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\ผลประเมินโครงการ ประจำปีงบประมาณ 2561\"/>
    </mc:Choice>
  </mc:AlternateContent>
  <bookViews>
    <workbookView xWindow="0" yWindow="0" windowWidth="20490" windowHeight="7755" firstSheet="2" activeTab="2"/>
  </bookViews>
  <sheets>
    <sheet name="Sheet1" sheetId="25" r:id="rId1"/>
    <sheet name="DATA" sheetId="1" r:id="rId2"/>
    <sheet name="บทสรุป" sheetId="9" r:id="rId3"/>
    <sheet name="ต่อบทสรุป" sheetId="21" r:id="rId4"/>
    <sheet name="ตารางที่1-2" sheetId="14" r:id="rId5"/>
    <sheet name="ตารางที่3" sheetId="26" r:id="rId6"/>
    <sheet name="ตารางที่4" sheetId="27" r:id="rId7"/>
    <sheet name="ตาราง 5" sheetId="24" r:id="rId8"/>
    <sheet name="ตาราง 6" sheetId="23" r:id="rId9"/>
    <sheet name="ข้อเสนอแนะ" sheetId="15" r:id="rId10"/>
  </sheets>
  <definedNames>
    <definedName name="_xlnm._FilterDatabase" localSheetId="1" hidden="1">DATA!$D$1:$D$287</definedName>
  </definedNames>
  <calcPr calcId="152511"/>
</workbook>
</file>

<file path=xl/calcChain.xml><?xml version="1.0" encoding="utf-8"?>
<calcChain xmlns="http://schemas.openxmlformats.org/spreadsheetml/2006/main">
  <c r="AG43" i="1" l="1"/>
  <c r="AF44" i="1"/>
  <c r="AF43" i="1"/>
  <c r="AD43" i="1"/>
  <c r="AD44" i="1"/>
  <c r="AB44" i="1"/>
  <c r="AB43" i="1"/>
  <c r="W44" i="1"/>
  <c r="W43" i="1"/>
  <c r="U43" i="1"/>
  <c r="U44" i="1"/>
  <c r="S41" i="1"/>
  <c r="E10" i="27" l="1"/>
  <c r="F9" i="27" s="1"/>
  <c r="F16" i="26"/>
  <c r="G42" i="1"/>
  <c r="H42" i="1"/>
  <c r="I42" i="1"/>
  <c r="J42" i="1"/>
  <c r="K42" i="1"/>
  <c r="L42" i="1"/>
  <c r="M42" i="1"/>
  <c r="N42" i="1"/>
  <c r="O42" i="1"/>
  <c r="P42" i="1"/>
  <c r="Q42" i="1"/>
  <c r="R42" i="1"/>
  <c r="G41" i="1"/>
  <c r="H41" i="1"/>
  <c r="I41" i="1"/>
  <c r="J41" i="1"/>
  <c r="K41" i="1"/>
  <c r="L41" i="1"/>
  <c r="M41" i="1"/>
  <c r="N41" i="1"/>
  <c r="O41" i="1"/>
  <c r="P41" i="1"/>
  <c r="Q41" i="1"/>
  <c r="R41" i="1"/>
  <c r="F42" i="1"/>
  <c r="F41" i="1"/>
  <c r="F10" i="27" l="1"/>
  <c r="F6" i="27"/>
  <c r="F8" i="27"/>
  <c r="F7" i="27"/>
  <c r="G10" i="26"/>
  <c r="G14" i="26"/>
  <c r="G7" i="26"/>
  <c r="G11" i="26"/>
  <c r="G15" i="26"/>
  <c r="G8" i="26"/>
  <c r="G12" i="26"/>
  <c r="G16" i="26"/>
  <c r="G9" i="26"/>
  <c r="G13" i="26"/>
  <c r="G6" i="26"/>
  <c r="F47" i="14"/>
  <c r="F46" i="14"/>
  <c r="F48" i="14"/>
  <c r="F43" i="14"/>
  <c r="F42" i="14"/>
  <c r="F41" i="14"/>
  <c r="F40" i="14"/>
  <c r="F39" i="14"/>
  <c r="F38" i="14"/>
  <c r="F37" i="14"/>
  <c r="F36" i="14"/>
  <c r="G12" i="14"/>
  <c r="G13" i="14"/>
  <c r="G14" i="14"/>
  <c r="G15" i="14"/>
  <c r="G16" i="14"/>
  <c r="G17" i="14"/>
  <c r="G18" i="14"/>
  <c r="G19" i="14"/>
  <c r="G20" i="14"/>
  <c r="G21" i="14"/>
  <c r="G11" i="14"/>
  <c r="C48" i="1"/>
  <c r="C45" i="1"/>
  <c r="C44" i="1"/>
  <c r="F49" i="14" l="1"/>
  <c r="G47" i="14" s="1"/>
  <c r="F8" i="23"/>
  <c r="F12" i="23"/>
  <c r="G24" i="23"/>
  <c r="G23" i="23"/>
  <c r="G22" i="23"/>
  <c r="G21" i="23"/>
  <c r="F25" i="23"/>
  <c r="F24" i="23"/>
  <c r="H24" i="23" s="1"/>
  <c r="F23" i="23"/>
  <c r="H23" i="23" s="1"/>
  <c r="F22" i="23"/>
  <c r="H22" i="23" s="1"/>
  <c r="F21" i="23"/>
  <c r="AG41" i="1"/>
  <c r="F19" i="23"/>
  <c r="G19" i="23"/>
  <c r="G18" i="23"/>
  <c r="G17" i="23"/>
  <c r="G16" i="23"/>
  <c r="G15" i="23"/>
  <c r="G14" i="23"/>
  <c r="F18" i="23"/>
  <c r="H18" i="23" s="1"/>
  <c r="F17" i="23"/>
  <c r="F16" i="23"/>
  <c r="F15" i="23"/>
  <c r="Z42" i="1"/>
  <c r="Z41" i="1"/>
  <c r="AN41" i="1"/>
  <c r="AN42" i="1"/>
  <c r="AM44" i="1"/>
  <c r="AM43" i="1"/>
  <c r="AH44" i="1"/>
  <c r="AI44" i="1"/>
  <c r="AJ44" i="1"/>
  <c r="AG44" i="1"/>
  <c r="AH43" i="1"/>
  <c r="AI43" i="1"/>
  <c r="AJ43" i="1"/>
  <c r="G43" i="14" l="1"/>
  <c r="G40" i="14"/>
  <c r="G38" i="14"/>
  <c r="G42" i="14"/>
  <c r="G46" i="14"/>
  <c r="G45" i="14"/>
  <c r="G44" i="14"/>
  <c r="G49" i="14"/>
  <c r="G37" i="14"/>
  <c r="G48" i="14"/>
  <c r="G39" i="14"/>
  <c r="G36" i="14"/>
  <c r="G41" i="14"/>
  <c r="C47" i="1"/>
  <c r="C46" i="1"/>
  <c r="F7" i="23" l="1"/>
  <c r="AM50" i="1"/>
  <c r="AJ50" i="1"/>
  <c r="AI50" i="1"/>
  <c r="AH50" i="1"/>
  <c r="AG50" i="1"/>
  <c r="AF50" i="1"/>
  <c r="AD50" i="1"/>
  <c r="AD42" i="1"/>
  <c r="AB50" i="1"/>
  <c r="T42" i="1"/>
  <c r="U42" i="1"/>
  <c r="G7" i="23" s="1"/>
  <c r="V42" i="1"/>
  <c r="W42" i="1"/>
  <c r="X42" i="1"/>
  <c r="Y42" i="1"/>
  <c r="AA42" i="1"/>
  <c r="AB42" i="1"/>
  <c r="AC42" i="1"/>
  <c r="AE42" i="1"/>
  <c r="AF42" i="1"/>
  <c r="AG42" i="1"/>
  <c r="AH42" i="1"/>
  <c r="AI42" i="1"/>
  <c r="AJ42" i="1"/>
  <c r="AK42" i="1"/>
  <c r="AL42" i="1"/>
  <c r="AM42" i="1"/>
  <c r="T41" i="1"/>
  <c r="U41" i="1"/>
  <c r="V41" i="1"/>
  <c r="W41" i="1"/>
  <c r="X41" i="1"/>
  <c r="Y41" i="1"/>
  <c r="AA41" i="1"/>
  <c r="AB41" i="1"/>
  <c r="AC41" i="1"/>
  <c r="AD41" i="1"/>
  <c r="AE41" i="1"/>
  <c r="AF41" i="1"/>
  <c r="AH41" i="1"/>
  <c r="AI41" i="1"/>
  <c r="AJ41" i="1"/>
  <c r="AK41" i="1"/>
  <c r="AL41" i="1"/>
  <c r="AM41" i="1"/>
  <c r="W50" i="1"/>
  <c r="S42" i="1"/>
  <c r="C69" i="1"/>
  <c r="C70" i="1"/>
  <c r="C68" i="1"/>
  <c r="C67" i="1"/>
  <c r="C66" i="1"/>
  <c r="C64" i="1"/>
  <c r="C61" i="1"/>
  <c r="C59" i="1"/>
  <c r="C60" i="1"/>
  <c r="C58" i="1"/>
  <c r="C54" i="1"/>
  <c r="C53" i="1"/>
  <c r="C52" i="1"/>
  <c r="C51" i="1"/>
  <c r="D12" i="15"/>
  <c r="C55" i="1" l="1"/>
  <c r="B60" i="25" l="1"/>
  <c r="B59" i="25"/>
  <c r="B58" i="25"/>
  <c r="B57" i="25"/>
  <c r="B56" i="25"/>
  <c r="B55" i="25"/>
  <c r="B54" i="25"/>
  <c r="B53" i="25"/>
  <c r="B52" i="25"/>
  <c r="B51" i="25"/>
  <c r="B61" i="25" s="1"/>
  <c r="B49" i="25"/>
  <c r="B48" i="25"/>
  <c r="B47" i="25"/>
  <c r="B46" i="25"/>
  <c r="Y45" i="25"/>
  <c r="B45" i="25"/>
  <c r="AI43" i="25"/>
  <c r="AH43" i="25"/>
  <c r="AG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O47" i="25" s="1"/>
  <c r="AI42" i="25"/>
  <c r="AH42" i="25"/>
  <c r="AG42" i="25"/>
  <c r="AC42" i="25"/>
  <c r="AB42" i="25"/>
  <c r="AA42" i="25"/>
  <c r="Z42" i="25"/>
  <c r="Y42" i="25"/>
  <c r="Y47" i="25" s="1"/>
  <c r="X42" i="25"/>
  <c r="W42" i="25"/>
  <c r="V42" i="25"/>
  <c r="U42" i="25"/>
  <c r="T42" i="25"/>
  <c r="S42" i="25"/>
  <c r="R42" i="25"/>
  <c r="Q42" i="25"/>
  <c r="P42" i="25"/>
  <c r="O42" i="25"/>
  <c r="O45" i="25" s="1"/>
  <c r="D18" i="15" l="1"/>
  <c r="C48" i="14" l="1"/>
  <c r="G25" i="23"/>
  <c r="F15" i="24"/>
  <c r="G15" i="24"/>
  <c r="F11" i="24"/>
  <c r="G11" i="24"/>
  <c r="U50" i="1"/>
  <c r="G6" i="23"/>
  <c r="G9" i="24"/>
  <c r="G10" i="24"/>
  <c r="G13" i="24"/>
  <c r="G14" i="24"/>
  <c r="F6" i="23"/>
  <c r="F9" i="24"/>
  <c r="H9" i="24" s="1"/>
  <c r="F10" i="24"/>
  <c r="F13" i="24"/>
  <c r="H13" i="24" s="1"/>
  <c r="F14" i="24"/>
  <c r="C65" i="1"/>
  <c r="C63" i="1"/>
  <c r="C62" i="1"/>
  <c r="C71" i="1" l="1"/>
  <c r="H15" i="24" l="1"/>
  <c r="G28" i="23" l="1"/>
  <c r="G29" i="23"/>
  <c r="F28" i="23"/>
  <c r="H28" i="23" s="1"/>
  <c r="F29" i="23"/>
  <c r="H29" i="23" s="1"/>
  <c r="F5" i="23" l="1"/>
  <c r="H5" i="23" s="1"/>
  <c r="F30" i="23"/>
  <c r="H30" i="23" s="1"/>
  <c r="H25" i="23"/>
  <c r="H19" i="23"/>
  <c r="H12" i="23"/>
  <c r="H8" i="23"/>
  <c r="G30" i="23"/>
  <c r="G12" i="23"/>
  <c r="G8" i="23"/>
  <c r="G27" i="23"/>
  <c r="G11" i="23"/>
  <c r="G10" i="23"/>
  <c r="F27" i="23"/>
  <c r="H27" i="23" s="1"/>
  <c r="H21" i="23"/>
  <c r="H14" i="24"/>
  <c r="H17" i="23"/>
  <c r="H16" i="23"/>
  <c r="H15" i="23"/>
  <c r="F14" i="23"/>
  <c r="H14" i="23" s="1"/>
  <c r="F11" i="23"/>
  <c r="H11" i="23" s="1"/>
  <c r="F10" i="23"/>
  <c r="H10" i="23" s="1"/>
  <c r="H7" i="23"/>
  <c r="H6" i="23"/>
  <c r="G5" i="23" l="1"/>
  <c r="G31" i="23"/>
  <c r="H10" i="24"/>
  <c r="H11" i="24"/>
  <c r="F31" i="23"/>
  <c r="H31" i="23" s="1"/>
</calcChain>
</file>

<file path=xl/sharedStrings.xml><?xml version="1.0" encoding="utf-8"?>
<sst xmlns="http://schemas.openxmlformats.org/spreadsheetml/2006/main" count="409" uniqueCount="217">
  <si>
    <t>สถานภาพ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</si>
  <si>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</si>
  <si>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</si>
  <si>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</si>
  <si>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</si>
  <si>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</si>
  <si>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</si>
  <si>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</si>
  <si>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</si>
  <si>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</si>
  <si>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</si>
  <si>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</si>
  <si>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</si>
  <si>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</si>
  <si>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</si>
  <si>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</si>
  <si>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</si>
  <si>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ไม่ระบุ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</si>
  <si>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</si>
  <si>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</si>
  <si>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</si>
  <si>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 xml:space="preserve">       เฉลี่ยรวมด้านคุณภาพการให้บริการ</t>
  </si>
  <si>
    <t>อาจารย์</t>
  </si>
  <si>
    <t>สาขาวิชา</t>
  </si>
  <si>
    <t>5. ด้านเอกสารประกอบการอบรม</t>
  </si>
  <si>
    <t xml:space="preserve">            เฉลี่ยรวมด้านเอกสารประกอบการอบรม</t>
  </si>
  <si>
    <t>- 1 -</t>
  </si>
  <si>
    <t>สังกัดคณะ</t>
  </si>
  <si>
    <r>
      <t>ตอนที่ 3</t>
    </r>
    <r>
      <rPr>
        <b/>
        <sz val="16"/>
        <rFont val="TH SarabunPSK"/>
        <family val="2"/>
      </rPr>
      <t xml:space="preserve"> ข้อเสนอแนะ</t>
    </r>
  </si>
  <si>
    <t>ข้อเสนอแนะเพื่อการปรับปรุงการดำเนินโครงการฯ ครั้งต่อไป</t>
  </si>
  <si>
    <t>ที่</t>
  </si>
  <si>
    <t>ความถี่</t>
  </si>
  <si>
    <t>ผู้ช่วยศาสตราจารย์</t>
  </si>
  <si>
    <t>สหเวชศาสตร์</t>
  </si>
  <si>
    <t>วิทยาศาสตร์การแพทย์</t>
  </si>
  <si>
    <t>สาธารณสุขศาสตร์</t>
  </si>
  <si>
    <t>มนุษยศาสตร์</t>
  </si>
  <si>
    <t>วิทยาศาสตร์</t>
  </si>
  <si>
    <t>รองศาสตราจารย์</t>
  </si>
  <si>
    <t>สถาปัตยกรรมศาสตร์</t>
  </si>
  <si>
    <t>- 7 -</t>
  </si>
  <si>
    <t>- 8 -</t>
  </si>
  <si>
    <t>- 2 -</t>
  </si>
  <si>
    <t>- 3 -</t>
  </si>
  <si>
    <t>- 4 -</t>
  </si>
  <si>
    <t>- 5 -</t>
  </si>
  <si>
    <t>- 6 -</t>
  </si>
  <si>
    <t>4.1.1</t>
  </si>
  <si>
    <t>4.1.2</t>
  </si>
  <si>
    <t>4.2.1</t>
  </si>
  <si>
    <t>4.2.2</t>
  </si>
  <si>
    <t>คณะ/หน่วยงาน</t>
  </si>
  <si>
    <t>เกษตรศาสตร์ ทรัพยากรธรรมชาติและสิ่งแวดล้อม</t>
  </si>
  <si>
    <t>หัวข้อที่ต้องการให้จัดโครงการฯ ครั้งต่อไป</t>
  </si>
  <si>
    <t xml:space="preserve">ผลการประเมินโครงการสนับสนุนการจัดทำสิ่งพิมพ์ทางวิชาการ ของสำนักพิมพ์มหาวิทยาลัยนเรศวร </t>
  </si>
  <si>
    <t>ณ ห้องสัมมนาเอกาทศรถ 301 อาคารเอกาทศรถ มหาวิทยาลัยนเรศวร</t>
  </si>
  <si>
    <t>คณะมนุษยศาสตร์</t>
  </si>
  <si>
    <t>คณะสหเวชศาสตร์</t>
  </si>
  <si>
    <t>คณะวิทยาศาสตร์</t>
  </si>
  <si>
    <t>คณะวิทยาศาสตร์การแพทย์</t>
  </si>
  <si>
    <t>คณะสาธารณสุขศาสตร์</t>
  </si>
  <si>
    <t>คณะเกษตรศาสตร์ ทรัพยากรธรรมชาติและสิ่งแวดล้อม</t>
  </si>
  <si>
    <t>คณะสถาปัตยกรรมศาสตร์</t>
  </si>
  <si>
    <t xml:space="preserve">พบว่า ผู้ตอบแบบสอบถามส่วนใหญ่สังกัดคณะมนุษยศาสตร์ และคณะสหเวชศาสตร์ </t>
  </si>
  <si>
    <t xml:space="preserve">ณ ห้องสัมมนาเอกาทศรถ 301 อาคารเอกาทศรถ มหาวิทยาลัยนเรศวร ในภาพรวมพบว่า ผู้เข้าร่วมโครงการฯ </t>
  </si>
  <si>
    <t xml:space="preserve">          </t>
  </si>
  <si>
    <t xml:space="preserve">          ตลอดจนผู้ที่สนใจ มีความรู้ความเข้าใจที่ถูกต้องในการจัดทำเอกสารสิ่งพิมพ์ทางวิชาการและเพื่อเป็นการสนับสนุน </t>
  </si>
  <si>
    <t xml:space="preserve">      หนังสือ ตำราให้เพิ่มมากยิ่งขึ้น </t>
  </si>
  <si>
    <t xml:space="preserve">          อาคารเอกาทศรถ มหาวิทยาลัยนเรศวร โดยมีวัตถุประสงค์เพื่อให้คณาจารย์และบุคลากรของมหาวิทยาลัยนเรศวร </t>
  </si>
  <si>
    <t xml:space="preserve">      และส่งเสริมให้คณาจารย์และบุคลากรของมหาวิทยาลัยนเรศวร มีการผลิตและเผยแพร่ผลงานทางวิชาการ อาทิ </t>
  </si>
  <si>
    <t xml:space="preserve">ผลประเมินการโครงการสนับสนุนการจัดทำสิ่งพิมพ์ทางวิชาการ ของสำนักพิมพ์มหาวิทยาลัยนเรศวร   </t>
  </si>
  <si>
    <t>ผลประเมินโครงการสนับสนุนการจัดทำสิ่งพิมพ์ทางวิชาการ ของสำนักพิมพ์มหาวิทยาลัยนเรศวร  พบว่า</t>
  </si>
  <si>
    <t>ผลการประเมินตามวัตถุประสงค์ของโครงการ</t>
  </si>
  <si>
    <t xml:space="preserve">จากการประเมินผลตามวัตถุประสงค์ของโครงการ  พบว่า การจัดโครงการบรรลุตามวัตถุประสงค์ </t>
  </si>
  <si>
    <t xml:space="preserve">           ของโครงการฯ ครบถ้วน คือหลังจากโครงการดำเนินการเสร็จสิ้นผู้เข้าร่วมโครงการฯ มีความรู้ ความเข้าใจใน</t>
  </si>
  <si>
    <t xml:space="preserve">        สำนักพิมพ์มหาวิทยาลัยนเรศวร บัณฑิตวิทยาลัย จัดโครงการสนับสนุนการจัดทำสิ่งพิมพ์ทางวิชาการ </t>
  </si>
  <si>
    <t xml:space="preserve">        ข้อเสนอแนะสำหรับการจัดโครงการครั้งต่อไป</t>
  </si>
  <si>
    <t>4. ด้านคุณภาพการให้บริการ (โครงการสนับสนุนการจัดทำสิ่งพิมพ์ทางวิชาการฯ)</t>
  </si>
  <si>
    <t xml:space="preserve"> − อาจารย์</t>
  </si>
  <si>
    <t xml:space="preserve"> − ผู้ช่วยศาสตราจารย์</t>
  </si>
  <si>
    <t xml:space="preserve"> − รองศาสตราจารย์</t>
  </si>
  <si>
    <r>
      <t xml:space="preserve">ตาราง 2  </t>
    </r>
    <r>
      <rPr>
        <sz val="16"/>
        <rFont val="TH SarabunPSK"/>
        <family val="2"/>
      </rPr>
      <t xml:space="preserve">แสดงจำนวนและร้อยละของผู้ตอบแบบสอบถาม จำแนกตามสังกัดคณะ  </t>
    </r>
  </si>
  <si>
    <t xml:space="preserve">จากตาราง 2 แสดงจำนวนร้อยละของผู้ตอบแบบสอบถาม จำแนกตามสังกัดคณะ </t>
  </si>
  <si>
    <t>จากตาราง 5 ก่อนเข้ารับการอบรมผู้เข้าร่วมโครงการมีความรู้ความเข้าใจเกี่ยวกับกิจกรรม</t>
  </si>
  <si>
    <t>จากตาราง 6 พบว่าผู้ตอบแบบสอบถามมีความคิดเห็นเกี่ยวกับการจัดโครงการสนับสนุน</t>
  </si>
  <si>
    <t>แสงสว่างบนเวทีไม่เพียงพอ</t>
  </si>
  <si>
    <t>ข้อมูลทั่วไป</t>
  </si>
  <si>
    <t>ตำแหน่งวิชาการ</t>
  </si>
  <si>
    <t>Web บว</t>
  </si>
  <si>
    <t>Web สนพ.</t>
  </si>
  <si>
    <t>FB บว</t>
  </si>
  <si>
    <t>FB สนพ.</t>
  </si>
  <si>
    <t>Line บว.</t>
  </si>
  <si>
    <t>Line สนพ.</t>
  </si>
  <si>
    <t>คณะที่สังกัด</t>
  </si>
  <si>
    <t>อีเมล์</t>
  </si>
  <si>
    <t>ป้าย</t>
  </si>
  <si>
    <t>ใบปลิว</t>
  </si>
  <si>
    <t>ห้อง</t>
  </si>
  <si>
    <t>วิทย์</t>
  </si>
  <si>
    <t>สุขภาพ</t>
  </si>
  <si>
    <t>สังคม</t>
  </si>
  <si>
    <t>ผู้บริหารบัณฑิตฯ</t>
  </si>
  <si>
    <t>จนท.</t>
  </si>
  <si>
    <t>web บว</t>
  </si>
  <si>
    <t>web สนง</t>
  </si>
  <si>
    <t>คณาจารย์</t>
  </si>
  <si>
    <t>เพื่อน</t>
  </si>
  <si>
    <t>พยาบาลศาสตร์</t>
  </si>
  <si>
    <t>บุคคลภายนอก</t>
  </si>
  <si>
    <t>บุคลากร</t>
  </si>
  <si>
    <t>กองกฎหมาย</t>
  </si>
  <si>
    <t>นิสิต</t>
  </si>
  <si>
    <t>สังคมศาสตร์</t>
  </si>
  <si>
    <t>กองการศึกษาทั่วไป</t>
  </si>
  <si>
    <t>ทันตแพทยศาสตร์</t>
  </si>
  <si>
    <t>คำแนะนำจากกองบรรณาธิการสำนักพิมพ์ในการเขียนหนังสือให้ได้ตีพิมพ์</t>
  </si>
  <si>
    <t>ควรแจกเอกสารประกอบการอบรม</t>
  </si>
  <si>
    <t>เกณฑ์ใหม่ของกระบวนการพิจารณาให้ได้รับตำแหน่งทางวิชาการ</t>
  </si>
  <si>
    <t>เครื่องปรับอากาศเย็นเกินไป</t>
  </si>
  <si>
    <t>ขนาดของจอโปรเจคเตอร์มีขนาดเล็กเกินไป</t>
  </si>
  <si>
    <t>ไม่สามารถดาวน์โหลดเอกสารได้</t>
  </si>
  <si>
    <t>ควรจัดอบรมอย่างต่อเนื่อง</t>
  </si>
  <si>
    <t>วันพุธที่ 7  กุมภาพันธ์  2561</t>
  </si>
  <si>
    <t>1) ควรจัดอบรมอย่างต่อเนื่อง</t>
  </si>
  <si>
    <t>2) เครื่องปรับอากาศเย็นเกินไป</t>
  </si>
  <si>
    <t>1) คำแนะนำจากกองบรรณาธิการสำนักพิมพ์ในการเขียนหนังสือให้ได้ตีพิมพ์</t>
  </si>
  <si>
    <t>2) เกณฑ์ใหม่ของกระบวนการพิจารณาให้ได้รับตำแหน่งทางวิชาการ</t>
  </si>
  <si>
    <t xml:space="preserve"> − ไม่ระบุ</t>
  </si>
  <si>
    <r>
      <t>ตาราง 5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 (N = 39)</t>
    </r>
  </si>
  <si>
    <t>ที่จัดในโครงการฯ ภาพรวม อยู่ในระดับปานกลาง (ค่าเฉลี่ย 3.44) และหลังเข้ารับการอบรมค่าเฉลี่ยความรู้</t>
  </si>
  <si>
    <t xml:space="preserve">ความเข้าใจสูงขึ้น อยู่ในระดับมาก (ค่าเฉลี่ย 4.17) </t>
  </si>
  <si>
    <t xml:space="preserve">   1.2  ความเหมาะสมของวันจัดโครงการ (วันพุธที่ 7 กุมภาพันธ์ 2561)</t>
  </si>
  <si>
    <t xml:space="preserve">   1.3  ความเหมาะสมของระยะเวลาในการจัดโครงการ (08.30 - 15.00 น.)</t>
  </si>
  <si>
    <t>คณะพยาบาลศาสตร์</t>
  </si>
  <si>
    <t xml:space="preserve"> − นิสิต</t>
  </si>
  <si>
    <t xml:space="preserve">บุคลากรสายสนับสนุน </t>
  </si>
  <si>
    <t>4.3  ความรู้ และความสามารถในการถ่ายทอดความรู้ของวิทยากร (ภาคเช้า)</t>
  </si>
  <si>
    <t>4.4  ความรู้ และความสามารถในการถ่ายทอดความรู้ของวิทยากร (ภาคบ่าย)</t>
  </si>
  <si>
    <t xml:space="preserve">    2.1 เจ้าหน้าที่ให้บริการด้วยความเต็มใจ ยิ้มแย้มแจ่มใส</t>
  </si>
  <si>
    <t>1. ด้านกระบวนการขั้นตอนการให้บริการ</t>
  </si>
  <si>
    <t>4.5  การเข้าร่วมโครงการในครั้งนี้เป็นประโยชน์ต่อท่านในการผลิตหนังสือ ตำรา      และเอกสารวิชาการ</t>
  </si>
  <si>
    <t xml:space="preserve">   3.5 ความสะอาดของสถานที่จัดอบรม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</si>
  <si>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</si>
  <si>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</si>
  <si>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</si>
  <si>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</si>
  <si>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>4.6  ความคุ้มค่ากับเวลาและต้นทุนที่เสียไป</t>
  </si>
  <si>
    <t xml:space="preserve">   5.1 ความชัดเจน ความสมบูรณ์ของเอกสารประกอบการอบรม</t>
  </si>
  <si>
    <t xml:space="preserve">   5.2 เนื้อหาสาระของเอกสารประกอบการอบรมตรงตามความต้องการของท่าน
ตรงตามความต้องการของท่าน</t>
  </si>
  <si>
    <t xml:space="preserve">   5.3 ประโยชน์ที่ได้รับจากเอกสารประกอบการอบรม</t>
  </si>
  <si>
    <r>
      <t>ตาราง 6</t>
    </r>
    <r>
      <rPr>
        <sz val="15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=39)</t>
    </r>
  </si>
  <si>
    <t>การจัดทำสิ่งพิมพ์ทางวิชาการ ของสำนักพิมพ์มหาวิทยาลัยนเรศวร  ในวันพุธที่ 7 กุมภาพันธ์ 2561</t>
  </si>
  <si>
    <t>มีความคิดเห็นอยู่ในระดับมาก (ค่าเฉลี่ย 4.35)</t>
  </si>
  <si>
    <t xml:space="preserve">เมื่อพิจารณารายด้านแล้ว พบว่า ด้านเจ้าหน้าที่ให้บริการ มีค่าเฉลี่ยสูงสุด (ค่าเฉลี่ย 4.64) </t>
  </si>
  <si>
    <t>รองลงมาได้แก่ ด้านสิ่งอำนวยความสะดวก (ค่าเฉลี่ย 4.41) และด้านกระบวนการและขั้นตอนการให้บริการ</t>
  </si>
  <si>
    <t xml:space="preserve">(ค่าเฉลี่ย 4.39) เมื่อพิจารณารายข้อแล้ว พบว่า ข้อที่มีค่าเฉลี่ยสูงที่สุดคือ เจ้าหน้าที่ให้บริการด้วยความเต็มใจ </t>
  </si>
  <si>
    <t>คิดเป็นร้อยละ 23.08 รองลงมาได้แก่ รองศาสตราจารย์ คิดเป็นร้อยละ 7.69</t>
  </si>
  <si>
    <t>คณะสังคมศาสตร์</t>
  </si>
  <si>
    <t>คณะทันตแพทยศาสตร์</t>
  </si>
  <si>
    <t>คิดเป็นร้อยละ 10.26 รองลงมาได้แก่ คณะสังคมศาสตร์ และคณะวิทยาศาสตร์การแพทย์</t>
  </si>
  <si>
    <t>คิดเป็นร้อยละ 7.69</t>
  </si>
  <si>
    <t>(ตอบได้มากกว่า 1 ข้อ)</t>
  </si>
  <si>
    <t>การประชาสัมพันธ์</t>
  </si>
  <si>
    <t>Facebook บัณฑิตวิทยาลัย</t>
  </si>
  <si>
    <t>Line บัณฑิตวิทยาลัย</t>
  </si>
  <si>
    <t>ป้ายประชาสัมพันธ์</t>
  </si>
  <si>
    <t>ใบปลิว/โปสเตอร์ประชาสัมพันธ์</t>
  </si>
  <si>
    <t xml:space="preserve">          จากตาราง 3  พบว่าผู้ตอบแบบสอบถามทราบข้อมูลจากการจัดโครงการฯ จำแนกตาม</t>
  </si>
  <si>
    <t xml:space="preserve">          การประชาสัมพันธ์โครงการ พบว่า ผู้ตอบแบบสอบถามทราบข้อมูลการจัดโครงการจาก </t>
  </si>
  <si>
    <t>E-Mail ประชาสัมพันธ์ของสำนักพิมพ์มหาวิทยาลัยนเรศวร</t>
  </si>
  <si>
    <t>Website บัณฑิตวิทยาลัย</t>
  </si>
  <si>
    <t>Website สำนักพิมพ์มหาวิทยาลัยนเรศวร</t>
  </si>
  <si>
    <t>Line สำนักพิมพ์มหาวิทยาลัยนเรศวร</t>
  </si>
  <si>
    <t xml:space="preserve">          E-Mail ประชาสัมพันธ์ของสำนักพิมพ์มหาวิทยาลัยนเรศวรมากที่สุด คิดเป็นร้อยละ 30.43 </t>
  </si>
  <si>
    <t>ห้องอบรม</t>
  </si>
  <si>
    <t>ห้อง 209 (กลุ่มสังคมศาสตร์)</t>
  </si>
  <si>
    <t>ห้อง 211 (กลุ่มวิทยาศาสตร์สุขภาพ)</t>
  </si>
  <si>
    <t>ห้อง 210 (กลุ่มวิทยาศาสตร์และเทคโนโลยี)</t>
  </si>
  <si>
    <t xml:space="preserve">          การเข้ารับฟังบรรยายพิเศษ พบว่า ผู้ตอบแบบสอบถามส่วนใหญ่เข้ารับการรับฟังบรรยายจากห้อง 209 </t>
  </si>
  <si>
    <t xml:space="preserve">          (กลุ่มสังคมศาสตร์) มากที่สุด คิดเป็นร้อยละ 28.21 รองลงมาได้แก่ ห้อง 211 (กลุ่มวิทยาศาสตร์สุขภาพ)</t>
  </si>
  <si>
    <t xml:space="preserve">         </t>
  </si>
  <si>
    <t xml:space="preserve">          คิดเป็นร้อยละ 20.51 และห้อง 210 (กลุ่มวิทยาศาสตร์และเทคโนโลยี) คิดเป็นร้อยละ 12.82</t>
  </si>
  <si>
    <t xml:space="preserve">          จากตาราง 4  พบว่าผู้ตอบแบบสอบถามทราบข้อมูลจากการจัดโครงการฯ จำแนกตาม</t>
  </si>
  <si>
    <r>
      <t xml:space="preserve">     ตาราง 3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</si>
  <si>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t xml:space="preserve">      ผู้ช่วยศาสตราจารย์ คิดเป็นร้อยละ 23.08 รองลงมาได้แก่ รองศาสตราจารย์ คิดเป็นร้อยละ 7.69</t>
  </si>
  <si>
    <t xml:space="preserve">        ผู้ตอบแบบสอบถามส่วนใหญ่สังกัดคณะมนุษยศาสตร์ และคณะสหเวชศาสตร์  คิดเป็นร้อยละ 10.26</t>
  </si>
  <si>
    <t xml:space="preserve">      ผู้ตอบแบบสอบถามส่วนใหญ่ทราบข้อมูลจากการจัดโครงการจาก E-Mail ประชาสัมพันธ์ของสำนักพิมพ์</t>
  </si>
  <si>
    <t xml:space="preserve">      มหาวิทยาลัยนเรศวร คิดเป็นร้อยละ 30.43 รองลงมาได้แก่ Website บัณฑิตวิทยาลัย คิดเป็นร้อยละ 19.57</t>
  </si>
  <si>
    <t xml:space="preserve">          มหาวิทยาลัยนเรศวร คิดเป็นร้อยละ 17.39</t>
  </si>
  <si>
    <t xml:space="preserve">          รองลงมาได้แก่ Website บัณฑิตวิทยาลัย คิดเป็นร้อยละ 19.57 และWebsite สำนักพิมพ์</t>
  </si>
  <si>
    <t xml:space="preserve">      คิดเป็นร้อยละ 20.51 และห้อง 210 (กลุ่มวิทยาศาสตร์และเทคโนโลยี) คิดเป็นร้อยละ 12.82</t>
  </si>
  <si>
    <t xml:space="preserve">      และWebsite สำนักพิมพ์มหาวิทยาลัยนเรศวร คิดเป็นร้อยละ 17.39 โดยส่วนใหญ่เข้ารับการรับฟังบรรยายจาก</t>
  </si>
  <si>
    <t xml:space="preserve">      ห้อง 209 (กลุ่มสังคมศาสตร์) มากที่สุด คิดเป็นร้อยละ 28.21 รองลงมาได้แก่ ห้อง 211 (กลุ่มวิทยาศาสตร์สุขภาพ)</t>
  </si>
  <si>
    <t xml:space="preserve">      ด้านเจ้าหน้าที่ให้บริการ มีค่าเฉลี่ยสูงสุด (ค่าเฉลี่ย 4.64) รองลงมาได้แก่ ด้านสิ่งอำนวยความสะดวก (ค่าเฉลี่ย 4.41)</t>
  </si>
  <si>
    <t xml:space="preserve">          และด้านกระบวนการและขั้นตอนการให้บริการ (ค่าเฉลี่ย 4.39) เมื่อพิจารณารายข้อแล้ว พบว่า ข้อที่มีค่าเฉลี่ยสูงที่สุดคือ </t>
  </si>
  <si>
    <t xml:space="preserve">          เจ้าหน้าที่ให้บริการด้วยความเต็มใจ ยิ้มแย้มแจ่มใส (ค่าเฉลี่ย 4.67) และข้อที่มีค่าเฉลี่ยต่ำที่สุดคือ </t>
  </si>
  <si>
    <t xml:space="preserve">           อยู่ในระดับมาก (ค่าเฉลี่ย 4.17) และค่าเฉลี่ยก่อนการอบรมเท่ากับ (ค่าเฉลี่ย 3.44) </t>
  </si>
  <si>
    <t xml:space="preserve">          รองลงมาได้แก่ คณะสังคมศาสตร์ และคณะวิทยาศาสตร์การแพทย์ คิดเป็นร้อยละ 7.69</t>
  </si>
  <si>
    <t xml:space="preserve">          ของสำนักพิมพ์มหาวิทยาลัยนเรศวร เมื่อวันพุธที่ 7 กุมภาพันธ์ 2561 ณ ห้องสัมมนาเอกาทศรถ 301 </t>
  </si>
  <si>
    <t xml:space="preserve">          พบว่า  เป้าหมายผู้เข้าร่วมโครงการ จำนวน 200 คน มีผู้เข้าร่วมโครงการ จำนวน 148 คน ผู้ตอบแบบสอบถาม </t>
  </si>
  <si>
    <t>4.1.1  ทรัพย์สินทางปัญญา: การป้องกันและการนำมาใช้</t>
  </si>
  <si>
    <t>4.1.2 การเสวนาหัวข้อ "จากหนึ่งหน้า จนมาเป็นหนึ่งเล่ม"</t>
  </si>
  <si>
    <t>4.2.1  ทรัพย์สินทางปัญญา: การป้องกันและการนำมาใช้</t>
  </si>
  <si>
    <t>4.2.2 การเสวนาหัวข้อ "จากหนึ่งหน้า จนมาเป็นหนึ่งเล่ม"</t>
  </si>
  <si>
    <t xml:space="preserve">          จำนวน 39 คน คิดเป็นร้อยละ 26.35 ของจำนวนผู้ที่เข้าร่วมโครงการฯ ผู้ตอบแบบสอบถามส่วนใหญ่ดำรงตำแหน่ง</t>
  </si>
  <si>
    <t xml:space="preserve">          ผู้เข้าร่วมโครงการฯ มีความคิดเห็นโดยรวมอยู่ในระดับมาก (ค่าเฉลี่ย 4.35) เมื่อพิจารณารายด้าน พบว่า </t>
  </si>
  <si>
    <t>วันพุธที่ 7 กุมภาพันธ์ 2561</t>
  </si>
  <si>
    <r>
      <t>ตอนที่ 1</t>
    </r>
    <r>
      <rPr>
        <b/>
        <sz val="16"/>
        <rFont val="TH SarabunPSK"/>
        <family val="2"/>
      </rPr>
      <t xml:space="preserve">  แสดงข้อมูลทั่วไปของผู้ตอบแบบสอบถาม</t>
    </r>
  </si>
  <si>
    <r>
      <t>ตาราง 1 แสดงจำนวนและร้อยละของ</t>
    </r>
    <r>
      <rPr>
        <sz val="16"/>
        <rFont val="TH SarabunPSK"/>
        <family val="2"/>
      </rPr>
      <t>ผู้ตอบแบบสอบถาม จำแนกตามสถานภาพ</t>
    </r>
  </si>
  <si>
    <t>คณาจารย์ ตำแหน่งทางวิชาการ</t>
  </si>
  <si>
    <t>จากตาราง 1 พบว่า ผู้ตอบแบบสอบถามส่วนใหญ่เป็นคณาจารย์ ที่มีตำแหน่งผู้ช่วยศาสตราจารย์มากที่สุด</t>
  </si>
  <si>
    <t>หนังสือบันทึกข้อความ</t>
  </si>
  <si>
    <r>
      <t xml:space="preserve">     ตาราง 4 </t>
    </r>
    <r>
      <rPr>
        <sz val="16"/>
        <rFont val="TH SarabunPSK"/>
        <family val="2"/>
      </rPr>
      <t xml:space="preserve"> แสดงข้อมูลห้องที่เข้ารับฟังการบรรยายโครงการสนับสนุนการจัดทำสิ่งพิมพ์ทางวิชาการฯ</t>
    </r>
  </si>
  <si>
    <t xml:space="preserve">          เนื้อหาสาระของเอกสารประกอบการอบรมตรงตามความต้องการ (ค่าเฉลี่ย 3.95)</t>
  </si>
  <si>
    <t>ยิ้มแย้มแจ่มใส (ค่าเฉลี่ย 4.67) และข้อที่มีค่าเฉลี่ยต่ำที่สุดคือ เนื้อหาสาระของเอกสารประกอบการอบรม</t>
  </si>
  <si>
    <t>ตรงตามความต้องการ (ค่าเฉลี่ย 3.95)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</si>
</sst>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E+00"/>
  </numFmts>
  <fonts count="32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i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6"/>
      <color theme="7"/>
      <name val="TH SarabunPSK"/>
      <family val="2"/>
    </font>
    <font>
      <b/>
      <sz val="18"/>
      <color theme="1"/>
      <name val="TH SarabunPSK"/>
      <family val="2"/>
    </font>
    <font>
      <b/>
      <u/>
      <sz val="16"/>
      <color rgb="FF000000"/>
      <name val="TH SarabunPSK"/>
      <family val="2"/>
    </font>
    <font>
      <b/>
      <sz val="14"/>
      <color rgb="FF000000"/>
      <name val="Cordia New"/>
      <family val="2"/>
    </font>
    <font>
      <b/>
      <sz val="8"/>
      <color rgb="FF000000"/>
      <name val="Cordia New"/>
      <family val="2"/>
    </font>
    <font>
      <sz val="14"/>
      <color rgb="FF000000"/>
      <name val="Cordia New"/>
      <family val="2"/>
    </font>
    <font>
      <b/>
      <sz val="12"/>
      <color rgb="FF000000"/>
      <name val="Cordia New"/>
      <family val="2"/>
    </font>
    <font>
      <b/>
      <sz val="16"/>
      <color rgb="FF000000"/>
      <name val="TH Sarabun New"/>
      <family val="2"/>
    </font>
    <font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6"/>
      <color theme="1"/>
      <name val="Calibri"/>
      <family val="2"/>
      <charset val="22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7D9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1" fillId="0" borderId="0" xfId="0" applyFont="1" applyBorder="1"/>
    <xf numFmtId="0" fontId="7" fillId="0" borderId="0" xfId="0" applyFont="1"/>
    <xf numFmtId="0" fontId="1" fillId="0" borderId="13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1" fillId="0" borderId="0" xfId="0" applyFont="1" applyAlignment="1"/>
    <xf numFmtId="0" fontId="10" fillId="0" borderId="0" xfId="0" applyFont="1"/>
    <xf numFmtId="0" fontId="12" fillId="0" borderId="0" xfId="0" applyFont="1"/>
    <xf numFmtId="0" fontId="13" fillId="0" borderId="0" xfId="0" applyFont="1"/>
    <xf numFmtId="2" fontId="1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6" fillId="0" borderId="1" xfId="0" applyFont="1" applyBorder="1"/>
    <xf numFmtId="0" fontId="1" fillId="0" borderId="2" xfId="0" applyFont="1" applyBorder="1"/>
    <xf numFmtId="0" fontId="14" fillId="0" borderId="3" xfId="0" applyFont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0" fontId="1" fillId="0" borderId="13" xfId="0" applyFont="1" applyBorder="1"/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3" fillId="0" borderId="0" xfId="0" applyFont="1" applyAlignment="1"/>
    <xf numFmtId="2" fontId="6" fillId="0" borderId="7" xfId="0" applyNumberFormat="1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" fillId="0" borderId="0" xfId="0" applyFont="1" applyAlignment="1">
      <alignment horizontal="left" indent="5"/>
    </xf>
    <xf numFmtId="0" fontId="17" fillId="0" borderId="0" xfId="0" applyFont="1"/>
    <xf numFmtId="0" fontId="1" fillId="0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6" fillId="0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/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center"/>
    </xf>
    <xf numFmtId="0" fontId="9" fillId="3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9" fillId="6" borderId="0" xfId="0" applyFont="1" applyFill="1" applyAlignment="1">
      <alignment wrapText="1"/>
    </xf>
    <xf numFmtId="0" fontId="9" fillId="7" borderId="0" xfId="0" applyFont="1" applyFill="1" applyAlignment="1">
      <alignment wrapText="1"/>
    </xf>
    <xf numFmtId="0" fontId="9" fillId="8" borderId="0" xfId="0" applyFont="1" applyFill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1" xfId="0" applyFont="1" applyBorder="1" applyAlignment="1">
      <alignment horizontal="center"/>
    </xf>
    <xf numFmtId="0" fontId="6" fillId="0" borderId="0" xfId="0" applyFont="1"/>
    <xf numFmtId="0" fontId="1" fillId="0" borderId="11" xfId="0" applyFont="1" applyBorder="1"/>
    <xf numFmtId="0" fontId="1" fillId="0" borderId="1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6" fillId="0" borderId="0" xfId="0" applyFont="1" applyAlignme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9" fillId="0" borderId="13" xfId="0" applyFont="1" applyBorder="1" applyAlignment="1">
      <alignment wrapText="1"/>
    </xf>
    <xf numFmtId="0" fontId="9" fillId="6" borderId="13" xfId="0" applyFont="1" applyFill="1" applyBorder="1" applyAlignment="1">
      <alignment wrapText="1"/>
    </xf>
    <xf numFmtId="0" fontId="9" fillId="5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2" fontId="8" fillId="9" borderId="13" xfId="0" applyNumberFormat="1" applyFont="1" applyFill="1" applyBorder="1" applyAlignment="1">
      <alignment wrapText="1"/>
    </xf>
    <xf numFmtId="2" fontId="8" fillId="9" borderId="0" xfId="0" applyNumberFormat="1" applyFont="1" applyFill="1" applyAlignment="1">
      <alignment wrapText="1"/>
    </xf>
    <xf numFmtId="0" fontId="9" fillId="10" borderId="13" xfId="0" applyFont="1" applyFill="1" applyBorder="1" applyAlignment="1">
      <alignment wrapText="1"/>
    </xf>
    <xf numFmtId="0" fontId="9" fillId="11" borderId="0" xfId="0" applyFont="1" applyFill="1" applyAlignment="1">
      <alignment wrapText="1"/>
    </xf>
    <xf numFmtId="0" fontId="8" fillId="11" borderId="0" xfId="0" applyFont="1" applyFill="1" applyAlignment="1">
      <alignment wrapText="1"/>
    </xf>
    <xf numFmtId="0" fontId="18" fillId="11" borderId="0" xfId="0" applyFont="1" applyFill="1" applyAlignment="1">
      <alignment wrapText="1"/>
    </xf>
    <xf numFmtId="2" fontId="6" fillId="9" borderId="0" xfId="0" applyNumberFormat="1" applyFont="1" applyFill="1" applyAlignment="1">
      <alignment wrapText="1"/>
    </xf>
    <xf numFmtId="0" fontId="9" fillId="0" borderId="13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12" borderId="13" xfId="0" applyFont="1" applyFill="1" applyBorder="1" applyAlignment="1">
      <alignment wrapText="1"/>
    </xf>
    <xf numFmtId="0" fontId="9" fillId="13" borderId="13" xfId="0" applyFont="1" applyFill="1" applyBorder="1" applyAlignment="1">
      <alignment wrapText="1"/>
    </xf>
    <xf numFmtId="0" fontId="1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9" fillId="10" borderId="0" xfId="0" applyFont="1" applyFill="1" applyAlignment="1">
      <alignment wrapText="1"/>
    </xf>
    <xf numFmtId="0" fontId="9" fillId="1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9" fillId="14" borderId="13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/>
    </xf>
    <xf numFmtId="0" fontId="3" fillId="0" borderId="0" xfId="0" applyFont="1" applyAlignment="1"/>
    <xf numFmtId="2" fontId="6" fillId="0" borderId="14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/>
    <xf numFmtId="0" fontId="6" fillId="0" borderId="29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1" fillId="16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0" fontId="21" fillId="17" borderId="0" xfId="0" applyFont="1" applyFill="1" applyAlignment="1">
      <alignment horizontal="center" wrapText="1"/>
    </xf>
    <xf numFmtId="0" fontId="21" fillId="18" borderId="0" xfId="0" applyFont="1" applyFill="1" applyAlignment="1">
      <alignment horizontal="center" wrapText="1"/>
    </xf>
    <xf numFmtId="0" fontId="21" fillId="19" borderId="0" xfId="0" applyFont="1" applyFill="1" applyAlignment="1">
      <alignment horizontal="center" wrapText="1"/>
    </xf>
    <xf numFmtId="0" fontId="21" fillId="20" borderId="0" xfId="0" applyFont="1" applyFill="1" applyAlignment="1">
      <alignment horizontal="center" wrapText="1"/>
    </xf>
    <xf numFmtId="0" fontId="21" fillId="21" borderId="0" xfId="0" applyFont="1" applyFill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2" fontId="23" fillId="17" borderId="0" xfId="0" applyNumberFormat="1" applyFont="1" applyFill="1" applyAlignment="1">
      <alignment horizontal="center" wrapText="1"/>
    </xf>
    <xf numFmtId="2" fontId="23" fillId="20" borderId="0" xfId="0" applyNumberFormat="1" applyFont="1" applyFill="1" applyAlignment="1">
      <alignment horizontal="center" wrapText="1"/>
    </xf>
    <xf numFmtId="0" fontId="23" fillId="0" borderId="0" xfId="0" applyFont="1" applyAlignment="1">
      <alignment wrapText="1"/>
    </xf>
    <xf numFmtId="0" fontId="23" fillId="17" borderId="0" xfId="0" applyFont="1" applyFill="1" applyAlignment="1">
      <alignment horizontal="center" wrapText="1"/>
    </xf>
    <xf numFmtId="0" fontId="23" fillId="18" borderId="0" xfId="0" applyFont="1" applyFill="1" applyAlignment="1">
      <alignment horizontal="center" wrapText="1"/>
    </xf>
    <xf numFmtId="0" fontId="23" fillId="19" borderId="0" xfId="0" applyFont="1" applyFill="1" applyAlignment="1">
      <alignment horizontal="center" wrapText="1"/>
    </xf>
    <xf numFmtId="0" fontId="23" fillId="20" borderId="0" xfId="0" applyFont="1" applyFill="1" applyAlignment="1">
      <alignment horizontal="center" wrapText="1"/>
    </xf>
    <xf numFmtId="0" fontId="23" fillId="21" borderId="0" xfId="0" applyFont="1" applyFill="1" applyAlignment="1">
      <alignment horizontal="center" wrapText="1"/>
    </xf>
    <xf numFmtId="164" fontId="23" fillId="20" borderId="0" xfId="0" applyNumberFormat="1" applyFont="1" applyFill="1" applyAlignment="1">
      <alignment horizontal="center" wrapText="1"/>
    </xf>
    <xf numFmtId="2" fontId="23" fillId="18" borderId="0" xfId="0" applyNumberFormat="1" applyFont="1" applyFill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15" borderId="13" xfId="0" applyFont="1" applyFill="1" applyBorder="1" applyAlignment="1">
      <alignment horizontal="right" wrapText="1"/>
    </xf>
    <xf numFmtId="0" fontId="25" fillId="15" borderId="13" xfId="0" applyFont="1" applyFill="1" applyBorder="1" applyAlignment="1">
      <alignment horizontal="center" wrapText="1"/>
    </xf>
    <xf numFmtId="0" fontId="25" fillId="15" borderId="13" xfId="0" applyFont="1" applyFill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9" fillId="10" borderId="14" xfId="0" applyFont="1" applyFill="1" applyBorder="1" applyAlignment="1">
      <alignment wrapText="1"/>
    </xf>
    <xf numFmtId="0" fontId="9" fillId="14" borderId="14" xfId="0" applyFont="1" applyFill="1" applyBorder="1" applyAlignment="1">
      <alignment wrapText="1"/>
    </xf>
    <xf numFmtId="0" fontId="9" fillId="6" borderId="14" xfId="0" applyFont="1" applyFill="1" applyBorder="1" applyAlignment="1">
      <alignment wrapText="1"/>
    </xf>
    <xf numFmtId="0" fontId="9" fillId="5" borderId="14" xfId="0" applyFont="1" applyFill="1" applyBorder="1" applyAlignment="1">
      <alignment wrapText="1"/>
    </xf>
    <xf numFmtId="0" fontId="9" fillId="13" borderId="14" xfId="0" applyFont="1" applyFill="1" applyBorder="1" applyAlignment="1">
      <alignment wrapText="1"/>
    </xf>
    <xf numFmtId="0" fontId="9" fillId="12" borderId="14" xfId="0" applyFont="1" applyFill="1" applyBorder="1" applyAlignment="1">
      <alignment wrapText="1"/>
    </xf>
    <xf numFmtId="0" fontId="25" fillId="0" borderId="13" xfId="0" applyFont="1" applyBorder="1" applyAlignment="1">
      <alignment wrapText="1"/>
    </xf>
    <xf numFmtId="0" fontId="25" fillId="15" borderId="11" xfId="0" applyFont="1" applyFill="1" applyBorder="1" applyAlignment="1">
      <alignment wrapText="1"/>
    </xf>
    <xf numFmtId="0" fontId="9" fillId="12" borderId="25" xfId="0" applyFont="1" applyFill="1" applyBorder="1" applyAlignment="1">
      <alignment wrapText="1"/>
    </xf>
    <xf numFmtId="0" fontId="9" fillId="12" borderId="11" xfId="0" applyFont="1" applyFill="1" applyBorder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2" fontId="8" fillId="9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6" fillId="0" borderId="28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/>
    <xf numFmtId="0" fontId="9" fillId="22" borderId="14" xfId="0" applyFont="1" applyFill="1" applyBorder="1" applyAlignment="1">
      <alignment wrapText="1"/>
    </xf>
    <xf numFmtId="0" fontId="9" fillId="22" borderId="13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31" xfId="0" applyFont="1" applyFill="1" applyBorder="1" applyAlignment="1">
      <alignment horizontal="left"/>
    </xf>
    <xf numFmtId="1" fontId="6" fillId="0" borderId="13" xfId="0" applyNumberFormat="1" applyFont="1" applyFill="1" applyBorder="1" applyAlignment="1">
      <alignment horizontal="center"/>
    </xf>
    <xf numFmtId="2" fontId="26" fillId="0" borderId="14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3" xfId="0" applyFont="1" applyBorder="1"/>
    <xf numFmtId="2" fontId="27" fillId="0" borderId="10" xfId="0" applyNumberFormat="1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2" fontId="28" fillId="0" borderId="13" xfId="0" applyNumberFormat="1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top"/>
    </xf>
    <xf numFmtId="2" fontId="28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2" fontId="27" fillId="0" borderId="16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6" fillId="0" borderId="11" xfId="0" applyFont="1" applyBorder="1" applyAlignment="1"/>
    <xf numFmtId="0" fontId="26" fillId="0" borderId="12" xfId="0" applyFont="1" applyBorder="1" applyAlignment="1"/>
    <xf numFmtId="0" fontId="26" fillId="0" borderId="23" xfId="0" applyFont="1" applyBorder="1" applyAlignment="1"/>
    <xf numFmtId="0" fontId="2" fillId="0" borderId="0" xfId="0" applyFont="1" applyAlignment="1"/>
    <xf numFmtId="0" fontId="30" fillId="0" borderId="20" xfId="0" applyFont="1" applyBorder="1" applyAlignment="1">
      <alignment horizontal="center"/>
    </xf>
    <xf numFmtId="0" fontId="29" fillId="0" borderId="20" xfId="0" applyFont="1" applyFill="1" applyBorder="1" applyAlignment="1">
      <alignment horizontal="center" vertical="center"/>
    </xf>
    <xf numFmtId="0" fontId="26" fillId="0" borderId="0" xfId="0" applyFont="1"/>
    <xf numFmtId="2" fontId="26" fillId="0" borderId="0" xfId="0" applyNumberFormat="1" applyFont="1"/>
    <xf numFmtId="0" fontId="29" fillId="0" borderId="0" xfId="0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31" fillId="0" borderId="0" xfId="0" applyFont="1"/>
    <xf numFmtId="0" fontId="6" fillId="23" borderId="13" xfId="0" applyFont="1" applyFill="1" applyBorder="1" applyAlignment="1">
      <alignment horizontal="right"/>
    </xf>
    <xf numFmtId="2" fontId="8" fillId="23" borderId="13" xfId="0" applyNumberFormat="1" applyFont="1" applyFill="1" applyBorder="1" applyAlignment="1">
      <alignment wrapText="1"/>
    </xf>
    <xf numFmtId="0" fontId="6" fillId="24" borderId="13" xfId="0" applyFont="1" applyFill="1" applyBorder="1" applyAlignment="1">
      <alignment horizontal="right"/>
    </xf>
    <xf numFmtId="2" fontId="8" fillId="24" borderId="1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1" fillId="0" borderId="13" xfId="0" applyFont="1" applyFill="1" applyBorder="1" applyAlignment="1"/>
    <xf numFmtId="0" fontId="1" fillId="0" borderId="11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49" fontId="1" fillId="0" borderId="0" xfId="0" applyNumberFormat="1" applyFont="1" applyAlignment="1">
      <alignment horizontal="center"/>
    </xf>
    <xf numFmtId="0" fontId="6" fillId="0" borderId="25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" fillId="0" borderId="14" xfId="0" applyFont="1" applyFill="1" applyBorder="1" applyAlignment="1"/>
    <xf numFmtId="0" fontId="1" fillId="0" borderId="13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26" fillId="0" borderId="11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29" fillId="0" borderId="32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26" fillId="0" borderId="25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/>
    </xf>
    <xf numFmtId="0" fontId="29" fillId="0" borderId="4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Alignment="1"/>
    <xf numFmtId="0" fontId="1" fillId="0" borderId="2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ADE4"/>
      <color rgb="FFEB7D9C"/>
      <color rgb="FFB1CAD9"/>
      <color rgb="FFFFCC99"/>
      <color rgb="FF00FF99"/>
      <color rgb="FF7679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285748</xdr:colOff>
      <xdr:row>12</xdr:row>
      <xdr:rowOff>55562</xdr:rowOff>
    </xdr:from>
    <xdr:ext cx="238125" cy="174625"/>
    <xdr:sp macro="" textlink="">
      <xdr:nvSpPr>
        <xdr:cNvPr id="2" name="TextBox 1"/>
        <xdr:cNvSpPr txBox="1"/>
      </xdr:nvSpPr>
      <xdr:spPr>
        <a:xfrm>
          <a:off x="5262561" y="3889375"/>
          <a:ext cx="238125" cy="174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285748</xdr:colOff>
      <xdr:row>17</xdr:row>
      <xdr:rowOff>0</xdr:rowOff>
    </xdr:from>
    <xdr:ext cx="238125" cy="172227"/>
    <xdr:sp macro="" textlink="">
      <xdr:nvSpPr>
        <xdr:cNvPr id="3" name="TextBox 2"/>
        <xdr:cNvSpPr txBox="1"/>
      </xdr:nvSpPr>
      <xdr:spPr>
        <a:xfrm>
          <a:off x="5262561" y="4159250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285748</xdr:colOff>
      <xdr:row>17</xdr:row>
      <xdr:rowOff>0</xdr:rowOff>
    </xdr:from>
    <xdr:ext cx="238125" cy="172227"/>
    <xdr:sp macro="" textlink="">
      <xdr:nvSpPr>
        <xdr:cNvPr id="4" name="TextBox 3"/>
        <xdr:cNvSpPr txBox="1"/>
      </xdr:nvSpPr>
      <xdr:spPr>
        <a:xfrm>
          <a:off x="5262561" y="4429125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285748</xdr:colOff>
      <xdr:row>17</xdr:row>
      <xdr:rowOff>55562</xdr:rowOff>
    </xdr:from>
    <xdr:ext cx="238125" cy="172227"/>
    <xdr:sp macro="" textlink="">
      <xdr:nvSpPr>
        <xdr:cNvPr id="5" name="TextBox 4"/>
        <xdr:cNvSpPr txBox="1"/>
      </xdr:nvSpPr>
      <xdr:spPr>
        <a:xfrm>
          <a:off x="5262561" y="6318250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285748</xdr:colOff>
      <xdr:row>22</xdr:row>
      <xdr:rowOff>0</xdr:rowOff>
    </xdr:from>
    <xdr:ext cx="238125" cy="174625"/>
    <xdr:sp macro="" textlink="">
      <xdr:nvSpPr>
        <xdr:cNvPr id="6" name="TextBox 5"/>
        <xdr:cNvSpPr txBox="1"/>
      </xdr:nvSpPr>
      <xdr:spPr>
        <a:xfrm>
          <a:off x="5865811" y="4159250"/>
          <a:ext cx="238125" cy="174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285748</xdr:colOff>
      <xdr:row>22</xdr:row>
      <xdr:rowOff>0</xdr:rowOff>
    </xdr:from>
    <xdr:ext cx="238125" cy="172227"/>
    <xdr:sp macro="" textlink="">
      <xdr:nvSpPr>
        <xdr:cNvPr id="7" name="TextBox 6"/>
        <xdr:cNvSpPr txBox="1"/>
      </xdr:nvSpPr>
      <xdr:spPr>
        <a:xfrm>
          <a:off x="5865811" y="4405313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285748</xdr:colOff>
      <xdr:row>22</xdr:row>
      <xdr:rowOff>0</xdr:rowOff>
    </xdr:from>
    <xdr:ext cx="238125" cy="172227"/>
    <xdr:sp macro="" textlink="">
      <xdr:nvSpPr>
        <xdr:cNvPr id="8" name="TextBox 7"/>
        <xdr:cNvSpPr txBox="1"/>
      </xdr:nvSpPr>
      <xdr:spPr>
        <a:xfrm>
          <a:off x="5865811" y="4405313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285748</xdr:colOff>
      <xdr:row>22</xdr:row>
      <xdr:rowOff>0</xdr:rowOff>
    </xdr:from>
    <xdr:ext cx="238125" cy="172227"/>
    <xdr:sp macro="" textlink="">
      <xdr:nvSpPr>
        <xdr:cNvPr id="9" name="TextBox 8"/>
        <xdr:cNvSpPr txBox="1"/>
      </xdr:nvSpPr>
      <xdr:spPr>
        <a:xfrm>
          <a:off x="5865811" y="4762500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285748</xdr:colOff>
      <xdr:row>12</xdr:row>
      <xdr:rowOff>55562</xdr:rowOff>
    </xdr:from>
    <xdr:ext cx="238125" cy="174625"/>
    <xdr:sp macro="" textlink="">
      <xdr:nvSpPr>
        <xdr:cNvPr id="10" name="TextBox 9"/>
        <xdr:cNvSpPr txBox="1"/>
      </xdr:nvSpPr>
      <xdr:spPr>
        <a:xfrm>
          <a:off x="5857873" y="4484687"/>
          <a:ext cx="238125" cy="174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285748</xdr:colOff>
      <xdr:row>17</xdr:row>
      <xdr:rowOff>0</xdr:rowOff>
    </xdr:from>
    <xdr:ext cx="238125" cy="172227"/>
    <xdr:sp macro="" textlink="">
      <xdr:nvSpPr>
        <xdr:cNvPr id="11" name="TextBox 10"/>
        <xdr:cNvSpPr txBox="1"/>
      </xdr:nvSpPr>
      <xdr:spPr>
        <a:xfrm>
          <a:off x="5857873" y="4733925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285748</xdr:colOff>
      <xdr:row>17</xdr:row>
      <xdr:rowOff>0</xdr:rowOff>
    </xdr:from>
    <xdr:ext cx="238125" cy="172227"/>
    <xdr:sp macro="" textlink="">
      <xdr:nvSpPr>
        <xdr:cNvPr id="12" name="TextBox 11"/>
        <xdr:cNvSpPr txBox="1"/>
      </xdr:nvSpPr>
      <xdr:spPr>
        <a:xfrm>
          <a:off x="5857873" y="4733925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285748</xdr:colOff>
      <xdr:row>20</xdr:row>
      <xdr:rowOff>55562</xdr:rowOff>
    </xdr:from>
    <xdr:ext cx="238125" cy="172227"/>
    <xdr:sp macro="" textlink="">
      <xdr:nvSpPr>
        <xdr:cNvPr id="13" name="TextBox 12"/>
        <xdr:cNvSpPr txBox="1"/>
      </xdr:nvSpPr>
      <xdr:spPr>
        <a:xfrm>
          <a:off x="5857873" y="5703887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185738</xdr:colOff>
      <xdr:row>5</xdr:row>
      <xdr:rowOff>229394</xdr:rowOff>
    </xdr:from>
    <xdr:ext cx="13266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3995738" y="1943894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995738" y="1943894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142560</xdr:colOff>
      <xdr:row>2</xdr:row>
      <xdr:rowOff>33179</xdr:rowOff>
    </xdr:from>
    <xdr:ext cx="13266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4490042" y="631893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490042" y="631893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workbookViewId="0">
      <selection activeCell="C1" sqref="C1:N1"/>
    </sheetView>
  </sheetViews>
  <sheetFormatPr defaultColWidth="17.140625" defaultRowHeight="18"/>
  <cols>
    <col min="1" max="1" width="8.140625" style="131" bestFit="1" customWidth="1"/>
    <col min="2" max="2" width="5.85546875" style="140" bestFit="1" customWidth="1"/>
    <col min="3" max="3" width="8.7109375" style="140" customWidth="1"/>
    <col min="4" max="4" width="4.28515625" style="140" bestFit="1" customWidth="1"/>
    <col min="5" max="5" width="5.5703125" style="140" bestFit="1" customWidth="1"/>
    <col min="6" max="14" width="5.5703125" style="140" customWidth="1"/>
    <col min="15" max="24" width="7.7109375" style="140" customWidth="1"/>
    <col min="25" max="25" width="9.140625" style="147" bestFit="1" customWidth="1"/>
    <col min="26" max="26" width="5.140625" style="147" bestFit="1" customWidth="1"/>
    <col min="27" max="32" width="7.5703125" style="147" customWidth="1"/>
    <col min="33" max="33" width="7.5703125" style="140" customWidth="1"/>
    <col min="34" max="35" width="7.28515625" style="140" customWidth="1"/>
    <col min="36" max="16384" width="17.140625" style="143"/>
  </cols>
  <sheetData>
    <row r="1" spans="1:35" s="138" customFormat="1" ht="27.75" customHeight="1">
      <c r="A1" s="131" t="s">
        <v>30</v>
      </c>
      <c r="B1" s="132" t="s">
        <v>86</v>
      </c>
      <c r="C1" s="132" t="s">
        <v>87</v>
      </c>
      <c r="D1" s="132" t="s">
        <v>88</v>
      </c>
      <c r="E1" s="132" t="s">
        <v>89</v>
      </c>
      <c r="F1" s="132" t="s">
        <v>90</v>
      </c>
      <c r="G1" s="132" t="s">
        <v>91</v>
      </c>
      <c r="H1" s="132" t="s">
        <v>92</v>
      </c>
      <c r="I1" s="132" t="s">
        <v>93</v>
      </c>
      <c r="J1" s="132" t="s">
        <v>94</v>
      </c>
      <c r="K1" s="132" t="s">
        <v>95</v>
      </c>
      <c r="L1" s="132" t="s">
        <v>96</v>
      </c>
      <c r="M1" s="132" t="s">
        <v>97</v>
      </c>
      <c r="N1" s="132" t="s">
        <v>98</v>
      </c>
      <c r="O1" s="133">
        <v>1.1000000000000001</v>
      </c>
      <c r="P1" s="133">
        <v>1.2</v>
      </c>
      <c r="Q1" s="133">
        <v>1.3</v>
      </c>
      <c r="R1" s="134">
        <v>2.1</v>
      </c>
      <c r="S1" s="134">
        <v>2.2000000000000002</v>
      </c>
      <c r="T1" s="135">
        <v>3.1</v>
      </c>
      <c r="U1" s="135">
        <v>3.2</v>
      </c>
      <c r="V1" s="135">
        <v>3.3</v>
      </c>
      <c r="W1" s="135">
        <v>3.4</v>
      </c>
      <c r="X1" s="135">
        <v>3.5</v>
      </c>
      <c r="Y1" s="136" t="s">
        <v>47</v>
      </c>
      <c r="Z1" s="136" t="s">
        <v>48</v>
      </c>
      <c r="AA1" s="136" t="s">
        <v>49</v>
      </c>
      <c r="AB1" s="136" t="s">
        <v>50</v>
      </c>
      <c r="AC1" s="136">
        <v>4.3</v>
      </c>
      <c r="AD1" s="136">
        <v>4.4000000000000004</v>
      </c>
      <c r="AE1" s="136">
        <v>4.5</v>
      </c>
      <c r="AF1" s="136">
        <v>4.5999999999999996</v>
      </c>
      <c r="AG1" s="137">
        <v>5.0999999999999996</v>
      </c>
      <c r="AH1" s="137">
        <v>5.2</v>
      </c>
      <c r="AI1" s="137">
        <v>5.3</v>
      </c>
    </row>
    <row r="2" spans="1:35" s="138" customFormat="1">
      <c r="A2" s="131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3"/>
      <c r="P2" s="133"/>
      <c r="Q2" s="133"/>
      <c r="R2" s="134"/>
      <c r="S2" s="134"/>
      <c r="T2" s="135"/>
      <c r="U2" s="135"/>
      <c r="V2" s="135"/>
      <c r="W2" s="135"/>
      <c r="X2" s="135"/>
      <c r="Y2" s="136"/>
      <c r="Z2" s="136"/>
      <c r="AA2" s="136"/>
      <c r="AB2" s="136"/>
      <c r="AC2" s="136"/>
      <c r="AD2" s="136"/>
      <c r="AE2" s="136"/>
      <c r="AF2" s="136"/>
      <c r="AG2" s="137"/>
      <c r="AH2" s="137"/>
      <c r="AI2" s="137"/>
    </row>
    <row r="3" spans="1:35" s="138" customFormat="1">
      <c r="A3" s="131">
        <v>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3"/>
      <c r="P3" s="133"/>
      <c r="Q3" s="133"/>
      <c r="R3" s="134"/>
      <c r="S3" s="134"/>
      <c r="T3" s="135"/>
      <c r="U3" s="135"/>
      <c r="V3" s="135"/>
      <c r="W3" s="135"/>
      <c r="X3" s="135"/>
      <c r="Y3" s="136"/>
      <c r="Z3" s="136"/>
      <c r="AA3" s="136"/>
      <c r="AB3" s="136"/>
      <c r="AC3" s="136"/>
      <c r="AD3" s="136"/>
      <c r="AE3" s="136"/>
      <c r="AF3" s="136"/>
      <c r="AG3" s="137"/>
      <c r="AH3" s="137"/>
      <c r="AI3" s="137"/>
    </row>
    <row r="4" spans="1:35" s="138" customFormat="1">
      <c r="A4" s="131">
        <v>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3"/>
      <c r="P4" s="133"/>
      <c r="Q4" s="133"/>
      <c r="R4" s="134"/>
      <c r="S4" s="134"/>
      <c r="T4" s="135"/>
      <c r="U4" s="135"/>
      <c r="V4" s="135"/>
      <c r="W4" s="135"/>
      <c r="X4" s="135"/>
      <c r="Y4" s="136"/>
      <c r="Z4" s="136"/>
      <c r="AA4" s="136"/>
      <c r="AB4" s="136"/>
      <c r="AC4" s="136"/>
      <c r="AD4" s="136"/>
      <c r="AE4" s="136"/>
      <c r="AF4" s="136"/>
      <c r="AG4" s="137"/>
      <c r="AH4" s="137"/>
      <c r="AI4" s="137"/>
    </row>
    <row r="5" spans="1:35" s="138" customFormat="1">
      <c r="A5" s="131">
        <v>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3"/>
      <c r="P5" s="133"/>
      <c r="Q5" s="133"/>
      <c r="R5" s="134"/>
      <c r="S5" s="134"/>
      <c r="T5" s="135"/>
      <c r="U5" s="135"/>
      <c r="V5" s="135"/>
      <c r="W5" s="135"/>
      <c r="X5" s="135"/>
      <c r="Y5" s="136"/>
      <c r="Z5" s="136"/>
      <c r="AA5" s="136"/>
      <c r="AB5" s="136"/>
      <c r="AC5" s="136"/>
      <c r="AD5" s="136"/>
      <c r="AE5" s="136"/>
      <c r="AF5" s="136"/>
      <c r="AG5" s="137"/>
      <c r="AH5" s="137"/>
      <c r="AI5" s="137"/>
    </row>
    <row r="6" spans="1:35" s="138" customFormat="1">
      <c r="A6" s="131">
        <v>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3"/>
      <c r="P6" s="133"/>
      <c r="Q6" s="133"/>
      <c r="R6" s="134"/>
      <c r="S6" s="134"/>
      <c r="T6" s="135"/>
      <c r="U6" s="135"/>
      <c r="V6" s="135"/>
      <c r="W6" s="135"/>
      <c r="X6" s="135"/>
      <c r="Y6" s="136"/>
      <c r="Z6" s="136"/>
      <c r="AA6" s="136"/>
      <c r="AB6" s="136"/>
      <c r="AC6" s="136"/>
      <c r="AD6" s="136"/>
      <c r="AE6" s="136"/>
      <c r="AF6" s="136"/>
      <c r="AG6" s="137"/>
      <c r="AH6" s="137"/>
      <c r="AI6" s="137"/>
    </row>
    <row r="7" spans="1:35" s="138" customFormat="1">
      <c r="A7" s="131">
        <v>6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3"/>
      <c r="P7" s="133"/>
      <c r="Q7" s="133"/>
      <c r="R7" s="134"/>
      <c r="S7" s="134"/>
      <c r="T7" s="135"/>
      <c r="U7" s="135"/>
      <c r="V7" s="135"/>
      <c r="W7" s="135"/>
      <c r="X7" s="135"/>
      <c r="Y7" s="136"/>
      <c r="Z7" s="136"/>
      <c r="AA7" s="136"/>
      <c r="AB7" s="136"/>
      <c r="AC7" s="136"/>
      <c r="AD7" s="136"/>
      <c r="AE7" s="136"/>
      <c r="AF7" s="136"/>
      <c r="AG7" s="137"/>
      <c r="AH7" s="137"/>
      <c r="AI7" s="137"/>
    </row>
    <row r="8" spans="1:35" s="138" customFormat="1">
      <c r="A8" s="131">
        <v>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3"/>
      <c r="P8" s="133"/>
      <c r="Q8" s="133"/>
      <c r="R8" s="134"/>
      <c r="S8" s="134"/>
      <c r="T8" s="135"/>
      <c r="U8" s="135"/>
      <c r="V8" s="135"/>
      <c r="W8" s="135"/>
      <c r="X8" s="135"/>
      <c r="Y8" s="136"/>
      <c r="Z8" s="136"/>
      <c r="AA8" s="136"/>
      <c r="AB8" s="136"/>
      <c r="AC8" s="136"/>
      <c r="AD8" s="136"/>
      <c r="AE8" s="136"/>
      <c r="AF8" s="136"/>
      <c r="AG8" s="137"/>
      <c r="AH8" s="137"/>
      <c r="AI8" s="137"/>
    </row>
    <row r="9" spans="1:35" s="138" customFormat="1">
      <c r="A9" s="131">
        <v>8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3"/>
      <c r="P9" s="133"/>
      <c r="Q9" s="133"/>
      <c r="R9" s="134"/>
      <c r="S9" s="134"/>
      <c r="T9" s="135"/>
      <c r="U9" s="135"/>
      <c r="V9" s="135"/>
      <c r="W9" s="135"/>
      <c r="X9" s="135"/>
      <c r="Y9" s="136"/>
      <c r="Z9" s="136"/>
      <c r="AA9" s="136"/>
      <c r="AB9" s="136"/>
      <c r="AC9" s="136"/>
      <c r="AD9" s="136"/>
      <c r="AE9" s="136"/>
      <c r="AF9" s="136"/>
      <c r="AG9" s="137"/>
      <c r="AH9" s="137"/>
      <c r="AI9" s="137"/>
    </row>
    <row r="10" spans="1:35" s="138" customFormat="1">
      <c r="A10" s="131">
        <v>9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3"/>
      <c r="P10" s="133"/>
      <c r="Q10" s="133"/>
      <c r="R10" s="134"/>
      <c r="S10" s="134"/>
      <c r="T10" s="135"/>
      <c r="U10" s="135"/>
      <c r="V10" s="135"/>
      <c r="W10" s="135"/>
      <c r="X10" s="135"/>
      <c r="Y10" s="136"/>
      <c r="Z10" s="136"/>
      <c r="AA10" s="136"/>
      <c r="AB10" s="136"/>
      <c r="AC10" s="136"/>
      <c r="AD10" s="136"/>
      <c r="AE10" s="136"/>
      <c r="AF10" s="136"/>
      <c r="AG10" s="137"/>
      <c r="AH10" s="137"/>
      <c r="AI10" s="137"/>
    </row>
    <row r="11" spans="1:35" s="138" customFormat="1">
      <c r="A11" s="131">
        <v>10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3"/>
      <c r="P11" s="133"/>
      <c r="Q11" s="133"/>
      <c r="R11" s="134"/>
      <c r="S11" s="134"/>
      <c r="T11" s="135"/>
      <c r="U11" s="135"/>
      <c r="V11" s="135"/>
      <c r="W11" s="135"/>
      <c r="X11" s="135"/>
      <c r="Y11" s="136"/>
      <c r="Z11" s="136"/>
      <c r="AA11" s="136"/>
      <c r="AB11" s="136"/>
      <c r="AC11" s="136"/>
      <c r="AD11" s="136"/>
      <c r="AE11" s="136"/>
      <c r="AF11" s="136"/>
      <c r="AG11" s="137"/>
      <c r="AH11" s="137"/>
      <c r="AI11" s="137"/>
    </row>
    <row r="12" spans="1:35" s="138" customFormat="1">
      <c r="A12" s="131">
        <v>11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3"/>
      <c r="P12" s="133"/>
      <c r="Q12" s="133"/>
      <c r="R12" s="134"/>
      <c r="S12" s="134"/>
      <c r="T12" s="135"/>
      <c r="U12" s="135"/>
      <c r="V12" s="135"/>
      <c r="W12" s="135"/>
      <c r="X12" s="135"/>
      <c r="Y12" s="136"/>
      <c r="Z12" s="136"/>
      <c r="AA12" s="136"/>
      <c r="AB12" s="136"/>
      <c r="AC12" s="136"/>
      <c r="AD12" s="136"/>
      <c r="AE12" s="136"/>
      <c r="AF12" s="136"/>
      <c r="AG12" s="137"/>
      <c r="AH12" s="137"/>
      <c r="AI12" s="137"/>
    </row>
    <row r="13" spans="1:35" s="138" customFormat="1">
      <c r="A13" s="131">
        <v>12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3"/>
      <c r="P13" s="133"/>
      <c r="Q13" s="133"/>
      <c r="R13" s="134"/>
      <c r="S13" s="134"/>
      <c r="T13" s="135"/>
      <c r="U13" s="135"/>
      <c r="V13" s="135"/>
      <c r="W13" s="135"/>
      <c r="X13" s="135"/>
      <c r="Y13" s="136"/>
      <c r="Z13" s="136"/>
      <c r="AA13" s="136"/>
      <c r="AB13" s="136"/>
      <c r="AC13" s="136"/>
      <c r="AD13" s="136"/>
      <c r="AE13" s="136"/>
      <c r="AF13" s="136"/>
      <c r="AG13" s="137"/>
      <c r="AH13" s="137"/>
      <c r="AI13" s="137"/>
    </row>
    <row r="14" spans="1:35" s="138" customFormat="1">
      <c r="A14" s="131">
        <v>13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3"/>
      <c r="P14" s="133"/>
      <c r="Q14" s="133"/>
      <c r="R14" s="134"/>
      <c r="S14" s="134"/>
      <c r="T14" s="135"/>
      <c r="U14" s="135"/>
      <c r="V14" s="135"/>
      <c r="W14" s="135"/>
      <c r="X14" s="135"/>
      <c r="Y14" s="136"/>
      <c r="Z14" s="136"/>
      <c r="AA14" s="136"/>
      <c r="AB14" s="136"/>
      <c r="AC14" s="136"/>
      <c r="AD14" s="136"/>
      <c r="AE14" s="136"/>
      <c r="AF14" s="136"/>
      <c r="AG14" s="137"/>
      <c r="AH14" s="137"/>
      <c r="AI14" s="137"/>
    </row>
    <row r="15" spans="1:35" s="138" customFormat="1">
      <c r="A15" s="131">
        <v>14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3"/>
      <c r="P15" s="133"/>
      <c r="Q15" s="133"/>
      <c r="R15" s="134"/>
      <c r="S15" s="134"/>
      <c r="T15" s="135"/>
      <c r="U15" s="135"/>
      <c r="V15" s="135"/>
      <c r="W15" s="135"/>
      <c r="X15" s="135"/>
      <c r="Y15" s="136"/>
      <c r="Z15" s="136"/>
      <c r="AA15" s="136"/>
      <c r="AB15" s="136"/>
      <c r="AC15" s="136"/>
      <c r="AD15" s="136"/>
      <c r="AE15" s="136"/>
      <c r="AF15" s="136"/>
      <c r="AG15" s="137"/>
      <c r="AH15" s="137"/>
      <c r="AI15" s="137"/>
    </row>
    <row r="16" spans="1:35" s="138" customFormat="1">
      <c r="A16" s="131">
        <v>15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3"/>
      <c r="P16" s="133"/>
      <c r="Q16" s="133"/>
      <c r="R16" s="134"/>
      <c r="S16" s="134"/>
      <c r="T16" s="135"/>
      <c r="U16" s="135"/>
      <c r="V16" s="135"/>
      <c r="W16" s="135"/>
      <c r="X16" s="135"/>
      <c r="Y16" s="136"/>
      <c r="Z16" s="136"/>
      <c r="AA16" s="136"/>
      <c r="AB16" s="136"/>
      <c r="AC16" s="136"/>
      <c r="AD16" s="136"/>
      <c r="AE16" s="136"/>
      <c r="AF16" s="136"/>
      <c r="AG16" s="137"/>
      <c r="AH16" s="137"/>
      <c r="AI16" s="137"/>
    </row>
    <row r="17" spans="1:35" s="138" customFormat="1">
      <c r="A17" s="131">
        <v>16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3"/>
      <c r="P17" s="133"/>
      <c r="Q17" s="133"/>
      <c r="R17" s="134"/>
      <c r="S17" s="134"/>
      <c r="T17" s="135"/>
      <c r="U17" s="135"/>
      <c r="V17" s="135"/>
      <c r="W17" s="135"/>
      <c r="X17" s="135"/>
      <c r="Y17" s="136"/>
      <c r="Z17" s="136"/>
      <c r="AA17" s="136"/>
      <c r="AB17" s="136"/>
      <c r="AC17" s="136"/>
      <c r="AD17" s="136"/>
      <c r="AE17" s="136"/>
      <c r="AF17" s="136"/>
      <c r="AG17" s="137"/>
      <c r="AH17" s="137"/>
      <c r="AI17" s="137"/>
    </row>
    <row r="18" spans="1:35" s="138" customFormat="1">
      <c r="A18" s="131">
        <v>17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3"/>
      <c r="P18" s="133"/>
      <c r="Q18" s="133"/>
      <c r="R18" s="134"/>
      <c r="S18" s="134"/>
      <c r="T18" s="135"/>
      <c r="U18" s="135"/>
      <c r="V18" s="135"/>
      <c r="W18" s="135"/>
      <c r="X18" s="135"/>
      <c r="Y18" s="136"/>
      <c r="Z18" s="136"/>
      <c r="AA18" s="136"/>
      <c r="AB18" s="136"/>
      <c r="AC18" s="136"/>
      <c r="AD18" s="136"/>
      <c r="AE18" s="136"/>
      <c r="AF18" s="136"/>
      <c r="AG18" s="137"/>
      <c r="AH18" s="137"/>
      <c r="AI18" s="137"/>
    </row>
    <row r="19" spans="1:35" s="138" customFormat="1">
      <c r="A19" s="131">
        <v>18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3"/>
      <c r="P19" s="133"/>
      <c r="Q19" s="133"/>
      <c r="R19" s="134"/>
      <c r="S19" s="134"/>
      <c r="T19" s="135"/>
      <c r="U19" s="135"/>
      <c r="V19" s="135"/>
      <c r="W19" s="135"/>
      <c r="X19" s="135"/>
      <c r="Y19" s="136"/>
      <c r="Z19" s="136"/>
      <c r="AA19" s="136"/>
      <c r="AB19" s="136"/>
      <c r="AC19" s="136"/>
      <c r="AD19" s="136"/>
      <c r="AE19" s="136"/>
      <c r="AF19" s="136"/>
      <c r="AG19" s="137"/>
      <c r="AH19" s="137"/>
      <c r="AI19" s="137"/>
    </row>
    <row r="20" spans="1:35" s="138" customFormat="1">
      <c r="A20" s="131">
        <v>19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3"/>
      <c r="P20" s="133"/>
      <c r="Q20" s="133"/>
      <c r="R20" s="134"/>
      <c r="S20" s="134"/>
      <c r="T20" s="135"/>
      <c r="U20" s="135"/>
      <c r="V20" s="135"/>
      <c r="W20" s="135"/>
      <c r="X20" s="135"/>
      <c r="Y20" s="136"/>
      <c r="Z20" s="136"/>
      <c r="AA20" s="136"/>
      <c r="AB20" s="136"/>
      <c r="AC20" s="136"/>
      <c r="AD20" s="136"/>
      <c r="AE20" s="136"/>
      <c r="AF20" s="136"/>
      <c r="AG20" s="137"/>
      <c r="AH20" s="137"/>
      <c r="AI20" s="137"/>
    </row>
    <row r="21" spans="1:35" s="138" customFormat="1">
      <c r="A21" s="131">
        <v>20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3"/>
      <c r="P21" s="133"/>
      <c r="Q21" s="133"/>
      <c r="R21" s="134"/>
      <c r="S21" s="134"/>
      <c r="T21" s="135"/>
      <c r="U21" s="135"/>
      <c r="V21" s="135"/>
      <c r="W21" s="135"/>
      <c r="X21" s="135"/>
      <c r="Y21" s="136"/>
      <c r="Z21" s="136"/>
      <c r="AA21" s="136"/>
      <c r="AB21" s="136"/>
      <c r="AC21" s="136"/>
      <c r="AD21" s="136"/>
      <c r="AE21" s="136"/>
      <c r="AF21" s="136"/>
      <c r="AG21" s="137"/>
      <c r="AH21" s="137"/>
      <c r="AI21" s="137"/>
    </row>
    <row r="22" spans="1:35" s="138" customFormat="1">
      <c r="A22" s="131">
        <v>21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3"/>
      <c r="P22" s="133"/>
      <c r="Q22" s="133"/>
      <c r="R22" s="134"/>
      <c r="S22" s="134"/>
      <c r="T22" s="135"/>
      <c r="U22" s="135"/>
      <c r="V22" s="135"/>
      <c r="W22" s="135"/>
      <c r="X22" s="135"/>
      <c r="Y22" s="136"/>
      <c r="Z22" s="136"/>
      <c r="AA22" s="136"/>
      <c r="AB22" s="136"/>
      <c r="AC22" s="136"/>
      <c r="AD22" s="136"/>
      <c r="AE22" s="136"/>
      <c r="AF22" s="136"/>
      <c r="AG22" s="137"/>
      <c r="AH22" s="137"/>
      <c r="AI22" s="137"/>
    </row>
    <row r="23" spans="1:35" s="138" customFormat="1">
      <c r="A23" s="131">
        <v>22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3"/>
      <c r="P23" s="133"/>
      <c r="Q23" s="133"/>
      <c r="R23" s="134"/>
      <c r="S23" s="134"/>
      <c r="T23" s="135"/>
      <c r="U23" s="135"/>
      <c r="V23" s="135"/>
      <c r="W23" s="135"/>
      <c r="X23" s="135"/>
      <c r="Y23" s="136"/>
      <c r="Z23" s="136"/>
      <c r="AA23" s="136"/>
      <c r="AB23" s="136"/>
      <c r="AC23" s="136"/>
      <c r="AD23" s="136"/>
      <c r="AE23" s="136"/>
      <c r="AF23" s="136"/>
      <c r="AG23" s="137"/>
      <c r="AH23" s="137"/>
      <c r="AI23" s="137"/>
    </row>
    <row r="24" spans="1:35" s="138" customFormat="1">
      <c r="A24" s="131">
        <v>23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3"/>
      <c r="P24" s="133"/>
      <c r="Q24" s="133"/>
      <c r="R24" s="134"/>
      <c r="S24" s="134"/>
      <c r="T24" s="135"/>
      <c r="U24" s="135"/>
      <c r="V24" s="135"/>
      <c r="W24" s="135"/>
      <c r="X24" s="135"/>
      <c r="Y24" s="136"/>
      <c r="Z24" s="136"/>
      <c r="AA24" s="136"/>
      <c r="AB24" s="136"/>
      <c r="AC24" s="136"/>
      <c r="AD24" s="136"/>
      <c r="AE24" s="136"/>
      <c r="AF24" s="136"/>
      <c r="AG24" s="137"/>
      <c r="AH24" s="137"/>
      <c r="AI24" s="137"/>
    </row>
    <row r="25" spans="1:35" s="138" customFormat="1">
      <c r="A25" s="131">
        <v>24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3"/>
      <c r="P25" s="133"/>
      <c r="Q25" s="133"/>
      <c r="R25" s="134"/>
      <c r="S25" s="134"/>
      <c r="T25" s="135"/>
      <c r="U25" s="135"/>
      <c r="V25" s="135"/>
      <c r="W25" s="135"/>
      <c r="X25" s="135"/>
      <c r="Y25" s="136"/>
      <c r="Z25" s="136"/>
      <c r="AA25" s="136"/>
      <c r="AB25" s="136"/>
      <c r="AC25" s="136"/>
      <c r="AD25" s="136"/>
      <c r="AE25" s="136"/>
      <c r="AF25" s="136"/>
      <c r="AG25" s="137"/>
      <c r="AH25" s="137"/>
      <c r="AI25" s="137"/>
    </row>
    <row r="26" spans="1:35" s="138" customFormat="1">
      <c r="A26" s="131">
        <v>25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3"/>
      <c r="P26" s="133"/>
      <c r="Q26" s="133"/>
      <c r="R26" s="134"/>
      <c r="S26" s="134"/>
      <c r="T26" s="135"/>
      <c r="U26" s="135"/>
      <c r="V26" s="135"/>
      <c r="W26" s="135"/>
      <c r="X26" s="135"/>
      <c r="Y26" s="136"/>
      <c r="Z26" s="136"/>
      <c r="AA26" s="136"/>
      <c r="AB26" s="136"/>
      <c r="AC26" s="136"/>
      <c r="AD26" s="136"/>
      <c r="AE26" s="136"/>
      <c r="AF26" s="136"/>
      <c r="AG26" s="137"/>
      <c r="AH26" s="137"/>
      <c r="AI26" s="137"/>
    </row>
    <row r="27" spans="1:35" s="138" customFormat="1">
      <c r="A27" s="131">
        <v>26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3"/>
      <c r="P27" s="133"/>
      <c r="Q27" s="133"/>
      <c r="R27" s="134"/>
      <c r="S27" s="134"/>
      <c r="T27" s="135"/>
      <c r="U27" s="135"/>
      <c r="V27" s="135"/>
      <c r="W27" s="135"/>
      <c r="X27" s="135"/>
      <c r="Y27" s="136"/>
      <c r="Z27" s="136"/>
      <c r="AA27" s="136"/>
      <c r="AB27" s="136"/>
      <c r="AC27" s="136"/>
      <c r="AD27" s="136"/>
      <c r="AE27" s="136"/>
      <c r="AF27" s="136"/>
      <c r="AG27" s="137"/>
      <c r="AH27" s="137"/>
      <c r="AI27" s="137"/>
    </row>
    <row r="28" spans="1:35" s="138" customFormat="1">
      <c r="A28" s="131">
        <v>27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3"/>
      <c r="P28" s="133"/>
      <c r="Q28" s="133"/>
      <c r="R28" s="134"/>
      <c r="S28" s="134"/>
      <c r="T28" s="135"/>
      <c r="U28" s="135"/>
      <c r="V28" s="135"/>
      <c r="W28" s="135"/>
      <c r="X28" s="135"/>
      <c r="Y28" s="136"/>
      <c r="Z28" s="136"/>
      <c r="AA28" s="136"/>
      <c r="AB28" s="136"/>
      <c r="AC28" s="136"/>
      <c r="AD28" s="136"/>
      <c r="AE28" s="136"/>
      <c r="AF28" s="136"/>
      <c r="AG28" s="137"/>
      <c r="AH28" s="137"/>
      <c r="AI28" s="137"/>
    </row>
    <row r="29" spans="1:35" s="138" customFormat="1">
      <c r="A29" s="131">
        <v>28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3"/>
      <c r="P29" s="133"/>
      <c r="Q29" s="133"/>
      <c r="R29" s="134"/>
      <c r="S29" s="134"/>
      <c r="T29" s="135"/>
      <c r="U29" s="135"/>
      <c r="V29" s="135"/>
      <c r="W29" s="135"/>
      <c r="X29" s="135"/>
      <c r="Y29" s="136"/>
      <c r="Z29" s="136"/>
      <c r="AA29" s="136"/>
      <c r="AB29" s="136"/>
      <c r="AC29" s="136"/>
      <c r="AD29" s="136"/>
      <c r="AE29" s="136"/>
      <c r="AF29" s="136"/>
      <c r="AG29" s="137"/>
      <c r="AH29" s="137"/>
      <c r="AI29" s="137"/>
    </row>
    <row r="30" spans="1:35" s="138" customFormat="1">
      <c r="A30" s="131">
        <v>29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3"/>
      <c r="P30" s="133"/>
      <c r="Q30" s="133"/>
      <c r="R30" s="134"/>
      <c r="S30" s="134"/>
      <c r="T30" s="135"/>
      <c r="U30" s="135"/>
      <c r="V30" s="135"/>
      <c r="W30" s="135"/>
      <c r="X30" s="135"/>
      <c r="Y30" s="136"/>
      <c r="Z30" s="136"/>
      <c r="AA30" s="136"/>
      <c r="AB30" s="136"/>
      <c r="AC30" s="136"/>
      <c r="AD30" s="136"/>
      <c r="AE30" s="136"/>
      <c r="AF30" s="136"/>
      <c r="AG30" s="137"/>
      <c r="AH30" s="137"/>
      <c r="AI30" s="137"/>
    </row>
    <row r="31" spans="1:35" s="138" customFormat="1">
      <c r="A31" s="131">
        <v>30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3"/>
      <c r="P31" s="133"/>
      <c r="Q31" s="133"/>
      <c r="R31" s="134"/>
      <c r="S31" s="134"/>
      <c r="T31" s="135"/>
      <c r="U31" s="135"/>
      <c r="V31" s="135"/>
      <c r="W31" s="135"/>
      <c r="X31" s="135"/>
      <c r="Y31" s="136"/>
      <c r="Z31" s="136"/>
      <c r="AA31" s="136"/>
      <c r="AB31" s="136"/>
      <c r="AC31" s="136"/>
      <c r="AD31" s="136"/>
      <c r="AE31" s="136"/>
      <c r="AF31" s="136"/>
      <c r="AG31" s="137"/>
      <c r="AH31" s="137"/>
      <c r="AI31" s="137"/>
    </row>
    <row r="32" spans="1:35" s="138" customFormat="1">
      <c r="A32" s="131">
        <v>31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3"/>
      <c r="P32" s="133"/>
      <c r="Q32" s="133"/>
      <c r="R32" s="134"/>
      <c r="S32" s="134"/>
      <c r="T32" s="135"/>
      <c r="U32" s="135"/>
      <c r="V32" s="135"/>
      <c r="W32" s="135"/>
      <c r="X32" s="135"/>
      <c r="Y32" s="136"/>
      <c r="Z32" s="136"/>
      <c r="AA32" s="136"/>
      <c r="AB32" s="136"/>
      <c r="AC32" s="136"/>
      <c r="AD32" s="136"/>
      <c r="AE32" s="136"/>
      <c r="AF32" s="136"/>
      <c r="AG32" s="137"/>
      <c r="AH32" s="137"/>
      <c r="AI32" s="137"/>
    </row>
    <row r="33" spans="1:35" s="138" customFormat="1">
      <c r="A33" s="131">
        <v>32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3"/>
      <c r="P33" s="133"/>
      <c r="Q33" s="133"/>
      <c r="R33" s="134"/>
      <c r="S33" s="134"/>
      <c r="T33" s="135"/>
      <c r="U33" s="135"/>
      <c r="V33" s="135"/>
      <c r="W33" s="135"/>
      <c r="X33" s="135"/>
      <c r="Y33" s="136"/>
      <c r="Z33" s="136"/>
      <c r="AA33" s="136"/>
      <c r="AB33" s="136"/>
      <c r="AC33" s="136"/>
      <c r="AD33" s="136"/>
      <c r="AE33" s="136"/>
      <c r="AF33" s="136"/>
      <c r="AG33" s="137"/>
      <c r="AH33" s="137"/>
      <c r="AI33" s="137"/>
    </row>
    <row r="34" spans="1:35" s="138" customFormat="1">
      <c r="A34" s="131">
        <v>33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3"/>
      <c r="P34" s="133"/>
      <c r="Q34" s="133"/>
      <c r="R34" s="134"/>
      <c r="S34" s="134"/>
      <c r="T34" s="135"/>
      <c r="U34" s="135"/>
      <c r="V34" s="135"/>
      <c r="W34" s="135"/>
      <c r="X34" s="135"/>
      <c r="Y34" s="136"/>
      <c r="Z34" s="136"/>
      <c r="AA34" s="136"/>
      <c r="AB34" s="136"/>
      <c r="AC34" s="136"/>
      <c r="AD34" s="136"/>
      <c r="AE34" s="136"/>
      <c r="AF34" s="136"/>
      <c r="AG34" s="137"/>
      <c r="AH34" s="137"/>
      <c r="AI34" s="137"/>
    </row>
    <row r="35" spans="1:35" s="138" customFormat="1">
      <c r="A35" s="131">
        <v>34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3"/>
      <c r="P35" s="133"/>
      <c r="Q35" s="133"/>
      <c r="R35" s="134"/>
      <c r="S35" s="134"/>
      <c r="T35" s="135"/>
      <c r="U35" s="135"/>
      <c r="V35" s="135"/>
      <c r="W35" s="135"/>
      <c r="X35" s="135"/>
      <c r="Y35" s="136"/>
      <c r="Z35" s="136"/>
      <c r="AA35" s="136"/>
      <c r="AB35" s="136"/>
      <c r="AC35" s="136"/>
      <c r="AD35" s="136"/>
      <c r="AE35" s="136"/>
      <c r="AF35" s="136"/>
      <c r="AG35" s="137"/>
      <c r="AH35" s="137"/>
      <c r="AI35" s="137"/>
    </row>
    <row r="36" spans="1:35" s="138" customFormat="1">
      <c r="A36" s="131">
        <v>35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3"/>
      <c r="P36" s="133"/>
      <c r="Q36" s="133"/>
      <c r="R36" s="134"/>
      <c r="S36" s="134"/>
      <c r="T36" s="135"/>
      <c r="U36" s="135"/>
      <c r="V36" s="135"/>
      <c r="W36" s="135"/>
      <c r="X36" s="135"/>
      <c r="Y36" s="136"/>
      <c r="Z36" s="136"/>
      <c r="AA36" s="136"/>
      <c r="AB36" s="136"/>
      <c r="AC36" s="136"/>
      <c r="AD36" s="136"/>
      <c r="AE36" s="136"/>
      <c r="AF36" s="136"/>
      <c r="AG36" s="137"/>
      <c r="AH36" s="137"/>
      <c r="AI36" s="137"/>
    </row>
    <row r="37" spans="1:35" s="138" customFormat="1">
      <c r="A37" s="131">
        <v>36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3"/>
      <c r="P37" s="133"/>
      <c r="Q37" s="133"/>
      <c r="R37" s="134"/>
      <c r="S37" s="134"/>
      <c r="T37" s="135"/>
      <c r="U37" s="135"/>
      <c r="V37" s="135"/>
      <c r="W37" s="135"/>
      <c r="X37" s="135"/>
      <c r="Y37" s="136"/>
      <c r="Z37" s="136"/>
      <c r="AA37" s="136"/>
      <c r="AB37" s="136"/>
      <c r="AC37" s="136"/>
      <c r="AD37" s="136"/>
      <c r="AE37" s="136"/>
      <c r="AF37" s="136"/>
      <c r="AG37" s="137"/>
      <c r="AH37" s="137"/>
      <c r="AI37" s="137"/>
    </row>
    <row r="38" spans="1:35" s="138" customFormat="1">
      <c r="A38" s="131">
        <v>37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3"/>
      <c r="P38" s="133"/>
      <c r="Q38" s="133"/>
      <c r="R38" s="134"/>
      <c r="S38" s="134"/>
      <c r="T38" s="135"/>
      <c r="U38" s="135"/>
      <c r="V38" s="135"/>
      <c r="W38" s="135"/>
      <c r="X38" s="135"/>
      <c r="Y38" s="136"/>
      <c r="Z38" s="136"/>
      <c r="AA38" s="136"/>
      <c r="AB38" s="136"/>
      <c r="AC38" s="136"/>
      <c r="AD38" s="136"/>
      <c r="AE38" s="136"/>
      <c r="AF38" s="136"/>
      <c r="AG38" s="137"/>
      <c r="AH38" s="137"/>
      <c r="AI38" s="137"/>
    </row>
    <row r="39" spans="1:35" s="138" customFormat="1">
      <c r="A39" s="131">
        <v>38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3"/>
      <c r="P39" s="133"/>
      <c r="Q39" s="133"/>
      <c r="R39" s="134"/>
      <c r="S39" s="134"/>
      <c r="T39" s="135"/>
      <c r="U39" s="135"/>
      <c r="V39" s="135"/>
      <c r="W39" s="135"/>
      <c r="X39" s="135"/>
      <c r="Y39" s="136"/>
      <c r="Z39" s="136"/>
      <c r="AA39" s="136"/>
      <c r="AB39" s="136"/>
      <c r="AC39" s="136"/>
      <c r="AD39" s="136"/>
      <c r="AE39" s="136"/>
      <c r="AF39" s="136"/>
      <c r="AG39" s="137"/>
      <c r="AH39" s="137"/>
      <c r="AI39" s="137"/>
    </row>
    <row r="40" spans="1:35" s="138" customFormat="1">
      <c r="A40" s="131">
        <v>39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3"/>
      <c r="P40" s="133"/>
      <c r="Q40" s="133"/>
      <c r="R40" s="134"/>
      <c r="S40" s="134"/>
      <c r="T40" s="135"/>
      <c r="U40" s="135"/>
      <c r="V40" s="135"/>
      <c r="W40" s="135"/>
      <c r="X40" s="135"/>
      <c r="Y40" s="136"/>
      <c r="Z40" s="136"/>
      <c r="AA40" s="136"/>
      <c r="AB40" s="136"/>
      <c r="AC40" s="136"/>
      <c r="AD40" s="136"/>
      <c r="AE40" s="136"/>
      <c r="AF40" s="136"/>
      <c r="AG40" s="137"/>
      <c r="AH40" s="137"/>
      <c r="AI40" s="137"/>
    </row>
    <row r="41" spans="1:35" s="138" customFormat="1">
      <c r="A41" s="131">
        <v>40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3"/>
      <c r="P41" s="133"/>
      <c r="Q41" s="133"/>
      <c r="R41" s="134"/>
      <c r="S41" s="134"/>
      <c r="T41" s="135"/>
      <c r="U41" s="135"/>
      <c r="V41" s="135"/>
      <c r="W41" s="135"/>
      <c r="X41" s="135"/>
      <c r="Y41" s="136"/>
      <c r="Z41" s="136"/>
      <c r="AA41" s="136"/>
      <c r="AB41" s="136"/>
      <c r="AC41" s="136"/>
      <c r="AD41" s="136"/>
      <c r="AE41" s="136"/>
      <c r="AF41" s="136"/>
      <c r="AG41" s="137"/>
      <c r="AH41" s="137"/>
      <c r="AI41" s="137"/>
    </row>
    <row r="42" spans="1:35">
      <c r="O42" s="141" t="e">
        <f t="shared" ref="O42:AI42" si="0">AVERAGE(O2:O41)</f>
        <v>#DIV/0!</v>
      </c>
      <c r="P42" s="141" t="e">
        <f t="shared" si="0"/>
        <v>#DIV/0!</v>
      </c>
      <c r="Q42" s="141" t="e">
        <f t="shared" si="0"/>
        <v>#DIV/0!</v>
      </c>
      <c r="R42" s="141" t="e">
        <f t="shared" si="0"/>
        <v>#DIV/0!</v>
      </c>
      <c r="S42" s="141" t="e">
        <f t="shared" si="0"/>
        <v>#DIV/0!</v>
      </c>
      <c r="T42" s="141" t="e">
        <f t="shared" si="0"/>
        <v>#DIV/0!</v>
      </c>
      <c r="U42" s="141" t="e">
        <f t="shared" si="0"/>
        <v>#DIV/0!</v>
      </c>
      <c r="V42" s="141" t="e">
        <f t="shared" si="0"/>
        <v>#DIV/0!</v>
      </c>
      <c r="W42" s="141" t="e">
        <f t="shared" si="0"/>
        <v>#DIV/0!</v>
      </c>
      <c r="X42" s="141" t="e">
        <f t="shared" si="0"/>
        <v>#DIV/0!</v>
      </c>
      <c r="Y42" s="142" t="e">
        <f t="shared" si="0"/>
        <v>#DIV/0!</v>
      </c>
      <c r="Z42" s="142" t="e">
        <f t="shared" si="0"/>
        <v>#DIV/0!</v>
      </c>
      <c r="AA42" s="142" t="e">
        <f t="shared" si="0"/>
        <v>#DIV/0!</v>
      </c>
      <c r="AB42" s="142" t="e">
        <f t="shared" si="0"/>
        <v>#DIV/0!</v>
      </c>
      <c r="AC42" s="142" t="e">
        <f t="shared" si="0"/>
        <v>#DIV/0!</v>
      </c>
      <c r="AD42" s="142"/>
      <c r="AE42" s="142"/>
      <c r="AF42" s="142"/>
      <c r="AG42" s="141" t="e">
        <f t="shared" si="0"/>
        <v>#DIV/0!</v>
      </c>
      <c r="AH42" s="141" t="e">
        <f t="shared" si="0"/>
        <v>#DIV/0!</v>
      </c>
      <c r="AI42" s="141" t="e">
        <f t="shared" si="0"/>
        <v>#DIV/0!</v>
      </c>
    </row>
    <row r="43" spans="1:35">
      <c r="O43" s="141" t="e">
        <f t="shared" ref="O43:AI43" si="1">STDEVA(O2:O41)</f>
        <v>#DIV/0!</v>
      </c>
      <c r="P43" s="141" t="e">
        <f t="shared" si="1"/>
        <v>#DIV/0!</v>
      </c>
      <c r="Q43" s="141" t="e">
        <f t="shared" si="1"/>
        <v>#DIV/0!</v>
      </c>
      <c r="R43" s="141" t="e">
        <f t="shared" si="1"/>
        <v>#DIV/0!</v>
      </c>
      <c r="S43" s="141" t="e">
        <f t="shared" si="1"/>
        <v>#DIV/0!</v>
      </c>
      <c r="T43" s="141" t="e">
        <f t="shared" si="1"/>
        <v>#DIV/0!</v>
      </c>
      <c r="U43" s="141" t="e">
        <f t="shared" si="1"/>
        <v>#DIV/0!</v>
      </c>
      <c r="V43" s="141" t="e">
        <f t="shared" si="1"/>
        <v>#DIV/0!</v>
      </c>
      <c r="W43" s="141" t="e">
        <f t="shared" si="1"/>
        <v>#DIV/0!</v>
      </c>
      <c r="X43" s="141" t="e">
        <f t="shared" si="1"/>
        <v>#DIV/0!</v>
      </c>
      <c r="Y43" s="142" t="e">
        <f t="shared" si="1"/>
        <v>#DIV/0!</v>
      </c>
      <c r="Z43" s="142" t="e">
        <f t="shared" si="1"/>
        <v>#DIV/0!</v>
      </c>
      <c r="AA43" s="142" t="e">
        <f t="shared" si="1"/>
        <v>#DIV/0!</v>
      </c>
      <c r="AB43" s="142" t="e">
        <f t="shared" si="1"/>
        <v>#DIV/0!</v>
      </c>
      <c r="AC43" s="142" t="e">
        <f t="shared" si="1"/>
        <v>#DIV/0!</v>
      </c>
      <c r="AD43" s="142"/>
      <c r="AE43" s="142"/>
      <c r="AF43" s="142"/>
      <c r="AG43" s="141" t="e">
        <f t="shared" si="1"/>
        <v>#DIV/0!</v>
      </c>
      <c r="AH43" s="141" t="e">
        <f t="shared" si="1"/>
        <v>#DIV/0!</v>
      </c>
      <c r="AI43" s="141" t="e">
        <f t="shared" si="1"/>
        <v>#DIV/0!</v>
      </c>
    </row>
    <row r="44" spans="1:35">
      <c r="O44" s="144"/>
      <c r="P44" s="144"/>
      <c r="Q44" s="144"/>
      <c r="S44" s="145"/>
      <c r="T44" s="146"/>
      <c r="U44" s="146"/>
      <c r="V44" s="146"/>
      <c r="W44" s="146"/>
      <c r="X44" s="146"/>
      <c r="AG44" s="148"/>
      <c r="AH44" s="148"/>
      <c r="AI44" s="148"/>
    </row>
    <row r="45" spans="1:35">
      <c r="A45" s="131" t="s">
        <v>99</v>
      </c>
      <c r="B45" s="140">
        <f>COUNTIF(B2:B41,1)</f>
        <v>0</v>
      </c>
      <c r="O45" s="141" t="e">
        <f>AVERAGE(O42:Q42)</f>
        <v>#DIV/0!</v>
      </c>
      <c r="P45" s="144"/>
      <c r="Q45" s="144"/>
      <c r="R45" s="145"/>
      <c r="S45" s="145"/>
      <c r="T45" s="146"/>
      <c r="U45" s="146"/>
      <c r="V45" s="146"/>
      <c r="W45" s="146"/>
      <c r="X45" s="146"/>
      <c r="Y45" s="149" t="e">
        <f>_xlfn.T.TEST(Y2:Y41,Z2:Z41,1,1)</f>
        <v>#DIV/0!</v>
      </c>
      <c r="AG45" s="148"/>
      <c r="AH45" s="148"/>
      <c r="AI45" s="148"/>
    </row>
    <row r="46" spans="1:35" ht="36">
      <c r="A46" s="131" t="s">
        <v>100</v>
      </c>
      <c r="B46" s="140">
        <f>COUNTIF(B2:B41,2)</f>
        <v>0</v>
      </c>
      <c r="O46" s="150"/>
      <c r="P46" s="144"/>
      <c r="Q46" s="144"/>
      <c r="R46" s="145"/>
      <c r="S46" s="145"/>
      <c r="T46" s="146"/>
      <c r="U46" s="146"/>
      <c r="V46" s="146"/>
      <c r="W46" s="146"/>
      <c r="X46" s="146"/>
      <c r="AG46" s="148"/>
      <c r="AH46" s="148"/>
      <c r="AI46" s="148"/>
    </row>
    <row r="47" spans="1:35">
      <c r="A47" s="131" t="s">
        <v>101</v>
      </c>
      <c r="B47" s="140">
        <f>COUNTIF(B2:B41,3)</f>
        <v>0</v>
      </c>
      <c r="O47" s="141" t="e">
        <f>AVERAGE(O43:Q43)</f>
        <v>#DIV/0!</v>
      </c>
      <c r="P47" s="144"/>
      <c r="Q47" s="144"/>
      <c r="R47" s="145"/>
      <c r="S47" s="145"/>
      <c r="T47" s="146"/>
      <c r="U47" s="146"/>
      <c r="V47" s="146"/>
      <c r="W47" s="146"/>
      <c r="X47" s="146"/>
      <c r="Y47" s="142" t="e">
        <f>AVERAGE(Y42:Y42)</f>
        <v>#DIV/0!</v>
      </c>
      <c r="AG47" s="148"/>
      <c r="AH47" s="148"/>
      <c r="AI47" s="148"/>
    </row>
    <row r="48" spans="1:35" ht="72">
      <c r="A48" s="131" t="s">
        <v>102</v>
      </c>
      <c r="B48" s="140">
        <f>COUNTIF(B1:B42,4)</f>
        <v>0</v>
      </c>
      <c r="O48" s="141"/>
      <c r="P48" s="144"/>
      <c r="Q48" s="144"/>
      <c r="R48" s="145"/>
      <c r="S48" s="145"/>
      <c r="T48" s="146"/>
      <c r="U48" s="146"/>
      <c r="V48" s="146"/>
      <c r="W48" s="146"/>
      <c r="X48" s="146"/>
      <c r="Y48" s="142"/>
      <c r="AG48" s="148"/>
      <c r="AH48" s="148"/>
      <c r="AI48" s="148"/>
    </row>
    <row r="49" spans="1:35">
      <c r="A49" s="131" t="s">
        <v>103</v>
      </c>
      <c r="B49" s="140">
        <f>COUNTIF(B1:B44,5)</f>
        <v>0</v>
      </c>
      <c r="O49" s="144"/>
      <c r="P49" s="144"/>
      <c r="Q49" s="144"/>
      <c r="R49" s="145"/>
      <c r="S49" s="145"/>
      <c r="T49" s="146"/>
      <c r="U49" s="146"/>
      <c r="V49" s="146"/>
      <c r="W49" s="146"/>
      <c r="X49" s="146"/>
      <c r="AG49" s="148"/>
      <c r="AH49" s="148"/>
      <c r="AI49" s="148"/>
    </row>
    <row r="50" spans="1:35">
      <c r="O50" s="144"/>
      <c r="P50" s="144"/>
      <c r="Q50" s="144"/>
      <c r="R50" s="145"/>
      <c r="S50" s="145"/>
      <c r="T50" s="146"/>
      <c r="U50" s="146"/>
      <c r="V50" s="146"/>
      <c r="W50" s="146"/>
      <c r="X50" s="146"/>
      <c r="AG50" s="148"/>
      <c r="AH50" s="148"/>
      <c r="AI50" s="148"/>
    </row>
    <row r="51" spans="1:35" ht="31.5">
      <c r="A51" s="151" t="s">
        <v>104</v>
      </c>
      <c r="B51" s="140">
        <f>COUNTIF(D2:D41,1)</f>
        <v>0</v>
      </c>
      <c r="O51" s="144"/>
      <c r="P51" s="144"/>
      <c r="Q51" s="144"/>
      <c r="R51" s="145"/>
      <c r="S51" s="145"/>
      <c r="T51" s="146"/>
      <c r="U51" s="146"/>
      <c r="V51" s="146"/>
      <c r="W51" s="146"/>
      <c r="X51" s="146"/>
      <c r="AG51" s="148"/>
      <c r="AH51" s="148"/>
      <c r="AI51" s="148"/>
    </row>
    <row r="52" spans="1:35" ht="31.5">
      <c r="A52" s="151" t="s">
        <v>105</v>
      </c>
      <c r="B52" s="140">
        <f>COUNTIF(E2:E41,1)</f>
        <v>0</v>
      </c>
      <c r="O52" s="144"/>
      <c r="P52" s="144"/>
      <c r="Q52" s="144"/>
      <c r="R52" s="145"/>
      <c r="S52" s="145"/>
      <c r="T52" s="146"/>
      <c r="U52" s="146"/>
      <c r="V52" s="146"/>
      <c r="W52" s="146"/>
      <c r="X52" s="146"/>
      <c r="AG52" s="148"/>
      <c r="AH52" s="148"/>
      <c r="AI52" s="148"/>
    </row>
    <row r="53" spans="1:35">
      <c r="A53" s="151" t="s">
        <v>90</v>
      </c>
      <c r="B53" s="140">
        <f>COUNTIF(F2:F41,1)</f>
        <v>0</v>
      </c>
      <c r="O53" s="144"/>
      <c r="P53" s="144"/>
      <c r="Q53" s="144"/>
      <c r="R53" s="145"/>
      <c r="S53" s="145"/>
      <c r="T53" s="146"/>
      <c r="U53" s="146"/>
      <c r="V53" s="146"/>
      <c r="W53" s="146"/>
      <c r="X53" s="146"/>
      <c r="AG53" s="148"/>
      <c r="AH53" s="148"/>
      <c r="AI53" s="148"/>
    </row>
    <row r="54" spans="1:35" ht="31.5">
      <c r="A54" s="151" t="s">
        <v>91</v>
      </c>
      <c r="B54" s="140">
        <f>COUNTIF(G2:G41,1)</f>
        <v>0</v>
      </c>
      <c r="O54" s="144"/>
      <c r="P54" s="144"/>
      <c r="Q54" s="144"/>
      <c r="R54" s="145"/>
      <c r="S54" s="145"/>
      <c r="T54" s="146"/>
      <c r="U54" s="146"/>
      <c r="V54" s="146"/>
      <c r="W54" s="146"/>
      <c r="X54" s="146"/>
      <c r="AG54" s="148"/>
      <c r="AH54" s="148"/>
      <c r="AI54" s="148"/>
    </row>
    <row r="55" spans="1:35" ht="31.5">
      <c r="A55" s="151" t="s">
        <v>92</v>
      </c>
      <c r="B55" s="140">
        <f>COUNTIF(H2:H41,1)</f>
        <v>0</v>
      </c>
      <c r="O55" s="144"/>
      <c r="P55" s="144"/>
      <c r="Q55" s="144"/>
      <c r="R55" s="145"/>
      <c r="S55" s="145"/>
      <c r="T55" s="146"/>
      <c r="U55" s="146"/>
      <c r="V55" s="146"/>
      <c r="W55" s="146"/>
      <c r="X55" s="146"/>
      <c r="AG55" s="148"/>
      <c r="AH55" s="148"/>
      <c r="AI55" s="148"/>
    </row>
    <row r="56" spans="1:35" ht="31.5">
      <c r="A56" s="151" t="s">
        <v>93</v>
      </c>
      <c r="B56" s="140">
        <f>COUNTIF(I2:I41,1)</f>
        <v>0</v>
      </c>
      <c r="O56" s="144"/>
      <c r="P56" s="144"/>
      <c r="Q56" s="144"/>
      <c r="R56" s="145"/>
      <c r="S56" s="145"/>
      <c r="T56" s="146"/>
      <c r="U56" s="146"/>
      <c r="V56" s="146"/>
      <c r="W56" s="146"/>
      <c r="X56" s="146"/>
      <c r="AG56" s="148"/>
      <c r="AH56" s="148"/>
      <c r="AI56" s="148"/>
    </row>
    <row r="57" spans="1:35" ht="47.25">
      <c r="A57" s="151" t="s">
        <v>94</v>
      </c>
      <c r="B57" s="140">
        <f>COUNTIF(J2:J41,1)</f>
        <v>0</v>
      </c>
      <c r="O57" s="144"/>
      <c r="P57" s="144"/>
      <c r="Q57" s="144"/>
      <c r="R57" s="145"/>
      <c r="S57" s="145"/>
      <c r="T57" s="146"/>
      <c r="U57" s="146"/>
      <c r="V57" s="146"/>
      <c r="W57" s="146"/>
      <c r="X57" s="146"/>
      <c r="AG57" s="148"/>
      <c r="AH57" s="148"/>
      <c r="AI57" s="148"/>
    </row>
    <row r="58" spans="1:35">
      <c r="A58" s="151" t="s">
        <v>95</v>
      </c>
      <c r="B58" s="140">
        <f>COUNTIF(K2:K41,1)</f>
        <v>0</v>
      </c>
      <c r="O58" s="144"/>
      <c r="P58" s="144"/>
      <c r="Q58" s="144"/>
      <c r="R58" s="145"/>
      <c r="S58" s="145"/>
      <c r="T58" s="146"/>
      <c r="U58" s="146"/>
      <c r="V58" s="146"/>
      <c r="W58" s="146"/>
      <c r="X58" s="146"/>
      <c r="AG58" s="148"/>
      <c r="AH58" s="148"/>
      <c r="AI58" s="148"/>
    </row>
    <row r="59" spans="1:35">
      <c r="A59" s="151" t="s">
        <v>96</v>
      </c>
      <c r="B59" s="140">
        <f>COUNTIF(L2:L41,1)</f>
        <v>0</v>
      </c>
      <c r="O59" s="144"/>
      <c r="P59" s="144"/>
      <c r="Q59" s="144"/>
      <c r="R59" s="145"/>
      <c r="S59" s="145"/>
      <c r="T59" s="146"/>
      <c r="U59" s="146"/>
      <c r="V59" s="146"/>
      <c r="W59" s="146"/>
      <c r="X59" s="146"/>
      <c r="AG59" s="148"/>
      <c r="AH59" s="148"/>
      <c r="AI59" s="148"/>
    </row>
    <row r="60" spans="1:35" ht="31.5">
      <c r="A60" s="151" t="s">
        <v>97</v>
      </c>
      <c r="B60" s="140">
        <f>COUNTIF(M2:M41,1)</f>
        <v>0</v>
      </c>
      <c r="O60" s="144"/>
      <c r="P60" s="144"/>
      <c r="Q60" s="144"/>
      <c r="R60" s="145"/>
      <c r="S60" s="145"/>
      <c r="T60" s="146"/>
      <c r="U60" s="146"/>
      <c r="V60" s="146"/>
      <c r="W60" s="146"/>
      <c r="X60" s="146"/>
      <c r="AG60" s="148"/>
      <c r="AH60" s="148"/>
      <c r="AI60" s="148"/>
    </row>
    <row r="61" spans="1:35">
      <c r="B61" s="139">
        <f>SUM(B51:B60)</f>
        <v>0</v>
      </c>
      <c r="O61" s="144"/>
      <c r="P61" s="144"/>
      <c r="Q61" s="144"/>
      <c r="R61" s="145"/>
      <c r="S61" s="145"/>
      <c r="T61" s="146"/>
      <c r="U61" s="146"/>
      <c r="V61" s="146"/>
      <c r="W61" s="146"/>
      <c r="X61" s="146"/>
      <c r="AG61" s="148"/>
      <c r="AH61" s="148"/>
      <c r="AI61" s="148"/>
    </row>
    <row r="62" spans="1:35">
      <c r="O62" s="144"/>
      <c r="P62" s="144"/>
      <c r="Q62" s="144"/>
      <c r="R62" s="145"/>
      <c r="S62" s="145"/>
      <c r="T62" s="146"/>
      <c r="U62" s="146"/>
      <c r="V62" s="146"/>
      <c r="W62" s="146"/>
      <c r="X62" s="146"/>
      <c r="AG62" s="148"/>
      <c r="AH62" s="148"/>
      <c r="AI62" s="148"/>
    </row>
    <row r="63" spans="1:35">
      <c r="O63" s="144"/>
      <c r="P63" s="144"/>
      <c r="Q63" s="144"/>
      <c r="R63" s="145"/>
      <c r="S63" s="145"/>
      <c r="T63" s="146"/>
      <c r="U63" s="146"/>
      <c r="V63" s="146"/>
      <c r="W63" s="146"/>
      <c r="X63" s="146"/>
      <c r="AG63" s="148"/>
      <c r="AH63" s="148"/>
      <c r="AI63" s="148"/>
    </row>
    <row r="64" spans="1:35">
      <c r="O64" s="144"/>
      <c r="P64" s="144"/>
      <c r="Q64" s="144"/>
      <c r="R64" s="145"/>
      <c r="S64" s="145"/>
      <c r="T64" s="146"/>
      <c r="U64" s="146"/>
      <c r="V64" s="146"/>
      <c r="W64" s="146"/>
      <c r="X64" s="146"/>
      <c r="AG64" s="148"/>
      <c r="AH64" s="148"/>
      <c r="AI64" s="148"/>
    </row>
    <row r="65" spans="15:35">
      <c r="O65" s="144"/>
      <c r="P65" s="144"/>
      <c r="Q65" s="144"/>
      <c r="R65" s="145"/>
      <c r="S65" s="145"/>
      <c r="T65" s="146"/>
      <c r="U65" s="146"/>
      <c r="V65" s="146"/>
      <c r="W65" s="146"/>
      <c r="X65" s="146"/>
      <c r="AG65" s="148"/>
      <c r="AH65" s="148"/>
      <c r="AI65" s="148"/>
    </row>
    <row r="66" spans="15:35">
      <c r="O66" s="144"/>
      <c r="P66" s="144"/>
      <c r="Q66" s="144"/>
      <c r="R66" s="145"/>
      <c r="S66" s="145"/>
      <c r="T66" s="146"/>
      <c r="U66" s="146"/>
      <c r="V66" s="146"/>
      <c r="W66" s="146"/>
      <c r="X66" s="146"/>
      <c r="AG66" s="148"/>
      <c r="AH66" s="148"/>
      <c r="AI66" s="148"/>
    </row>
    <row r="67" spans="15:35">
      <c r="O67" s="144"/>
      <c r="P67" s="144"/>
      <c r="Q67" s="144"/>
      <c r="R67" s="145"/>
      <c r="S67" s="145"/>
      <c r="T67" s="146"/>
      <c r="U67" s="146"/>
      <c r="V67" s="146"/>
      <c r="W67" s="146"/>
      <c r="X67" s="146"/>
      <c r="AG67" s="148"/>
      <c r="AH67" s="148"/>
      <c r="AI67" s="14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120" zoomScaleNormal="120" workbookViewId="0">
      <selection activeCell="C9" sqref="C9"/>
    </sheetView>
  </sheetViews>
  <sheetFormatPr defaultRowHeight="24"/>
  <cols>
    <col min="1" max="1" width="4.7109375" style="6" customWidth="1"/>
    <col min="2" max="2" width="4.5703125" style="6" customWidth="1"/>
    <col min="3" max="3" width="69.85546875" style="6" customWidth="1"/>
    <col min="4" max="4" width="6.7109375" style="6" customWidth="1"/>
    <col min="5" max="252" width="9.140625" style="6"/>
    <col min="253" max="253" width="5.85546875" style="6" customWidth="1"/>
    <col min="254" max="254" width="5.5703125" style="6" customWidth="1"/>
    <col min="255" max="255" width="69.28515625" style="6" customWidth="1"/>
    <col min="256" max="256" width="7.42578125" style="6" customWidth="1"/>
    <col min="257" max="508" width="9.140625" style="6"/>
    <col min="509" max="509" width="5.85546875" style="6" customWidth="1"/>
    <col min="510" max="510" width="5.5703125" style="6" customWidth="1"/>
    <col min="511" max="511" width="69.28515625" style="6" customWidth="1"/>
    <col min="512" max="512" width="7.42578125" style="6" customWidth="1"/>
    <col min="513" max="764" width="9.140625" style="6"/>
    <col min="765" max="765" width="5.85546875" style="6" customWidth="1"/>
    <col min="766" max="766" width="5.5703125" style="6" customWidth="1"/>
    <col min="767" max="767" width="69.28515625" style="6" customWidth="1"/>
    <col min="768" max="768" width="7.42578125" style="6" customWidth="1"/>
    <col min="769" max="1020" width="9.140625" style="6"/>
    <col min="1021" max="1021" width="5.85546875" style="6" customWidth="1"/>
    <col min="1022" max="1022" width="5.5703125" style="6" customWidth="1"/>
    <col min="1023" max="1023" width="69.28515625" style="6" customWidth="1"/>
    <col min="1024" max="1024" width="7.42578125" style="6" customWidth="1"/>
    <col min="1025" max="1276" width="9.140625" style="6"/>
    <col min="1277" max="1277" width="5.85546875" style="6" customWidth="1"/>
    <col min="1278" max="1278" width="5.5703125" style="6" customWidth="1"/>
    <col min="1279" max="1279" width="69.28515625" style="6" customWidth="1"/>
    <col min="1280" max="1280" width="7.42578125" style="6" customWidth="1"/>
    <col min="1281" max="1532" width="9.140625" style="6"/>
    <col min="1533" max="1533" width="5.85546875" style="6" customWidth="1"/>
    <col min="1534" max="1534" width="5.5703125" style="6" customWidth="1"/>
    <col min="1535" max="1535" width="69.28515625" style="6" customWidth="1"/>
    <col min="1536" max="1536" width="7.42578125" style="6" customWidth="1"/>
    <col min="1537" max="1788" width="9.140625" style="6"/>
    <col min="1789" max="1789" width="5.85546875" style="6" customWidth="1"/>
    <col min="1790" max="1790" width="5.5703125" style="6" customWidth="1"/>
    <col min="1791" max="1791" width="69.28515625" style="6" customWidth="1"/>
    <col min="1792" max="1792" width="7.42578125" style="6" customWidth="1"/>
    <col min="1793" max="2044" width="9.140625" style="6"/>
    <col min="2045" max="2045" width="5.85546875" style="6" customWidth="1"/>
    <col min="2046" max="2046" width="5.5703125" style="6" customWidth="1"/>
    <col min="2047" max="2047" width="69.28515625" style="6" customWidth="1"/>
    <col min="2048" max="2048" width="7.42578125" style="6" customWidth="1"/>
    <col min="2049" max="2300" width="9.140625" style="6"/>
    <col min="2301" max="2301" width="5.85546875" style="6" customWidth="1"/>
    <col min="2302" max="2302" width="5.5703125" style="6" customWidth="1"/>
    <col min="2303" max="2303" width="69.28515625" style="6" customWidth="1"/>
    <col min="2304" max="2304" width="7.42578125" style="6" customWidth="1"/>
    <col min="2305" max="2556" width="9.140625" style="6"/>
    <col min="2557" max="2557" width="5.85546875" style="6" customWidth="1"/>
    <col min="2558" max="2558" width="5.5703125" style="6" customWidth="1"/>
    <col min="2559" max="2559" width="69.28515625" style="6" customWidth="1"/>
    <col min="2560" max="2560" width="7.42578125" style="6" customWidth="1"/>
    <col min="2561" max="2812" width="9.140625" style="6"/>
    <col min="2813" max="2813" width="5.85546875" style="6" customWidth="1"/>
    <col min="2814" max="2814" width="5.5703125" style="6" customWidth="1"/>
    <col min="2815" max="2815" width="69.28515625" style="6" customWidth="1"/>
    <col min="2816" max="2816" width="7.42578125" style="6" customWidth="1"/>
    <col min="2817" max="3068" width="9.140625" style="6"/>
    <col min="3069" max="3069" width="5.85546875" style="6" customWidth="1"/>
    <col min="3070" max="3070" width="5.5703125" style="6" customWidth="1"/>
    <col min="3071" max="3071" width="69.28515625" style="6" customWidth="1"/>
    <col min="3072" max="3072" width="7.42578125" style="6" customWidth="1"/>
    <col min="3073" max="3324" width="9.140625" style="6"/>
    <col min="3325" max="3325" width="5.85546875" style="6" customWidth="1"/>
    <col min="3326" max="3326" width="5.5703125" style="6" customWidth="1"/>
    <col min="3327" max="3327" width="69.28515625" style="6" customWidth="1"/>
    <col min="3328" max="3328" width="7.42578125" style="6" customWidth="1"/>
    <col min="3329" max="3580" width="9.140625" style="6"/>
    <col min="3581" max="3581" width="5.85546875" style="6" customWidth="1"/>
    <col min="3582" max="3582" width="5.5703125" style="6" customWidth="1"/>
    <col min="3583" max="3583" width="69.28515625" style="6" customWidth="1"/>
    <col min="3584" max="3584" width="7.42578125" style="6" customWidth="1"/>
    <col min="3585" max="3836" width="9.140625" style="6"/>
    <col min="3837" max="3837" width="5.85546875" style="6" customWidth="1"/>
    <col min="3838" max="3838" width="5.5703125" style="6" customWidth="1"/>
    <col min="3839" max="3839" width="69.28515625" style="6" customWidth="1"/>
    <col min="3840" max="3840" width="7.42578125" style="6" customWidth="1"/>
    <col min="3841" max="4092" width="9.140625" style="6"/>
    <col min="4093" max="4093" width="5.85546875" style="6" customWidth="1"/>
    <col min="4094" max="4094" width="5.5703125" style="6" customWidth="1"/>
    <col min="4095" max="4095" width="69.28515625" style="6" customWidth="1"/>
    <col min="4096" max="4096" width="7.42578125" style="6" customWidth="1"/>
    <col min="4097" max="4348" width="9.140625" style="6"/>
    <col min="4349" max="4349" width="5.85546875" style="6" customWidth="1"/>
    <col min="4350" max="4350" width="5.5703125" style="6" customWidth="1"/>
    <col min="4351" max="4351" width="69.28515625" style="6" customWidth="1"/>
    <col min="4352" max="4352" width="7.42578125" style="6" customWidth="1"/>
    <col min="4353" max="4604" width="9.140625" style="6"/>
    <col min="4605" max="4605" width="5.85546875" style="6" customWidth="1"/>
    <col min="4606" max="4606" width="5.5703125" style="6" customWidth="1"/>
    <col min="4607" max="4607" width="69.28515625" style="6" customWidth="1"/>
    <col min="4608" max="4608" width="7.42578125" style="6" customWidth="1"/>
    <col min="4609" max="4860" width="9.140625" style="6"/>
    <col min="4861" max="4861" width="5.85546875" style="6" customWidth="1"/>
    <col min="4862" max="4862" width="5.5703125" style="6" customWidth="1"/>
    <col min="4863" max="4863" width="69.28515625" style="6" customWidth="1"/>
    <col min="4864" max="4864" width="7.42578125" style="6" customWidth="1"/>
    <col min="4865" max="5116" width="9.140625" style="6"/>
    <col min="5117" max="5117" width="5.85546875" style="6" customWidth="1"/>
    <col min="5118" max="5118" width="5.5703125" style="6" customWidth="1"/>
    <col min="5119" max="5119" width="69.28515625" style="6" customWidth="1"/>
    <col min="5120" max="5120" width="7.42578125" style="6" customWidth="1"/>
    <col min="5121" max="5372" width="9.140625" style="6"/>
    <col min="5373" max="5373" width="5.85546875" style="6" customWidth="1"/>
    <col min="5374" max="5374" width="5.5703125" style="6" customWidth="1"/>
    <col min="5375" max="5375" width="69.28515625" style="6" customWidth="1"/>
    <col min="5376" max="5376" width="7.42578125" style="6" customWidth="1"/>
    <col min="5377" max="5628" width="9.140625" style="6"/>
    <col min="5629" max="5629" width="5.85546875" style="6" customWidth="1"/>
    <col min="5630" max="5630" width="5.5703125" style="6" customWidth="1"/>
    <col min="5631" max="5631" width="69.28515625" style="6" customWidth="1"/>
    <col min="5632" max="5632" width="7.42578125" style="6" customWidth="1"/>
    <col min="5633" max="5884" width="9.140625" style="6"/>
    <col min="5885" max="5885" width="5.85546875" style="6" customWidth="1"/>
    <col min="5886" max="5886" width="5.5703125" style="6" customWidth="1"/>
    <col min="5887" max="5887" width="69.28515625" style="6" customWidth="1"/>
    <col min="5888" max="5888" width="7.42578125" style="6" customWidth="1"/>
    <col min="5889" max="6140" width="9.140625" style="6"/>
    <col min="6141" max="6141" width="5.85546875" style="6" customWidth="1"/>
    <col min="6142" max="6142" width="5.5703125" style="6" customWidth="1"/>
    <col min="6143" max="6143" width="69.28515625" style="6" customWidth="1"/>
    <col min="6144" max="6144" width="7.42578125" style="6" customWidth="1"/>
    <col min="6145" max="6396" width="9.140625" style="6"/>
    <col min="6397" max="6397" width="5.85546875" style="6" customWidth="1"/>
    <col min="6398" max="6398" width="5.5703125" style="6" customWidth="1"/>
    <col min="6399" max="6399" width="69.28515625" style="6" customWidth="1"/>
    <col min="6400" max="6400" width="7.42578125" style="6" customWidth="1"/>
    <col min="6401" max="6652" width="9.140625" style="6"/>
    <col min="6653" max="6653" width="5.85546875" style="6" customWidth="1"/>
    <col min="6654" max="6654" width="5.5703125" style="6" customWidth="1"/>
    <col min="6655" max="6655" width="69.28515625" style="6" customWidth="1"/>
    <col min="6656" max="6656" width="7.42578125" style="6" customWidth="1"/>
    <col min="6657" max="6908" width="9.140625" style="6"/>
    <col min="6909" max="6909" width="5.85546875" style="6" customWidth="1"/>
    <col min="6910" max="6910" width="5.5703125" style="6" customWidth="1"/>
    <col min="6911" max="6911" width="69.28515625" style="6" customWidth="1"/>
    <col min="6912" max="6912" width="7.42578125" style="6" customWidth="1"/>
    <col min="6913" max="7164" width="9.140625" style="6"/>
    <col min="7165" max="7165" width="5.85546875" style="6" customWidth="1"/>
    <col min="7166" max="7166" width="5.5703125" style="6" customWidth="1"/>
    <col min="7167" max="7167" width="69.28515625" style="6" customWidth="1"/>
    <col min="7168" max="7168" width="7.42578125" style="6" customWidth="1"/>
    <col min="7169" max="7420" width="9.140625" style="6"/>
    <col min="7421" max="7421" width="5.85546875" style="6" customWidth="1"/>
    <col min="7422" max="7422" width="5.5703125" style="6" customWidth="1"/>
    <col min="7423" max="7423" width="69.28515625" style="6" customWidth="1"/>
    <col min="7424" max="7424" width="7.42578125" style="6" customWidth="1"/>
    <col min="7425" max="7676" width="9.140625" style="6"/>
    <col min="7677" max="7677" width="5.85546875" style="6" customWidth="1"/>
    <col min="7678" max="7678" width="5.5703125" style="6" customWidth="1"/>
    <col min="7679" max="7679" width="69.28515625" style="6" customWidth="1"/>
    <col min="7680" max="7680" width="7.42578125" style="6" customWidth="1"/>
    <col min="7681" max="7932" width="9.140625" style="6"/>
    <col min="7933" max="7933" width="5.85546875" style="6" customWidth="1"/>
    <col min="7934" max="7934" width="5.5703125" style="6" customWidth="1"/>
    <col min="7935" max="7935" width="69.28515625" style="6" customWidth="1"/>
    <col min="7936" max="7936" width="7.42578125" style="6" customWidth="1"/>
    <col min="7937" max="8188" width="9.140625" style="6"/>
    <col min="8189" max="8189" width="5.85546875" style="6" customWidth="1"/>
    <col min="8190" max="8190" width="5.5703125" style="6" customWidth="1"/>
    <col min="8191" max="8191" width="69.28515625" style="6" customWidth="1"/>
    <col min="8192" max="8192" width="7.42578125" style="6" customWidth="1"/>
    <col min="8193" max="8444" width="9.140625" style="6"/>
    <col min="8445" max="8445" width="5.85546875" style="6" customWidth="1"/>
    <col min="8446" max="8446" width="5.5703125" style="6" customWidth="1"/>
    <col min="8447" max="8447" width="69.28515625" style="6" customWidth="1"/>
    <col min="8448" max="8448" width="7.42578125" style="6" customWidth="1"/>
    <col min="8449" max="8700" width="9.140625" style="6"/>
    <col min="8701" max="8701" width="5.85546875" style="6" customWidth="1"/>
    <col min="8702" max="8702" width="5.5703125" style="6" customWidth="1"/>
    <col min="8703" max="8703" width="69.28515625" style="6" customWidth="1"/>
    <col min="8704" max="8704" width="7.42578125" style="6" customWidth="1"/>
    <col min="8705" max="8956" width="9.140625" style="6"/>
    <col min="8957" max="8957" width="5.85546875" style="6" customWidth="1"/>
    <col min="8958" max="8958" width="5.5703125" style="6" customWidth="1"/>
    <col min="8959" max="8959" width="69.28515625" style="6" customWidth="1"/>
    <col min="8960" max="8960" width="7.42578125" style="6" customWidth="1"/>
    <col min="8961" max="9212" width="9.140625" style="6"/>
    <col min="9213" max="9213" width="5.85546875" style="6" customWidth="1"/>
    <col min="9214" max="9214" width="5.5703125" style="6" customWidth="1"/>
    <col min="9215" max="9215" width="69.28515625" style="6" customWidth="1"/>
    <col min="9216" max="9216" width="7.42578125" style="6" customWidth="1"/>
    <col min="9217" max="9468" width="9.140625" style="6"/>
    <col min="9469" max="9469" width="5.85546875" style="6" customWidth="1"/>
    <col min="9470" max="9470" width="5.5703125" style="6" customWidth="1"/>
    <col min="9471" max="9471" width="69.28515625" style="6" customWidth="1"/>
    <col min="9472" max="9472" width="7.42578125" style="6" customWidth="1"/>
    <col min="9473" max="9724" width="9.140625" style="6"/>
    <col min="9725" max="9725" width="5.85546875" style="6" customWidth="1"/>
    <col min="9726" max="9726" width="5.5703125" style="6" customWidth="1"/>
    <col min="9727" max="9727" width="69.28515625" style="6" customWidth="1"/>
    <col min="9728" max="9728" width="7.42578125" style="6" customWidth="1"/>
    <col min="9729" max="9980" width="9.140625" style="6"/>
    <col min="9981" max="9981" width="5.85546875" style="6" customWidth="1"/>
    <col min="9982" max="9982" width="5.5703125" style="6" customWidth="1"/>
    <col min="9983" max="9983" width="69.28515625" style="6" customWidth="1"/>
    <col min="9984" max="9984" width="7.42578125" style="6" customWidth="1"/>
    <col min="9985" max="10236" width="9.140625" style="6"/>
    <col min="10237" max="10237" width="5.85546875" style="6" customWidth="1"/>
    <col min="10238" max="10238" width="5.5703125" style="6" customWidth="1"/>
    <col min="10239" max="10239" width="69.28515625" style="6" customWidth="1"/>
    <col min="10240" max="10240" width="7.42578125" style="6" customWidth="1"/>
    <col min="10241" max="10492" width="9.140625" style="6"/>
    <col min="10493" max="10493" width="5.85546875" style="6" customWidth="1"/>
    <col min="10494" max="10494" width="5.5703125" style="6" customWidth="1"/>
    <col min="10495" max="10495" width="69.28515625" style="6" customWidth="1"/>
    <col min="10496" max="10496" width="7.42578125" style="6" customWidth="1"/>
    <col min="10497" max="10748" width="9.140625" style="6"/>
    <col min="10749" max="10749" width="5.85546875" style="6" customWidth="1"/>
    <col min="10750" max="10750" width="5.5703125" style="6" customWidth="1"/>
    <col min="10751" max="10751" width="69.28515625" style="6" customWidth="1"/>
    <col min="10752" max="10752" width="7.42578125" style="6" customWidth="1"/>
    <col min="10753" max="11004" width="9.140625" style="6"/>
    <col min="11005" max="11005" width="5.85546875" style="6" customWidth="1"/>
    <col min="11006" max="11006" width="5.5703125" style="6" customWidth="1"/>
    <col min="11007" max="11007" width="69.28515625" style="6" customWidth="1"/>
    <col min="11008" max="11008" width="7.42578125" style="6" customWidth="1"/>
    <col min="11009" max="11260" width="9.140625" style="6"/>
    <col min="11261" max="11261" width="5.85546875" style="6" customWidth="1"/>
    <col min="11262" max="11262" width="5.5703125" style="6" customWidth="1"/>
    <col min="11263" max="11263" width="69.28515625" style="6" customWidth="1"/>
    <col min="11264" max="11264" width="7.42578125" style="6" customWidth="1"/>
    <col min="11265" max="11516" width="9.140625" style="6"/>
    <col min="11517" max="11517" width="5.85546875" style="6" customWidth="1"/>
    <col min="11518" max="11518" width="5.5703125" style="6" customWidth="1"/>
    <col min="11519" max="11519" width="69.28515625" style="6" customWidth="1"/>
    <col min="11520" max="11520" width="7.42578125" style="6" customWidth="1"/>
    <col min="11521" max="11772" width="9.140625" style="6"/>
    <col min="11773" max="11773" width="5.85546875" style="6" customWidth="1"/>
    <col min="11774" max="11774" width="5.5703125" style="6" customWidth="1"/>
    <col min="11775" max="11775" width="69.28515625" style="6" customWidth="1"/>
    <col min="11776" max="11776" width="7.42578125" style="6" customWidth="1"/>
    <col min="11777" max="12028" width="9.140625" style="6"/>
    <col min="12029" max="12029" width="5.85546875" style="6" customWidth="1"/>
    <col min="12030" max="12030" width="5.5703125" style="6" customWidth="1"/>
    <col min="12031" max="12031" width="69.28515625" style="6" customWidth="1"/>
    <col min="12032" max="12032" width="7.42578125" style="6" customWidth="1"/>
    <col min="12033" max="12284" width="9.140625" style="6"/>
    <col min="12285" max="12285" width="5.85546875" style="6" customWidth="1"/>
    <col min="12286" max="12286" width="5.5703125" style="6" customWidth="1"/>
    <col min="12287" max="12287" width="69.28515625" style="6" customWidth="1"/>
    <col min="12288" max="12288" width="7.42578125" style="6" customWidth="1"/>
    <col min="12289" max="12540" width="9.140625" style="6"/>
    <col min="12541" max="12541" width="5.85546875" style="6" customWidth="1"/>
    <col min="12542" max="12542" width="5.5703125" style="6" customWidth="1"/>
    <col min="12543" max="12543" width="69.28515625" style="6" customWidth="1"/>
    <col min="12544" max="12544" width="7.42578125" style="6" customWidth="1"/>
    <col min="12545" max="12796" width="9.140625" style="6"/>
    <col min="12797" max="12797" width="5.85546875" style="6" customWidth="1"/>
    <col min="12798" max="12798" width="5.5703125" style="6" customWidth="1"/>
    <col min="12799" max="12799" width="69.28515625" style="6" customWidth="1"/>
    <col min="12800" max="12800" width="7.42578125" style="6" customWidth="1"/>
    <col min="12801" max="13052" width="9.140625" style="6"/>
    <col min="13053" max="13053" width="5.85546875" style="6" customWidth="1"/>
    <col min="13054" max="13054" width="5.5703125" style="6" customWidth="1"/>
    <col min="13055" max="13055" width="69.28515625" style="6" customWidth="1"/>
    <col min="13056" max="13056" width="7.42578125" style="6" customWidth="1"/>
    <col min="13057" max="13308" width="9.140625" style="6"/>
    <col min="13309" max="13309" width="5.85546875" style="6" customWidth="1"/>
    <col min="13310" max="13310" width="5.5703125" style="6" customWidth="1"/>
    <col min="13311" max="13311" width="69.28515625" style="6" customWidth="1"/>
    <col min="13312" max="13312" width="7.42578125" style="6" customWidth="1"/>
    <col min="13313" max="13564" width="9.140625" style="6"/>
    <col min="13565" max="13565" width="5.85546875" style="6" customWidth="1"/>
    <col min="13566" max="13566" width="5.5703125" style="6" customWidth="1"/>
    <col min="13567" max="13567" width="69.28515625" style="6" customWidth="1"/>
    <col min="13568" max="13568" width="7.42578125" style="6" customWidth="1"/>
    <col min="13569" max="13820" width="9.140625" style="6"/>
    <col min="13821" max="13821" width="5.85546875" style="6" customWidth="1"/>
    <col min="13822" max="13822" width="5.5703125" style="6" customWidth="1"/>
    <col min="13823" max="13823" width="69.28515625" style="6" customWidth="1"/>
    <col min="13824" max="13824" width="7.42578125" style="6" customWidth="1"/>
    <col min="13825" max="14076" width="9.140625" style="6"/>
    <col min="14077" max="14077" width="5.85546875" style="6" customWidth="1"/>
    <col min="14078" max="14078" width="5.5703125" style="6" customWidth="1"/>
    <col min="14079" max="14079" width="69.28515625" style="6" customWidth="1"/>
    <col min="14080" max="14080" width="7.42578125" style="6" customWidth="1"/>
    <col min="14081" max="14332" width="9.140625" style="6"/>
    <col min="14333" max="14333" width="5.85546875" style="6" customWidth="1"/>
    <col min="14334" max="14334" width="5.5703125" style="6" customWidth="1"/>
    <col min="14335" max="14335" width="69.28515625" style="6" customWidth="1"/>
    <col min="14336" max="14336" width="7.42578125" style="6" customWidth="1"/>
    <col min="14337" max="14588" width="9.140625" style="6"/>
    <col min="14589" max="14589" width="5.85546875" style="6" customWidth="1"/>
    <col min="14590" max="14590" width="5.5703125" style="6" customWidth="1"/>
    <col min="14591" max="14591" width="69.28515625" style="6" customWidth="1"/>
    <col min="14592" max="14592" width="7.42578125" style="6" customWidth="1"/>
    <col min="14593" max="14844" width="9.140625" style="6"/>
    <col min="14845" max="14845" width="5.85546875" style="6" customWidth="1"/>
    <col min="14846" max="14846" width="5.5703125" style="6" customWidth="1"/>
    <col min="14847" max="14847" width="69.28515625" style="6" customWidth="1"/>
    <col min="14848" max="14848" width="7.42578125" style="6" customWidth="1"/>
    <col min="14849" max="15100" width="9.140625" style="6"/>
    <col min="15101" max="15101" width="5.85546875" style="6" customWidth="1"/>
    <col min="15102" max="15102" width="5.5703125" style="6" customWidth="1"/>
    <col min="15103" max="15103" width="69.28515625" style="6" customWidth="1"/>
    <col min="15104" max="15104" width="7.42578125" style="6" customWidth="1"/>
    <col min="15105" max="15356" width="9.140625" style="6"/>
    <col min="15357" max="15357" width="5.85546875" style="6" customWidth="1"/>
    <col min="15358" max="15358" width="5.5703125" style="6" customWidth="1"/>
    <col min="15359" max="15359" width="69.28515625" style="6" customWidth="1"/>
    <col min="15360" max="15360" width="7.42578125" style="6" customWidth="1"/>
    <col min="15361" max="15612" width="9.140625" style="6"/>
    <col min="15613" max="15613" width="5.85546875" style="6" customWidth="1"/>
    <col min="15614" max="15614" width="5.5703125" style="6" customWidth="1"/>
    <col min="15615" max="15615" width="69.28515625" style="6" customWidth="1"/>
    <col min="15616" max="15616" width="7.42578125" style="6" customWidth="1"/>
    <col min="15617" max="15868" width="9.140625" style="6"/>
    <col min="15869" max="15869" width="5.85546875" style="6" customWidth="1"/>
    <col min="15870" max="15870" width="5.5703125" style="6" customWidth="1"/>
    <col min="15871" max="15871" width="69.28515625" style="6" customWidth="1"/>
    <col min="15872" max="15872" width="7.42578125" style="6" customWidth="1"/>
    <col min="15873" max="16124" width="9.140625" style="6"/>
    <col min="16125" max="16125" width="5.85546875" style="6" customWidth="1"/>
    <col min="16126" max="16126" width="5.5703125" style="6" customWidth="1"/>
    <col min="16127" max="16127" width="69.28515625" style="6" customWidth="1"/>
    <col min="16128" max="16128" width="7.42578125" style="6" customWidth="1"/>
    <col min="16129" max="16384" width="9.140625" style="6"/>
  </cols>
  <sheetData>
    <row r="1" spans="1:4" ht="21" customHeight="1">
      <c r="A1" s="238" t="s">
        <v>41</v>
      </c>
      <c r="B1" s="238"/>
      <c r="C1" s="238"/>
      <c r="D1" s="238"/>
    </row>
    <row r="2" spans="1:4" ht="21" customHeight="1">
      <c r="A2" s="58"/>
      <c r="B2" s="58"/>
      <c r="C2" s="58"/>
    </row>
    <row r="3" spans="1:4">
      <c r="A3" s="7" t="s">
        <v>28</v>
      </c>
    </row>
    <row r="4" spans="1:4" s="68" customFormat="1">
      <c r="A4" s="7"/>
      <c r="B4" s="284" t="s">
        <v>29</v>
      </c>
      <c r="C4" s="284"/>
    </row>
    <row r="5" spans="1:4">
      <c r="B5" s="65" t="s">
        <v>30</v>
      </c>
      <c r="C5" s="65" t="s">
        <v>4</v>
      </c>
      <c r="D5" s="65" t="s">
        <v>31</v>
      </c>
    </row>
    <row r="6" spans="1:4">
      <c r="B6" s="108">
        <v>1</v>
      </c>
      <c r="C6" s="69" t="s">
        <v>122</v>
      </c>
      <c r="D6" s="34">
        <v>2</v>
      </c>
    </row>
    <row r="7" spans="1:4">
      <c r="B7" s="10">
        <v>2</v>
      </c>
      <c r="C7" s="69" t="s">
        <v>119</v>
      </c>
      <c r="D7" s="10">
        <v>2</v>
      </c>
    </row>
    <row r="8" spans="1:4">
      <c r="B8" s="107">
        <v>3</v>
      </c>
      <c r="C8" s="177" t="s">
        <v>85</v>
      </c>
      <c r="D8" s="107">
        <v>1</v>
      </c>
    </row>
    <row r="9" spans="1:4">
      <c r="B9" s="10">
        <v>4</v>
      </c>
      <c r="C9" s="69" t="s">
        <v>117</v>
      </c>
      <c r="D9" s="10">
        <v>1</v>
      </c>
    </row>
    <row r="10" spans="1:4">
      <c r="B10" s="176">
        <v>5</v>
      </c>
      <c r="C10" s="69" t="s">
        <v>120</v>
      </c>
      <c r="D10" s="10">
        <v>1</v>
      </c>
    </row>
    <row r="11" spans="1:4">
      <c r="B11" s="176">
        <v>6</v>
      </c>
      <c r="C11" s="69" t="s">
        <v>121</v>
      </c>
      <c r="D11" s="10">
        <v>1</v>
      </c>
    </row>
    <row r="12" spans="1:4">
      <c r="B12" s="66"/>
      <c r="C12" s="67" t="s">
        <v>3</v>
      </c>
      <c r="D12" s="65">
        <f>SUM(D6:D11)</f>
        <v>8</v>
      </c>
    </row>
    <row r="14" spans="1:4" s="68" customFormat="1">
      <c r="B14" s="68" t="s">
        <v>53</v>
      </c>
    </row>
    <row r="15" spans="1:4">
      <c r="B15" s="65" t="s">
        <v>30</v>
      </c>
      <c r="C15" s="65" t="s">
        <v>4</v>
      </c>
      <c r="D15" s="65" t="s">
        <v>31</v>
      </c>
    </row>
    <row r="16" spans="1:4">
      <c r="B16" s="10">
        <v>1</v>
      </c>
      <c r="C16" s="31" t="s">
        <v>116</v>
      </c>
      <c r="D16" s="10">
        <v>1</v>
      </c>
    </row>
    <row r="17" spans="2:4">
      <c r="B17" s="10">
        <v>2</v>
      </c>
      <c r="C17" s="31" t="s">
        <v>118</v>
      </c>
      <c r="D17" s="10">
        <v>1</v>
      </c>
    </row>
    <row r="18" spans="2:4">
      <c r="B18" s="66"/>
      <c r="C18" s="67" t="s">
        <v>3</v>
      </c>
      <c r="D18" s="65">
        <f>SUM(D16:D17)</f>
        <v>2</v>
      </c>
    </row>
  </sheetData>
  <mergeCells count="2">
    <mergeCell ref="B4:C4"/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87"/>
  <sheetViews>
    <sheetView topLeftCell="H1" zoomScale="130" zoomScaleNormal="130" workbookViewId="0">
      <selection activeCell="O4" sqref="O4"/>
    </sheetView>
  </sheetViews>
  <sheetFormatPr defaultColWidth="15" defaultRowHeight="24"/>
  <cols>
    <col min="1" max="1" width="5.7109375" style="104" customWidth="1"/>
    <col min="2" max="2" width="41.42578125" style="11" customWidth="1"/>
    <col min="3" max="3" width="14.7109375" style="11" customWidth="1"/>
    <col min="4" max="4" width="41.28515625" style="11" customWidth="1"/>
    <col min="5" max="5" width="17.5703125" style="11" customWidth="1"/>
    <col min="6" max="16" width="8.28515625" style="11" customWidth="1"/>
    <col min="17" max="17" width="9" style="11" bestFit="1" customWidth="1"/>
    <col min="18" max="18" width="8.28515625" style="11" customWidth="1"/>
    <col min="19" max="19" width="5.140625" style="63" bestFit="1" customWidth="1"/>
    <col min="20" max="20" width="5" style="63" customWidth="1"/>
    <col min="21" max="21" width="5.140625" style="63" bestFit="1" customWidth="1"/>
    <col min="22" max="23" width="5.140625" style="64" bestFit="1" customWidth="1"/>
    <col min="24" max="25" width="5.140625" style="62" bestFit="1" customWidth="1"/>
    <col min="26" max="26" width="5.140625" style="62" customWidth="1"/>
    <col min="27" max="28" width="5.140625" style="62" bestFit="1" customWidth="1"/>
    <col min="29" max="30" width="5.7109375" style="60" bestFit="1" customWidth="1"/>
    <col min="31" max="32" width="5.7109375" style="61" bestFit="1" customWidth="1"/>
    <col min="33" max="36" width="5.7109375" style="61" customWidth="1"/>
    <col min="37" max="39" width="5.140625" style="59" bestFit="1" customWidth="1"/>
    <col min="40" max="41" width="8.42578125" style="169" bestFit="1" customWidth="1"/>
    <col min="42" max="62" width="15" style="169"/>
    <col min="63" max="16384" width="15" style="11"/>
  </cols>
  <sheetData>
    <row r="1" spans="1:63" s="163" customFormat="1" ht="96">
      <c r="A1" s="153" t="s">
        <v>30</v>
      </c>
      <c r="B1" s="153" t="s">
        <v>0</v>
      </c>
      <c r="C1" s="153"/>
      <c r="D1" s="153" t="s">
        <v>51</v>
      </c>
      <c r="E1" s="153" t="s">
        <v>87</v>
      </c>
      <c r="F1" s="153" t="s">
        <v>88</v>
      </c>
      <c r="G1" s="153" t="s">
        <v>89</v>
      </c>
      <c r="H1" s="153" t="s">
        <v>90</v>
      </c>
      <c r="I1" s="153" t="s">
        <v>91</v>
      </c>
      <c r="J1" s="153" t="s">
        <v>92</v>
      </c>
      <c r="K1" s="153" t="s">
        <v>93</v>
      </c>
      <c r="L1" s="153" t="s">
        <v>94</v>
      </c>
      <c r="M1" s="153" t="s">
        <v>95</v>
      </c>
      <c r="N1" s="153" t="s">
        <v>96</v>
      </c>
      <c r="O1" s="153" t="s">
        <v>97</v>
      </c>
      <c r="P1" s="153" t="s">
        <v>107</v>
      </c>
      <c r="Q1" s="153" t="s">
        <v>212</v>
      </c>
      <c r="R1" s="153" t="s">
        <v>98</v>
      </c>
      <c r="S1" s="154">
        <v>1.1000000000000001</v>
      </c>
      <c r="T1" s="154">
        <v>1.2</v>
      </c>
      <c r="U1" s="154">
        <v>1.3</v>
      </c>
      <c r="V1" s="154">
        <v>2.1</v>
      </c>
      <c r="W1" s="154">
        <v>2.2000000000000002</v>
      </c>
      <c r="X1" s="154">
        <v>3.1</v>
      </c>
      <c r="Y1" s="154">
        <v>3.2</v>
      </c>
      <c r="Z1" s="154">
        <v>3.3</v>
      </c>
      <c r="AA1" s="154">
        <v>3.4</v>
      </c>
      <c r="AB1" s="154">
        <v>3.5</v>
      </c>
      <c r="AC1" s="152" t="s">
        <v>47</v>
      </c>
      <c r="AD1" s="152" t="s">
        <v>48</v>
      </c>
      <c r="AE1" s="152" t="s">
        <v>49</v>
      </c>
      <c r="AF1" s="152" t="s">
        <v>50</v>
      </c>
      <c r="AG1" s="152">
        <v>4.3</v>
      </c>
      <c r="AH1" s="152">
        <v>4.4000000000000004</v>
      </c>
      <c r="AI1" s="152">
        <v>4.5</v>
      </c>
      <c r="AJ1" s="152">
        <v>4.5999999999999996</v>
      </c>
      <c r="AK1" s="154">
        <v>5.0999999999999996</v>
      </c>
      <c r="AL1" s="154">
        <v>5.2</v>
      </c>
      <c r="AM1" s="164">
        <v>5.3</v>
      </c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7"/>
    </row>
    <row r="2" spans="1:63">
      <c r="A2" s="155">
        <v>1</v>
      </c>
      <c r="B2" s="156" t="s">
        <v>106</v>
      </c>
      <c r="C2" s="156"/>
      <c r="D2" s="156" t="s">
        <v>35</v>
      </c>
      <c r="E2" s="156" t="s">
        <v>17</v>
      </c>
      <c r="F2" s="156">
        <v>1</v>
      </c>
      <c r="G2" s="156">
        <v>0</v>
      </c>
      <c r="H2" s="156">
        <v>0</v>
      </c>
      <c r="I2" s="156">
        <v>0</v>
      </c>
      <c r="J2" s="156">
        <v>0</v>
      </c>
      <c r="K2" s="156">
        <v>0</v>
      </c>
      <c r="L2" s="156">
        <v>0</v>
      </c>
      <c r="M2" s="156">
        <v>0</v>
      </c>
      <c r="N2" s="156">
        <v>0</v>
      </c>
      <c r="O2" s="156">
        <v>0</v>
      </c>
      <c r="P2" s="156">
        <v>0</v>
      </c>
      <c r="Q2" s="156"/>
      <c r="R2" s="156">
        <v>3</v>
      </c>
      <c r="S2" s="157">
        <v>5</v>
      </c>
      <c r="T2" s="157">
        <v>5</v>
      </c>
      <c r="U2" s="157">
        <v>5</v>
      </c>
      <c r="V2" s="158">
        <v>5</v>
      </c>
      <c r="W2" s="158">
        <v>5</v>
      </c>
      <c r="X2" s="159">
        <v>5</v>
      </c>
      <c r="Y2" s="159">
        <v>5</v>
      </c>
      <c r="Z2" s="159">
        <v>5</v>
      </c>
      <c r="AA2" s="159">
        <v>3</v>
      </c>
      <c r="AB2" s="159">
        <v>5</v>
      </c>
      <c r="AC2" s="178">
        <v>2</v>
      </c>
      <c r="AD2" s="178">
        <v>4</v>
      </c>
      <c r="AE2" s="160">
        <v>3</v>
      </c>
      <c r="AF2" s="160">
        <v>5</v>
      </c>
      <c r="AG2" s="161">
        <v>4</v>
      </c>
      <c r="AH2" s="161">
        <v>5</v>
      </c>
      <c r="AI2" s="161">
        <v>4</v>
      </c>
      <c r="AJ2" s="161">
        <v>4</v>
      </c>
      <c r="AK2" s="162">
        <v>4</v>
      </c>
      <c r="AL2" s="162">
        <v>4</v>
      </c>
      <c r="AM2" s="165">
        <v>4</v>
      </c>
    </row>
    <row r="3" spans="1:63">
      <c r="A3" s="103">
        <v>2</v>
      </c>
      <c r="B3" s="156" t="s">
        <v>106</v>
      </c>
      <c r="C3" s="92"/>
      <c r="D3" s="92" t="s">
        <v>34</v>
      </c>
      <c r="E3" s="92" t="s">
        <v>17</v>
      </c>
      <c r="F3" s="92">
        <v>0</v>
      </c>
      <c r="G3" s="92">
        <v>0</v>
      </c>
      <c r="H3" s="92">
        <v>0</v>
      </c>
      <c r="I3" s="92">
        <v>0</v>
      </c>
      <c r="J3" s="92">
        <v>0</v>
      </c>
      <c r="K3" s="92">
        <v>0</v>
      </c>
      <c r="L3" s="92">
        <v>0</v>
      </c>
      <c r="M3" s="92">
        <v>0</v>
      </c>
      <c r="N3" s="92">
        <v>0</v>
      </c>
      <c r="O3" s="92">
        <v>1</v>
      </c>
      <c r="P3" s="92">
        <v>0</v>
      </c>
      <c r="Q3" s="92"/>
      <c r="R3" s="92">
        <v>3</v>
      </c>
      <c r="S3" s="98">
        <v>5</v>
      </c>
      <c r="T3" s="98">
        <v>5</v>
      </c>
      <c r="U3" s="98">
        <v>4</v>
      </c>
      <c r="V3" s="113">
        <v>4</v>
      </c>
      <c r="W3" s="113">
        <v>4</v>
      </c>
      <c r="X3" s="93">
        <v>5</v>
      </c>
      <c r="Y3" s="93">
        <v>5</v>
      </c>
      <c r="Z3" s="93">
        <v>5</v>
      </c>
      <c r="AA3" s="93">
        <v>5</v>
      </c>
      <c r="AB3" s="93">
        <v>5</v>
      </c>
      <c r="AC3" s="179">
        <v>3</v>
      </c>
      <c r="AD3" s="179">
        <v>3</v>
      </c>
      <c r="AE3" s="94">
        <v>5</v>
      </c>
      <c r="AF3" s="94">
        <v>4</v>
      </c>
      <c r="AG3" s="106">
        <v>5</v>
      </c>
      <c r="AH3" s="106">
        <v>5</v>
      </c>
      <c r="AI3" s="106">
        <v>4</v>
      </c>
      <c r="AJ3" s="106">
        <v>4</v>
      </c>
      <c r="AK3" s="105">
        <v>4</v>
      </c>
      <c r="AL3" s="105">
        <v>4</v>
      </c>
      <c r="AM3" s="166">
        <v>4</v>
      </c>
    </row>
    <row r="4" spans="1:63">
      <c r="A4" s="103">
        <v>3</v>
      </c>
      <c r="B4" s="156" t="s">
        <v>106</v>
      </c>
      <c r="C4" s="92"/>
      <c r="D4" s="92" t="s">
        <v>52</v>
      </c>
      <c r="E4" s="92" t="s">
        <v>32</v>
      </c>
      <c r="F4" s="92">
        <v>0</v>
      </c>
      <c r="G4" s="92">
        <v>0</v>
      </c>
      <c r="H4" s="92">
        <v>0</v>
      </c>
      <c r="I4" s="92">
        <v>0</v>
      </c>
      <c r="J4" s="92">
        <v>0</v>
      </c>
      <c r="K4" s="92">
        <v>0</v>
      </c>
      <c r="L4" s="92">
        <v>0</v>
      </c>
      <c r="M4" s="92">
        <v>1</v>
      </c>
      <c r="N4" s="92">
        <v>0</v>
      </c>
      <c r="O4" s="92">
        <v>0</v>
      </c>
      <c r="P4" s="92">
        <v>0</v>
      </c>
      <c r="Q4" s="92"/>
      <c r="R4" s="92">
        <v>2</v>
      </c>
      <c r="S4" s="98">
        <v>5</v>
      </c>
      <c r="T4" s="98">
        <v>5</v>
      </c>
      <c r="U4" s="98">
        <v>5</v>
      </c>
      <c r="V4" s="113">
        <v>5</v>
      </c>
      <c r="W4" s="113">
        <v>5</v>
      </c>
      <c r="X4" s="93">
        <v>5</v>
      </c>
      <c r="Y4" s="93">
        <v>5</v>
      </c>
      <c r="Z4" s="93">
        <v>5</v>
      </c>
      <c r="AA4" s="93">
        <v>5</v>
      </c>
      <c r="AB4" s="93">
        <v>5</v>
      </c>
      <c r="AC4" s="179">
        <v>3</v>
      </c>
      <c r="AD4" s="179">
        <v>3</v>
      </c>
      <c r="AE4" s="94">
        <v>3</v>
      </c>
      <c r="AF4" s="94">
        <v>4</v>
      </c>
      <c r="AG4" s="106">
        <v>2</v>
      </c>
      <c r="AH4" s="106">
        <v>4</v>
      </c>
      <c r="AI4" s="106">
        <v>4</v>
      </c>
      <c r="AJ4" s="106">
        <v>4</v>
      </c>
      <c r="AK4" s="105">
        <v>3</v>
      </c>
      <c r="AL4" s="105">
        <v>3</v>
      </c>
      <c r="AM4" s="166">
        <v>3</v>
      </c>
    </row>
    <row r="5" spans="1:63">
      <c r="A5" s="103">
        <v>4</v>
      </c>
      <c r="B5" s="156" t="s">
        <v>106</v>
      </c>
      <c r="C5" s="92"/>
      <c r="D5" s="92" t="s">
        <v>17</v>
      </c>
      <c r="E5" s="92" t="s">
        <v>32</v>
      </c>
      <c r="F5" s="92">
        <v>0</v>
      </c>
      <c r="G5" s="92">
        <v>0</v>
      </c>
      <c r="H5" s="92">
        <v>0</v>
      </c>
      <c r="I5" s="92">
        <v>0</v>
      </c>
      <c r="J5" s="92">
        <v>0</v>
      </c>
      <c r="K5" s="92">
        <v>0</v>
      </c>
      <c r="L5" s="92">
        <v>1</v>
      </c>
      <c r="M5" s="92">
        <v>0</v>
      </c>
      <c r="N5" s="92">
        <v>0</v>
      </c>
      <c r="O5" s="92">
        <v>0</v>
      </c>
      <c r="P5" s="92">
        <v>0</v>
      </c>
      <c r="Q5" s="92"/>
      <c r="R5" s="92">
        <v>1</v>
      </c>
      <c r="S5" s="98">
        <v>5</v>
      </c>
      <c r="T5" s="98">
        <v>3</v>
      </c>
      <c r="U5" s="98">
        <v>4</v>
      </c>
      <c r="V5" s="113">
        <v>5</v>
      </c>
      <c r="W5" s="113">
        <v>5</v>
      </c>
      <c r="X5" s="93">
        <v>4</v>
      </c>
      <c r="Y5" s="93">
        <v>3</v>
      </c>
      <c r="Z5" s="93">
        <v>3</v>
      </c>
      <c r="AA5" s="93">
        <v>3</v>
      </c>
      <c r="AB5" s="93">
        <v>4</v>
      </c>
      <c r="AC5" s="179">
        <v>4</v>
      </c>
      <c r="AD5" s="179">
        <v>5</v>
      </c>
      <c r="AE5" s="94">
        <v>4</v>
      </c>
      <c r="AF5" s="94">
        <v>5</v>
      </c>
      <c r="AG5" s="106">
        <v>4</v>
      </c>
      <c r="AH5" s="106">
        <v>4</v>
      </c>
      <c r="AI5" s="106">
        <v>4</v>
      </c>
      <c r="AJ5" s="106">
        <v>4</v>
      </c>
      <c r="AK5" s="105">
        <v>1</v>
      </c>
      <c r="AL5" s="105">
        <v>1</v>
      </c>
      <c r="AM5" s="166">
        <v>1</v>
      </c>
    </row>
    <row r="6" spans="1:63">
      <c r="A6" s="103">
        <v>5</v>
      </c>
      <c r="B6" s="156" t="s">
        <v>106</v>
      </c>
      <c r="C6" s="92"/>
      <c r="D6" s="92" t="s">
        <v>36</v>
      </c>
      <c r="E6" s="92" t="s">
        <v>32</v>
      </c>
      <c r="F6" s="92">
        <v>1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  <c r="L6" s="92">
        <v>1</v>
      </c>
      <c r="M6" s="92">
        <v>0</v>
      </c>
      <c r="N6" s="92">
        <v>1</v>
      </c>
      <c r="O6" s="92">
        <v>0</v>
      </c>
      <c r="P6" s="92">
        <v>0</v>
      </c>
      <c r="Q6" s="92"/>
      <c r="R6" s="92">
        <v>1</v>
      </c>
      <c r="S6" s="98">
        <v>5</v>
      </c>
      <c r="T6" s="98">
        <v>5</v>
      </c>
      <c r="U6" s="98">
        <v>5</v>
      </c>
      <c r="V6" s="113">
        <v>5</v>
      </c>
      <c r="W6" s="113">
        <v>5</v>
      </c>
      <c r="X6" s="93">
        <v>5</v>
      </c>
      <c r="Y6" s="93">
        <v>4</v>
      </c>
      <c r="Z6" s="93">
        <v>5</v>
      </c>
      <c r="AA6" s="93">
        <v>5</v>
      </c>
      <c r="AB6" s="93">
        <v>5</v>
      </c>
      <c r="AC6" s="179">
        <v>4</v>
      </c>
      <c r="AD6" s="179">
        <v>3</v>
      </c>
      <c r="AE6" s="94">
        <v>5</v>
      </c>
      <c r="AF6" s="94">
        <v>4</v>
      </c>
      <c r="AG6" s="106">
        <v>5</v>
      </c>
      <c r="AH6" s="106">
        <v>5</v>
      </c>
      <c r="AI6" s="106">
        <v>5</v>
      </c>
      <c r="AJ6" s="106">
        <v>5</v>
      </c>
      <c r="AK6" s="105">
        <v>5</v>
      </c>
      <c r="AL6" s="105">
        <v>5</v>
      </c>
      <c r="AM6" s="166">
        <v>5</v>
      </c>
    </row>
    <row r="7" spans="1:63">
      <c r="A7" s="103">
        <v>6</v>
      </c>
      <c r="B7" s="156" t="s">
        <v>106</v>
      </c>
      <c r="C7" s="92"/>
      <c r="D7" s="92" t="s">
        <v>36</v>
      </c>
      <c r="E7" s="92" t="s">
        <v>32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1</v>
      </c>
      <c r="Q7" s="92"/>
      <c r="R7" s="92">
        <v>1</v>
      </c>
      <c r="S7" s="98">
        <v>4</v>
      </c>
      <c r="T7" s="98">
        <v>4</v>
      </c>
      <c r="U7" s="98">
        <v>4</v>
      </c>
      <c r="V7" s="113">
        <v>4</v>
      </c>
      <c r="W7" s="113">
        <v>4</v>
      </c>
      <c r="X7" s="93">
        <v>4</v>
      </c>
      <c r="Y7" s="93">
        <v>4</v>
      </c>
      <c r="Z7" s="93">
        <v>4</v>
      </c>
      <c r="AA7" s="93">
        <v>4</v>
      </c>
      <c r="AB7" s="93">
        <v>4</v>
      </c>
      <c r="AC7" s="179">
        <v>3</v>
      </c>
      <c r="AD7" s="179">
        <v>3</v>
      </c>
      <c r="AE7" s="94">
        <v>4</v>
      </c>
      <c r="AF7" s="94">
        <v>4</v>
      </c>
      <c r="AG7" s="106">
        <v>4</v>
      </c>
      <c r="AH7" s="106">
        <v>4</v>
      </c>
      <c r="AI7" s="106">
        <v>4</v>
      </c>
      <c r="AJ7" s="106">
        <v>4</v>
      </c>
      <c r="AK7" s="105">
        <v>3</v>
      </c>
      <c r="AL7" s="105">
        <v>3</v>
      </c>
      <c r="AM7" s="166">
        <v>3</v>
      </c>
    </row>
    <row r="8" spans="1:63">
      <c r="A8" s="103">
        <v>7</v>
      </c>
      <c r="B8" s="156" t="s">
        <v>106</v>
      </c>
      <c r="C8" s="92"/>
      <c r="D8" s="92" t="s">
        <v>33</v>
      </c>
      <c r="E8" s="92" t="s">
        <v>32</v>
      </c>
      <c r="F8" s="92">
        <v>1</v>
      </c>
      <c r="G8" s="92">
        <v>1</v>
      </c>
      <c r="H8" s="92">
        <v>1</v>
      </c>
      <c r="I8" s="92">
        <v>1</v>
      </c>
      <c r="J8" s="92">
        <v>1</v>
      </c>
      <c r="K8" s="92">
        <v>0</v>
      </c>
      <c r="L8" s="92">
        <v>1</v>
      </c>
      <c r="M8" s="92">
        <v>0</v>
      </c>
      <c r="N8" s="92">
        <v>0</v>
      </c>
      <c r="O8" s="92">
        <v>0</v>
      </c>
      <c r="P8" s="92">
        <v>0</v>
      </c>
      <c r="Q8" s="92"/>
      <c r="R8" s="92">
        <v>3</v>
      </c>
      <c r="S8" s="98">
        <v>4</v>
      </c>
      <c r="T8" s="98">
        <v>4</v>
      </c>
      <c r="U8" s="98">
        <v>4</v>
      </c>
      <c r="V8" s="113">
        <v>4</v>
      </c>
      <c r="W8" s="113">
        <v>4</v>
      </c>
      <c r="X8" s="93">
        <v>4</v>
      </c>
      <c r="Y8" s="93">
        <v>4</v>
      </c>
      <c r="Z8" s="93">
        <v>4</v>
      </c>
      <c r="AA8" s="93">
        <v>4</v>
      </c>
      <c r="AB8" s="93">
        <v>4</v>
      </c>
      <c r="AC8" s="179">
        <v>3</v>
      </c>
      <c r="AD8" s="179">
        <v>3</v>
      </c>
      <c r="AE8" s="94">
        <v>4</v>
      </c>
      <c r="AF8" s="94">
        <v>4</v>
      </c>
      <c r="AG8" s="106">
        <v>4</v>
      </c>
      <c r="AH8" s="106">
        <v>4</v>
      </c>
      <c r="AI8" s="106">
        <v>4</v>
      </c>
      <c r="AJ8" s="106">
        <v>4</v>
      </c>
      <c r="AK8" s="105">
        <v>4</v>
      </c>
      <c r="AL8" s="105">
        <v>4</v>
      </c>
      <c r="AM8" s="166">
        <v>4</v>
      </c>
    </row>
    <row r="9" spans="1:63">
      <c r="A9" s="103">
        <v>8</v>
      </c>
      <c r="B9" s="156" t="s">
        <v>106</v>
      </c>
      <c r="C9" s="92"/>
      <c r="D9" s="92" t="s">
        <v>36</v>
      </c>
      <c r="E9" s="92" t="s">
        <v>17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1</v>
      </c>
      <c r="Q9" s="92"/>
      <c r="R9" s="92">
        <v>1</v>
      </c>
      <c r="S9" s="98">
        <v>3</v>
      </c>
      <c r="T9" s="98">
        <v>4</v>
      </c>
      <c r="U9" s="98">
        <v>3</v>
      </c>
      <c r="V9" s="113">
        <v>4</v>
      </c>
      <c r="W9" s="113">
        <v>4</v>
      </c>
      <c r="X9" s="93">
        <v>4</v>
      </c>
      <c r="Y9" s="93">
        <v>4</v>
      </c>
      <c r="Z9" s="93">
        <v>4</v>
      </c>
      <c r="AA9" s="93">
        <v>4</v>
      </c>
      <c r="AB9" s="93">
        <v>4</v>
      </c>
      <c r="AC9" s="179">
        <v>4</v>
      </c>
      <c r="AD9" s="179">
        <v>4</v>
      </c>
      <c r="AE9" s="94">
        <v>4</v>
      </c>
      <c r="AF9" s="94">
        <v>3</v>
      </c>
      <c r="AG9" s="106">
        <v>3</v>
      </c>
      <c r="AH9" s="106">
        <v>4</v>
      </c>
      <c r="AI9" s="106">
        <v>4</v>
      </c>
      <c r="AJ9" s="106">
        <v>4</v>
      </c>
      <c r="AK9" s="105">
        <v>3</v>
      </c>
      <c r="AL9" s="105">
        <v>2</v>
      </c>
      <c r="AM9" s="166">
        <v>3</v>
      </c>
    </row>
    <row r="10" spans="1:63">
      <c r="A10" s="103">
        <v>9</v>
      </c>
      <c r="B10" s="156" t="s">
        <v>106</v>
      </c>
      <c r="C10" s="92"/>
      <c r="D10" s="92" t="s">
        <v>37</v>
      </c>
      <c r="E10" s="92" t="s">
        <v>17</v>
      </c>
      <c r="F10" s="92">
        <v>0</v>
      </c>
      <c r="G10" s="92">
        <v>0</v>
      </c>
      <c r="H10" s="92">
        <v>0</v>
      </c>
      <c r="I10" s="92">
        <v>1</v>
      </c>
      <c r="J10" s="92">
        <v>0</v>
      </c>
      <c r="K10" s="92">
        <v>0</v>
      </c>
      <c r="L10" s="92">
        <v>0</v>
      </c>
      <c r="M10" s="92">
        <v>1</v>
      </c>
      <c r="N10" s="92">
        <v>0</v>
      </c>
      <c r="O10" s="92">
        <v>0</v>
      </c>
      <c r="P10" s="92">
        <v>0</v>
      </c>
      <c r="Q10" s="92"/>
      <c r="R10" s="92" t="s">
        <v>17</v>
      </c>
      <c r="S10" s="98">
        <v>5</v>
      </c>
      <c r="T10" s="98">
        <v>3</v>
      </c>
      <c r="U10" s="98">
        <v>3</v>
      </c>
      <c r="V10" s="113">
        <v>5</v>
      </c>
      <c r="W10" s="113">
        <v>5</v>
      </c>
      <c r="X10" s="93">
        <v>4</v>
      </c>
      <c r="Y10" s="93">
        <v>4</v>
      </c>
      <c r="Z10" s="93">
        <v>4</v>
      </c>
      <c r="AA10" s="93">
        <v>4</v>
      </c>
      <c r="AB10" s="93">
        <v>4</v>
      </c>
      <c r="AC10" s="179">
        <v>2</v>
      </c>
      <c r="AD10" s="179">
        <v>2</v>
      </c>
      <c r="AE10" s="94">
        <v>4</v>
      </c>
      <c r="AF10" s="94">
        <v>4</v>
      </c>
      <c r="AG10" s="106">
        <v>4</v>
      </c>
      <c r="AH10" s="106">
        <v>4</v>
      </c>
      <c r="AI10" s="106">
        <v>4</v>
      </c>
      <c r="AJ10" s="106">
        <v>4</v>
      </c>
      <c r="AK10" s="105">
        <v>4</v>
      </c>
      <c r="AL10" s="105">
        <v>4</v>
      </c>
      <c r="AM10" s="166">
        <v>4</v>
      </c>
    </row>
    <row r="11" spans="1:63">
      <c r="A11" s="103">
        <v>10</v>
      </c>
      <c r="B11" s="156" t="s">
        <v>106</v>
      </c>
      <c r="C11" s="92"/>
      <c r="D11" s="92" t="s">
        <v>37</v>
      </c>
      <c r="E11" s="92" t="s">
        <v>17</v>
      </c>
      <c r="F11" s="92">
        <v>1</v>
      </c>
      <c r="G11" s="92">
        <v>1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1</v>
      </c>
      <c r="N11" s="92">
        <v>0</v>
      </c>
      <c r="O11" s="92">
        <v>0</v>
      </c>
      <c r="P11" s="92">
        <v>0</v>
      </c>
      <c r="Q11" s="92"/>
      <c r="R11" s="92">
        <v>2</v>
      </c>
      <c r="S11" s="98">
        <v>4</v>
      </c>
      <c r="T11" s="98">
        <v>2</v>
      </c>
      <c r="U11" s="98">
        <v>4</v>
      </c>
      <c r="V11" s="113">
        <v>4</v>
      </c>
      <c r="W11" s="113">
        <v>4</v>
      </c>
      <c r="X11" s="93">
        <v>4</v>
      </c>
      <c r="Y11" s="93">
        <v>4</v>
      </c>
      <c r="Z11" s="93">
        <v>4</v>
      </c>
      <c r="AA11" s="93">
        <v>4</v>
      </c>
      <c r="AB11" s="93">
        <v>4</v>
      </c>
      <c r="AC11" s="179">
        <v>4</v>
      </c>
      <c r="AD11" s="179">
        <v>4</v>
      </c>
      <c r="AE11" s="94">
        <v>4</v>
      </c>
      <c r="AF11" s="94">
        <v>4</v>
      </c>
      <c r="AG11" s="106">
        <v>4</v>
      </c>
      <c r="AH11" s="106">
        <v>4</v>
      </c>
      <c r="AI11" s="106">
        <v>4</v>
      </c>
      <c r="AJ11" s="106">
        <v>4</v>
      </c>
      <c r="AK11" s="105">
        <v>4</v>
      </c>
      <c r="AL11" s="105">
        <v>4</v>
      </c>
      <c r="AM11" s="166">
        <v>4</v>
      </c>
    </row>
    <row r="12" spans="1:63">
      <c r="A12" s="103">
        <v>11</v>
      </c>
      <c r="B12" s="156" t="s">
        <v>106</v>
      </c>
      <c r="C12" s="92"/>
      <c r="D12" s="92" t="s">
        <v>33</v>
      </c>
      <c r="E12" s="92" t="s">
        <v>32</v>
      </c>
      <c r="F12" s="92">
        <v>0</v>
      </c>
      <c r="G12" s="92">
        <v>1</v>
      </c>
      <c r="H12" s="92">
        <v>0</v>
      </c>
      <c r="I12" s="92">
        <v>0</v>
      </c>
      <c r="J12" s="92">
        <v>0</v>
      </c>
      <c r="K12" s="92">
        <v>0</v>
      </c>
      <c r="L12" s="92">
        <v>1</v>
      </c>
      <c r="M12" s="92">
        <v>0</v>
      </c>
      <c r="N12" s="92">
        <v>0</v>
      </c>
      <c r="O12" s="92">
        <v>0</v>
      </c>
      <c r="P12" s="92">
        <v>0</v>
      </c>
      <c r="Q12" s="92"/>
      <c r="R12" s="92" t="s">
        <v>17</v>
      </c>
      <c r="S12" s="98">
        <v>5</v>
      </c>
      <c r="T12" s="98">
        <v>4</v>
      </c>
      <c r="U12" s="98">
        <v>4</v>
      </c>
      <c r="V12" s="113">
        <v>5</v>
      </c>
      <c r="W12" s="113">
        <v>5</v>
      </c>
      <c r="X12" s="93">
        <v>5</v>
      </c>
      <c r="Y12" s="93">
        <v>4</v>
      </c>
      <c r="Z12" s="93">
        <v>4</v>
      </c>
      <c r="AA12" s="93">
        <v>4</v>
      </c>
      <c r="AB12" s="93">
        <v>4</v>
      </c>
      <c r="AC12" s="179">
        <v>4</v>
      </c>
      <c r="AD12" s="179">
        <v>4</v>
      </c>
      <c r="AE12" s="94">
        <v>4</v>
      </c>
      <c r="AF12" s="94">
        <v>4</v>
      </c>
      <c r="AG12" s="106">
        <v>4</v>
      </c>
      <c r="AH12" s="106">
        <v>4</v>
      </c>
      <c r="AI12" s="106">
        <v>4</v>
      </c>
      <c r="AJ12" s="106">
        <v>4</v>
      </c>
      <c r="AK12" s="105">
        <v>4</v>
      </c>
      <c r="AL12" s="105">
        <v>4</v>
      </c>
      <c r="AM12" s="166">
        <v>4</v>
      </c>
    </row>
    <row r="13" spans="1:63">
      <c r="A13" s="103">
        <v>12</v>
      </c>
      <c r="B13" s="156" t="s">
        <v>106</v>
      </c>
      <c r="C13" s="92"/>
      <c r="D13" s="92" t="s">
        <v>17</v>
      </c>
      <c r="E13" s="92" t="s">
        <v>17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1</v>
      </c>
      <c r="N13" s="92">
        <v>0</v>
      </c>
      <c r="O13" s="92">
        <v>0</v>
      </c>
      <c r="P13" s="92">
        <v>0</v>
      </c>
      <c r="Q13" s="92"/>
      <c r="R13" s="92" t="s">
        <v>17</v>
      </c>
      <c r="S13" s="98">
        <v>4</v>
      </c>
      <c r="T13" s="98">
        <v>4</v>
      </c>
      <c r="U13" s="98">
        <v>3</v>
      </c>
      <c r="V13" s="113">
        <v>4</v>
      </c>
      <c r="W13" s="113">
        <v>4</v>
      </c>
      <c r="X13" s="93">
        <v>4</v>
      </c>
      <c r="Y13" s="93">
        <v>4</v>
      </c>
      <c r="Z13" s="93">
        <v>4</v>
      </c>
      <c r="AA13" s="93">
        <v>3</v>
      </c>
      <c r="AB13" s="93">
        <v>4</v>
      </c>
      <c r="AC13" s="179">
        <v>3</v>
      </c>
      <c r="AD13" s="179">
        <v>3</v>
      </c>
      <c r="AE13" s="94">
        <v>3</v>
      </c>
      <c r="AF13" s="94">
        <v>3</v>
      </c>
      <c r="AG13" s="106">
        <v>4</v>
      </c>
      <c r="AH13" s="106">
        <v>4</v>
      </c>
      <c r="AI13" s="106">
        <v>4</v>
      </c>
      <c r="AJ13" s="106">
        <v>4</v>
      </c>
      <c r="AK13" s="105">
        <v>4</v>
      </c>
      <c r="AL13" s="105">
        <v>2</v>
      </c>
      <c r="AM13" s="166">
        <v>2</v>
      </c>
    </row>
    <row r="14" spans="1:63">
      <c r="A14" s="103">
        <v>13</v>
      </c>
      <c r="B14" s="156" t="s">
        <v>106</v>
      </c>
      <c r="C14" s="92"/>
      <c r="D14" s="92" t="s">
        <v>39</v>
      </c>
      <c r="E14" s="92" t="s">
        <v>17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1</v>
      </c>
      <c r="N14" s="92">
        <v>0</v>
      </c>
      <c r="O14" s="92">
        <v>0</v>
      </c>
      <c r="P14" s="92">
        <v>0</v>
      </c>
      <c r="Q14" s="92"/>
      <c r="R14" s="92">
        <v>2</v>
      </c>
      <c r="S14" s="98">
        <v>5</v>
      </c>
      <c r="T14" s="98">
        <v>5</v>
      </c>
      <c r="U14" s="98">
        <v>5</v>
      </c>
      <c r="V14" s="113">
        <v>5</v>
      </c>
      <c r="W14" s="113">
        <v>5</v>
      </c>
      <c r="X14" s="93">
        <v>5</v>
      </c>
      <c r="Y14" s="93">
        <v>5</v>
      </c>
      <c r="Z14" s="93">
        <v>5</v>
      </c>
      <c r="AA14" s="93">
        <v>5</v>
      </c>
      <c r="AB14" s="93">
        <v>5</v>
      </c>
      <c r="AC14" s="179">
        <v>2</v>
      </c>
      <c r="AD14" s="179">
        <v>2</v>
      </c>
      <c r="AE14" s="94">
        <v>5</v>
      </c>
      <c r="AF14" s="94">
        <v>5</v>
      </c>
      <c r="AG14" s="106">
        <v>5</v>
      </c>
      <c r="AH14" s="106">
        <v>5</v>
      </c>
      <c r="AI14" s="106">
        <v>5</v>
      </c>
      <c r="AJ14" s="106">
        <v>5</v>
      </c>
      <c r="AK14" s="105">
        <v>5</v>
      </c>
      <c r="AL14" s="105">
        <v>5</v>
      </c>
      <c r="AM14" s="166">
        <v>5</v>
      </c>
    </row>
    <row r="15" spans="1:63">
      <c r="A15" s="103">
        <v>14</v>
      </c>
      <c r="B15" s="156" t="s">
        <v>106</v>
      </c>
      <c r="C15" s="92"/>
      <c r="D15" s="92" t="s">
        <v>34</v>
      </c>
      <c r="E15" s="92" t="s">
        <v>17</v>
      </c>
      <c r="F15" s="92">
        <v>0</v>
      </c>
      <c r="G15" s="92">
        <v>0</v>
      </c>
      <c r="H15" s="92">
        <v>1</v>
      </c>
      <c r="I15" s="92">
        <v>1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/>
      <c r="R15" s="92">
        <v>2</v>
      </c>
      <c r="S15" s="98">
        <v>4</v>
      </c>
      <c r="T15" s="98">
        <v>4</v>
      </c>
      <c r="U15" s="98">
        <v>4</v>
      </c>
      <c r="V15" s="113">
        <v>4</v>
      </c>
      <c r="W15" s="113">
        <v>4</v>
      </c>
      <c r="X15" s="93">
        <v>4</v>
      </c>
      <c r="Y15" s="93">
        <v>4</v>
      </c>
      <c r="Z15" s="93">
        <v>4</v>
      </c>
      <c r="AA15" s="93">
        <v>4</v>
      </c>
      <c r="AB15" s="93">
        <v>4</v>
      </c>
      <c r="AC15" s="179">
        <v>4</v>
      </c>
      <c r="AD15" s="179">
        <v>4</v>
      </c>
      <c r="AE15" s="94">
        <v>4</v>
      </c>
      <c r="AF15" s="94">
        <v>4</v>
      </c>
      <c r="AG15" s="106">
        <v>4</v>
      </c>
      <c r="AH15" s="106">
        <v>4</v>
      </c>
      <c r="AI15" s="106">
        <v>4</v>
      </c>
      <c r="AJ15" s="106">
        <v>4</v>
      </c>
      <c r="AK15" s="105">
        <v>4</v>
      </c>
      <c r="AL15" s="105">
        <v>4</v>
      </c>
      <c r="AM15" s="166">
        <v>4</v>
      </c>
    </row>
    <row r="16" spans="1:63">
      <c r="A16" s="103">
        <v>15</v>
      </c>
      <c r="B16" s="156" t="s">
        <v>106</v>
      </c>
      <c r="C16" s="92"/>
      <c r="D16" s="92" t="s">
        <v>17</v>
      </c>
      <c r="E16" s="92" t="s">
        <v>38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1</v>
      </c>
      <c r="N16" s="92">
        <v>0</v>
      </c>
      <c r="O16" s="92">
        <v>0</v>
      </c>
      <c r="P16" s="92">
        <v>0</v>
      </c>
      <c r="Q16" s="92"/>
      <c r="R16" s="92" t="s">
        <v>17</v>
      </c>
      <c r="S16" s="98">
        <v>5</v>
      </c>
      <c r="T16" s="98">
        <v>5</v>
      </c>
      <c r="U16" s="98">
        <v>5</v>
      </c>
      <c r="V16" s="113">
        <v>5</v>
      </c>
      <c r="W16" s="113">
        <v>5</v>
      </c>
      <c r="X16" s="93">
        <v>5</v>
      </c>
      <c r="Y16" s="93">
        <v>4</v>
      </c>
      <c r="Z16" s="93">
        <v>5</v>
      </c>
      <c r="AA16" s="93">
        <v>5</v>
      </c>
      <c r="AB16" s="93">
        <v>5</v>
      </c>
      <c r="AC16" s="179">
        <v>4</v>
      </c>
      <c r="AD16" s="179">
        <v>4</v>
      </c>
      <c r="AE16" s="94">
        <v>4</v>
      </c>
      <c r="AF16" s="94">
        <v>4</v>
      </c>
      <c r="AG16" s="106">
        <v>4</v>
      </c>
      <c r="AH16" s="106">
        <v>4</v>
      </c>
      <c r="AI16" s="106">
        <v>4</v>
      </c>
      <c r="AJ16" s="106">
        <v>4</v>
      </c>
      <c r="AK16" s="105">
        <v>3</v>
      </c>
      <c r="AL16" s="105">
        <v>4</v>
      </c>
      <c r="AM16" s="166">
        <v>4</v>
      </c>
    </row>
    <row r="17" spans="1:39" ht="21" customHeight="1">
      <c r="A17" s="103">
        <v>16</v>
      </c>
      <c r="B17" s="156" t="s">
        <v>106</v>
      </c>
      <c r="C17" s="92"/>
      <c r="D17" s="92" t="s">
        <v>108</v>
      </c>
      <c r="E17" s="92" t="s">
        <v>32</v>
      </c>
      <c r="F17" s="92">
        <v>0</v>
      </c>
      <c r="G17" s="92">
        <v>1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/>
      <c r="R17" s="92" t="s">
        <v>17</v>
      </c>
      <c r="S17" s="98">
        <v>5</v>
      </c>
      <c r="T17" s="98">
        <v>5</v>
      </c>
      <c r="U17" s="98">
        <v>5</v>
      </c>
      <c r="V17" s="113">
        <v>5</v>
      </c>
      <c r="W17" s="113">
        <v>5</v>
      </c>
      <c r="X17" s="93">
        <v>5</v>
      </c>
      <c r="Y17" s="93">
        <v>5</v>
      </c>
      <c r="Z17" s="93">
        <v>5</v>
      </c>
      <c r="AA17" s="93">
        <v>5</v>
      </c>
      <c r="AB17" s="93">
        <v>5</v>
      </c>
      <c r="AC17" s="179">
        <v>2</v>
      </c>
      <c r="AD17" s="179">
        <v>2</v>
      </c>
      <c r="AE17" s="94">
        <v>4</v>
      </c>
      <c r="AF17" s="94">
        <v>5</v>
      </c>
      <c r="AG17" s="106">
        <v>5</v>
      </c>
      <c r="AH17" s="106">
        <v>5</v>
      </c>
      <c r="AI17" s="106">
        <v>5</v>
      </c>
      <c r="AJ17" s="106">
        <v>5</v>
      </c>
      <c r="AK17" s="105">
        <v>5</v>
      </c>
      <c r="AL17" s="105">
        <v>5</v>
      </c>
      <c r="AM17" s="166">
        <v>5</v>
      </c>
    </row>
    <row r="18" spans="1:39">
      <c r="A18" s="103">
        <v>17</v>
      </c>
      <c r="B18" s="156" t="s">
        <v>109</v>
      </c>
      <c r="C18" s="92"/>
      <c r="D18" s="95" t="s">
        <v>17</v>
      </c>
      <c r="E18" s="95" t="s">
        <v>22</v>
      </c>
      <c r="F18" s="95">
        <v>0</v>
      </c>
      <c r="G18" s="95">
        <v>1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/>
      <c r="R18" s="95">
        <v>1</v>
      </c>
      <c r="S18" s="98">
        <v>4</v>
      </c>
      <c r="T18" s="98">
        <v>4</v>
      </c>
      <c r="U18" s="98">
        <v>4</v>
      </c>
      <c r="V18" s="113">
        <v>4</v>
      </c>
      <c r="W18" s="113">
        <v>4</v>
      </c>
      <c r="X18" s="93">
        <v>4</v>
      </c>
      <c r="Y18" s="93">
        <v>4</v>
      </c>
      <c r="Z18" s="93">
        <v>4</v>
      </c>
      <c r="AA18" s="93">
        <v>4</v>
      </c>
      <c r="AB18" s="93">
        <v>4</v>
      </c>
      <c r="AC18" s="179">
        <v>3</v>
      </c>
      <c r="AD18" s="179">
        <v>3</v>
      </c>
      <c r="AE18" s="94">
        <v>3</v>
      </c>
      <c r="AF18" s="94">
        <v>3</v>
      </c>
      <c r="AG18" s="106">
        <v>4</v>
      </c>
      <c r="AH18" s="106">
        <v>4</v>
      </c>
      <c r="AI18" s="106">
        <v>4</v>
      </c>
      <c r="AJ18" s="106">
        <v>3</v>
      </c>
      <c r="AK18" s="105">
        <v>3</v>
      </c>
      <c r="AL18" s="105">
        <v>3</v>
      </c>
      <c r="AM18" s="166">
        <v>3</v>
      </c>
    </row>
    <row r="19" spans="1:39">
      <c r="A19" s="103">
        <v>18</v>
      </c>
      <c r="B19" s="156" t="s">
        <v>109</v>
      </c>
      <c r="C19" s="92"/>
      <c r="D19" s="95" t="s">
        <v>17</v>
      </c>
      <c r="E19" s="95" t="s">
        <v>22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1</v>
      </c>
      <c r="N19" s="92">
        <v>0</v>
      </c>
      <c r="O19" s="92">
        <v>0</v>
      </c>
      <c r="P19" s="92">
        <v>0</v>
      </c>
      <c r="Q19" s="92"/>
      <c r="R19" s="92">
        <v>1</v>
      </c>
      <c r="S19" s="98">
        <v>5</v>
      </c>
      <c r="T19" s="98">
        <v>5</v>
      </c>
      <c r="U19" s="98">
        <v>5</v>
      </c>
      <c r="V19" s="113">
        <v>5</v>
      </c>
      <c r="W19" s="113">
        <v>5</v>
      </c>
      <c r="X19" s="93">
        <v>5</v>
      </c>
      <c r="Y19" s="93">
        <v>5</v>
      </c>
      <c r="Z19" s="93">
        <v>5</v>
      </c>
      <c r="AA19" s="93">
        <v>5</v>
      </c>
      <c r="AB19" s="93">
        <v>5</v>
      </c>
      <c r="AC19" s="179">
        <v>4</v>
      </c>
      <c r="AD19" s="179">
        <v>4</v>
      </c>
      <c r="AE19" s="94">
        <v>5</v>
      </c>
      <c r="AF19" s="94">
        <v>5</v>
      </c>
      <c r="AG19" s="106">
        <v>4</v>
      </c>
      <c r="AH19" s="106">
        <v>4</v>
      </c>
      <c r="AI19" s="106">
        <v>4</v>
      </c>
      <c r="AJ19" s="106">
        <v>4</v>
      </c>
      <c r="AK19" s="105">
        <v>5</v>
      </c>
      <c r="AL19" s="105">
        <v>5</v>
      </c>
      <c r="AM19" s="166">
        <v>5</v>
      </c>
    </row>
    <row r="20" spans="1:39">
      <c r="A20" s="103">
        <v>19</v>
      </c>
      <c r="B20" s="156" t="s">
        <v>110</v>
      </c>
      <c r="C20" s="92"/>
      <c r="D20" s="92" t="s">
        <v>111</v>
      </c>
      <c r="E20" s="92" t="s">
        <v>17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1</v>
      </c>
      <c r="N20" s="92">
        <v>1</v>
      </c>
      <c r="O20" s="92">
        <v>0</v>
      </c>
      <c r="P20" s="92">
        <v>0</v>
      </c>
      <c r="Q20" s="92"/>
      <c r="R20" s="92">
        <v>3</v>
      </c>
      <c r="S20" s="98">
        <v>4</v>
      </c>
      <c r="T20" s="98">
        <v>4</v>
      </c>
      <c r="U20" s="98">
        <v>3</v>
      </c>
      <c r="V20" s="113">
        <v>4</v>
      </c>
      <c r="W20" s="113">
        <v>4</v>
      </c>
      <c r="X20" s="93">
        <v>4</v>
      </c>
      <c r="Y20" s="93">
        <v>3</v>
      </c>
      <c r="Z20" s="93">
        <v>4</v>
      </c>
      <c r="AA20" s="93">
        <v>4</v>
      </c>
      <c r="AB20" s="93">
        <v>4</v>
      </c>
      <c r="AC20" s="179">
        <v>3</v>
      </c>
      <c r="AD20" s="179">
        <v>3</v>
      </c>
      <c r="AE20" s="94">
        <v>4</v>
      </c>
      <c r="AF20" s="94">
        <v>4</v>
      </c>
      <c r="AG20" s="106">
        <v>4</v>
      </c>
      <c r="AH20" s="106">
        <v>4</v>
      </c>
      <c r="AI20" s="106">
        <v>4</v>
      </c>
      <c r="AJ20" s="106">
        <v>4</v>
      </c>
      <c r="AK20" s="105">
        <v>4</v>
      </c>
      <c r="AL20" s="105">
        <v>4</v>
      </c>
      <c r="AM20" s="166">
        <v>4</v>
      </c>
    </row>
    <row r="21" spans="1:39">
      <c r="A21" s="103">
        <v>20</v>
      </c>
      <c r="B21" s="156" t="s">
        <v>110</v>
      </c>
      <c r="C21" s="92"/>
      <c r="D21" s="92" t="s">
        <v>111</v>
      </c>
      <c r="E21" s="92" t="s">
        <v>17</v>
      </c>
      <c r="F21" s="92">
        <v>1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/>
      <c r="R21" s="92">
        <v>1</v>
      </c>
      <c r="S21" s="98">
        <v>5</v>
      </c>
      <c r="T21" s="98">
        <v>5</v>
      </c>
      <c r="U21" s="98">
        <v>4</v>
      </c>
      <c r="V21" s="113">
        <v>5</v>
      </c>
      <c r="W21" s="113">
        <v>5</v>
      </c>
      <c r="X21" s="93">
        <v>5</v>
      </c>
      <c r="Y21" s="93">
        <v>5</v>
      </c>
      <c r="Z21" s="93">
        <v>5</v>
      </c>
      <c r="AA21" s="93">
        <v>5</v>
      </c>
      <c r="AB21" s="93">
        <v>5</v>
      </c>
      <c r="AC21" s="179">
        <v>3</v>
      </c>
      <c r="AD21" s="179">
        <v>3</v>
      </c>
      <c r="AE21" s="94">
        <v>4</v>
      </c>
      <c r="AF21" s="94">
        <v>4</v>
      </c>
      <c r="AG21" s="106">
        <v>5</v>
      </c>
      <c r="AH21" s="106">
        <v>5</v>
      </c>
      <c r="AI21" s="106">
        <v>5</v>
      </c>
      <c r="AJ21" s="106">
        <v>5</v>
      </c>
      <c r="AK21" s="105">
        <v>5</v>
      </c>
      <c r="AL21" s="105">
        <v>5</v>
      </c>
      <c r="AM21" s="166">
        <v>5</v>
      </c>
    </row>
    <row r="22" spans="1:39">
      <c r="A22" s="103">
        <v>21</v>
      </c>
      <c r="B22" s="156" t="s">
        <v>112</v>
      </c>
      <c r="C22" s="92"/>
      <c r="D22" s="92" t="s">
        <v>113</v>
      </c>
      <c r="E22" s="92" t="s">
        <v>17</v>
      </c>
      <c r="F22" s="92">
        <v>0</v>
      </c>
      <c r="G22" s="92">
        <v>0</v>
      </c>
      <c r="H22" s="92">
        <v>1</v>
      </c>
      <c r="I22" s="92">
        <v>1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/>
      <c r="R22" s="92" t="s">
        <v>17</v>
      </c>
      <c r="S22" s="98">
        <v>5</v>
      </c>
      <c r="T22" s="98">
        <v>5</v>
      </c>
      <c r="U22" s="98">
        <v>5</v>
      </c>
      <c r="V22" s="113">
        <v>5</v>
      </c>
      <c r="W22" s="113">
        <v>5</v>
      </c>
      <c r="X22" s="93">
        <v>5</v>
      </c>
      <c r="Y22" s="93">
        <v>5</v>
      </c>
      <c r="Z22" s="93">
        <v>5</v>
      </c>
      <c r="AA22" s="93">
        <v>5</v>
      </c>
      <c r="AB22" s="93">
        <v>5</v>
      </c>
      <c r="AC22" s="179">
        <v>3</v>
      </c>
      <c r="AD22" s="179">
        <v>3</v>
      </c>
      <c r="AE22" s="94">
        <v>5</v>
      </c>
      <c r="AF22" s="94">
        <v>5</v>
      </c>
      <c r="AG22" s="106">
        <v>5</v>
      </c>
      <c r="AH22" s="106">
        <v>5</v>
      </c>
      <c r="AI22" s="106">
        <v>5</v>
      </c>
      <c r="AJ22" s="106">
        <v>5</v>
      </c>
      <c r="AK22" s="105">
        <v>5</v>
      </c>
      <c r="AL22" s="105">
        <v>5</v>
      </c>
      <c r="AM22" s="166">
        <v>5</v>
      </c>
    </row>
    <row r="23" spans="1:39">
      <c r="A23" s="103">
        <v>22</v>
      </c>
      <c r="B23" s="156" t="s">
        <v>112</v>
      </c>
      <c r="C23" s="92"/>
      <c r="D23" s="92" t="s">
        <v>113</v>
      </c>
      <c r="E23" s="92" t="s">
        <v>17</v>
      </c>
      <c r="F23" s="92">
        <v>0</v>
      </c>
      <c r="G23" s="92">
        <v>1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/>
      <c r="R23" s="92" t="s">
        <v>17</v>
      </c>
      <c r="S23" s="98">
        <v>5</v>
      </c>
      <c r="T23" s="98">
        <v>5</v>
      </c>
      <c r="U23" s="98">
        <v>5</v>
      </c>
      <c r="V23" s="113">
        <v>5</v>
      </c>
      <c r="W23" s="113">
        <v>5</v>
      </c>
      <c r="X23" s="93">
        <v>5</v>
      </c>
      <c r="Y23" s="93">
        <v>5</v>
      </c>
      <c r="Z23" s="93">
        <v>5</v>
      </c>
      <c r="AA23" s="93">
        <v>5</v>
      </c>
      <c r="AB23" s="93">
        <v>5</v>
      </c>
      <c r="AC23" s="179">
        <v>4</v>
      </c>
      <c r="AD23" s="179">
        <v>4</v>
      </c>
      <c r="AE23" s="94">
        <v>4</v>
      </c>
      <c r="AF23" s="94">
        <v>5</v>
      </c>
      <c r="AG23" s="106">
        <v>5</v>
      </c>
      <c r="AH23" s="106">
        <v>5</v>
      </c>
      <c r="AI23" s="106">
        <v>5</v>
      </c>
      <c r="AJ23" s="106">
        <v>5</v>
      </c>
      <c r="AK23" s="105">
        <v>5</v>
      </c>
      <c r="AL23" s="105">
        <v>5</v>
      </c>
      <c r="AM23" s="166">
        <v>5</v>
      </c>
    </row>
    <row r="24" spans="1:39">
      <c r="A24" s="103">
        <v>23</v>
      </c>
      <c r="B24" s="156" t="s">
        <v>106</v>
      </c>
      <c r="C24" s="92"/>
      <c r="D24" s="92" t="s">
        <v>113</v>
      </c>
      <c r="E24" s="92" t="s">
        <v>17</v>
      </c>
      <c r="F24" s="92">
        <v>1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/>
      <c r="R24" s="92">
        <v>1</v>
      </c>
      <c r="S24" s="98">
        <v>5</v>
      </c>
      <c r="T24" s="98">
        <v>4</v>
      </c>
      <c r="U24" s="98">
        <v>4</v>
      </c>
      <c r="V24" s="113">
        <v>5</v>
      </c>
      <c r="W24" s="113">
        <v>5</v>
      </c>
      <c r="X24" s="93">
        <v>5</v>
      </c>
      <c r="Y24" s="93">
        <v>5</v>
      </c>
      <c r="Z24" s="93">
        <v>5</v>
      </c>
      <c r="AA24" s="93">
        <v>5</v>
      </c>
      <c r="AB24" s="93">
        <v>5</v>
      </c>
      <c r="AC24" s="179">
        <v>3</v>
      </c>
      <c r="AD24" s="179">
        <v>2</v>
      </c>
      <c r="AE24" s="94">
        <v>4</v>
      </c>
      <c r="AF24" s="94">
        <v>4</v>
      </c>
      <c r="AG24" s="106">
        <v>4</v>
      </c>
      <c r="AH24" s="106">
        <v>4</v>
      </c>
      <c r="AI24" s="106">
        <v>4</v>
      </c>
      <c r="AJ24" s="106">
        <v>4</v>
      </c>
      <c r="AK24" s="105">
        <v>3</v>
      </c>
      <c r="AL24" s="105">
        <v>3</v>
      </c>
      <c r="AM24" s="166">
        <v>5</v>
      </c>
    </row>
    <row r="25" spans="1:39">
      <c r="A25" s="103">
        <v>24</v>
      </c>
      <c r="B25" s="156" t="s">
        <v>110</v>
      </c>
      <c r="C25" s="92"/>
      <c r="D25" s="92" t="s">
        <v>17</v>
      </c>
      <c r="E25" s="92" t="s">
        <v>17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1</v>
      </c>
      <c r="N25" s="92">
        <v>0</v>
      </c>
      <c r="O25" s="92">
        <v>0</v>
      </c>
      <c r="P25" s="92">
        <v>0</v>
      </c>
      <c r="Q25" s="92"/>
      <c r="R25" s="92" t="s">
        <v>17</v>
      </c>
      <c r="S25" s="98">
        <v>4</v>
      </c>
      <c r="T25" s="98">
        <v>4</v>
      </c>
      <c r="U25" s="98">
        <v>4</v>
      </c>
      <c r="V25" s="113">
        <v>4</v>
      </c>
      <c r="W25" s="113">
        <v>4</v>
      </c>
      <c r="X25" s="93">
        <v>4</v>
      </c>
      <c r="Y25" s="93">
        <v>3</v>
      </c>
      <c r="Z25" s="93">
        <v>4</v>
      </c>
      <c r="AA25" s="93">
        <v>4</v>
      </c>
      <c r="AB25" s="93">
        <v>4</v>
      </c>
      <c r="AC25" s="179">
        <v>3</v>
      </c>
      <c r="AD25" s="179">
        <v>3</v>
      </c>
      <c r="AE25" s="94">
        <v>4</v>
      </c>
      <c r="AF25" s="94">
        <v>4</v>
      </c>
      <c r="AG25" s="106">
        <v>4</v>
      </c>
      <c r="AH25" s="106">
        <v>4</v>
      </c>
      <c r="AI25" s="106">
        <v>4</v>
      </c>
      <c r="AJ25" s="106">
        <v>4</v>
      </c>
      <c r="AK25" s="105">
        <v>3</v>
      </c>
      <c r="AL25" s="105">
        <v>4</v>
      </c>
      <c r="AM25" s="166">
        <v>4</v>
      </c>
    </row>
    <row r="26" spans="1:39">
      <c r="A26" s="103">
        <v>25</v>
      </c>
      <c r="B26" s="156" t="s">
        <v>110</v>
      </c>
      <c r="C26" s="92"/>
      <c r="D26" s="92" t="s">
        <v>17</v>
      </c>
      <c r="E26" s="92" t="s">
        <v>17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1</v>
      </c>
      <c r="R26" s="92" t="s">
        <v>17</v>
      </c>
      <c r="S26" s="98">
        <v>5</v>
      </c>
      <c r="T26" s="98">
        <v>4</v>
      </c>
      <c r="U26" s="98">
        <v>4</v>
      </c>
      <c r="V26" s="113">
        <v>5</v>
      </c>
      <c r="W26" s="113">
        <v>5</v>
      </c>
      <c r="X26" s="93">
        <v>4</v>
      </c>
      <c r="Y26" s="93">
        <v>5</v>
      </c>
      <c r="Z26" s="93">
        <v>5</v>
      </c>
      <c r="AA26" s="93">
        <v>5</v>
      </c>
      <c r="AB26" s="93">
        <v>5</v>
      </c>
      <c r="AC26" s="179">
        <v>3</v>
      </c>
      <c r="AD26" s="179">
        <v>2</v>
      </c>
      <c r="AE26" s="94">
        <v>4</v>
      </c>
      <c r="AF26" s="94">
        <v>3</v>
      </c>
      <c r="AG26" s="106">
        <v>5</v>
      </c>
      <c r="AH26" s="106">
        <v>5</v>
      </c>
      <c r="AI26" s="106">
        <v>5</v>
      </c>
      <c r="AJ26" s="106">
        <v>4</v>
      </c>
      <c r="AK26" s="105">
        <v>4</v>
      </c>
      <c r="AL26" s="105">
        <v>4</v>
      </c>
      <c r="AM26" s="166">
        <v>4</v>
      </c>
    </row>
    <row r="27" spans="1:39">
      <c r="A27" s="103">
        <v>26</v>
      </c>
      <c r="B27" s="156" t="s">
        <v>110</v>
      </c>
      <c r="C27" s="92"/>
      <c r="D27" s="92" t="s">
        <v>17</v>
      </c>
      <c r="E27" s="92" t="s">
        <v>17</v>
      </c>
      <c r="F27" s="92">
        <v>0</v>
      </c>
      <c r="G27" s="92">
        <v>0</v>
      </c>
      <c r="H27" s="92">
        <v>0</v>
      </c>
      <c r="I27" s="92">
        <v>1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 t="s">
        <v>17</v>
      </c>
      <c r="S27" s="98">
        <v>5</v>
      </c>
      <c r="T27" s="98">
        <v>5</v>
      </c>
      <c r="U27" s="98">
        <v>5</v>
      </c>
      <c r="V27" s="113">
        <v>5</v>
      </c>
      <c r="W27" s="113">
        <v>5</v>
      </c>
      <c r="X27" s="93">
        <v>5</v>
      </c>
      <c r="Y27" s="93">
        <v>5</v>
      </c>
      <c r="Z27" s="93">
        <v>5</v>
      </c>
      <c r="AA27" s="93">
        <v>5</v>
      </c>
      <c r="AB27" s="93">
        <v>5</v>
      </c>
      <c r="AC27" s="179">
        <v>3</v>
      </c>
      <c r="AD27" s="179">
        <v>5</v>
      </c>
      <c r="AE27" s="94">
        <v>5</v>
      </c>
      <c r="AF27" s="94">
        <v>5</v>
      </c>
      <c r="AG27" s="106">
        <v>5</v>
      </c>
      <c r="AH27" s="106">
        <v>5</v>
      </c>
      <c r="AI27" s="106">
        <v>5</v>
      </c>
      <c r="AJ27" s="106">
        <v>5</v>
      </c>
      <c r="AK27" s="105">
        <v>5</v>
      </c>
      <c r="AL27" s="105">
        <v>5</v>
      </c>
      <c r="AM27" s="166">
        <v>5</v>
      </c>
    </row>
    <row r="28" spans="1:39">
      <c r="A28" s="103">
        <v>27</v>
      </c>
      <c r="B28" s="156" t="s">
        <v>106</v>
      </c>
      <c r="C28" s="92"/>
      <c r="D28" s="92" t="s">
        <v>36</v>
      </c>
      <c r="E28" s="92" t="s">
        <v>32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1</v>
      </c>
      <c r="N28" s="92">
        <v>0</v>
      </c>
      <c r="O28" s="92">
        <v>0</v>
      </c>
      <c r="P28" s="92">
        <v>1</v>
      </c>
      <c r="Q28" s="92">
        <v>0</v>
      </c>
      <c r="R28" s="92">
        <v>1</v>
      </c>
      <c r="S28" s="98">
        <v>5</v>
      </c>
      <c r="T28" s="98">
        <v>5</v>
      </c>
      <c r="U28" s="98">
        <v>5</v>
      </c>
      <c r="V28" s="113">
        <v>5</v>
      </c>
      <c r="W28" s="113">
        <v>5</v>
      </c>
      <c r="X28" s="93">
        <v>5</v>
      </c>
      <c r="Y28" s="93">
        <v>4</v>
      </c>
      <c r="Z28" s="93">
        <v>4</v>
      </c>
      <c r="AA28" s="93">
        <v>5</v>
      </c>
      <c r="AB28" s="93">
        <v>5</v>
      </c>
      <c r="AC28" s="179">
        <v>3</v>
      </c>
      <c r="AD28" s="179">
        <v>4</v>
      </c>
      <c r="AE28" s="94">
        <v>5</v>
      </c>
      <c r="AF28" s="94">
        <v>5</v>
      </c>
      <c r="AG28" s="106">
        <v>5</v>
      </c>
      <c r="AH28" s="106">
        <v>5</v>
      </c>
      <c r="AI28" s="106">
        <v>5</v>
      </c>
      <c r="AJ28" s="106">
        <v>5</v>
      </c>
      <c r="AK28" s="105">
        <v>3</v>
      </c>
      <c r="AL28" s="105">
        <v>3</v>
      </c>
      <c r="AM28" s="166">
        <v>4</v>
      </c>
    </row>
    <row r="29" spans="1:39">
      <c r="A29" s="103">
        <v>28</v>
      </c>
      <c r="B29" s="156" t="s">
        <v>106</v>
      </c>
      <c r="C29" s="92"/>
      <c r="D29" s="92" t="s">
        <v>17</v>
      </c>
      <c r="E29" s="92" t="s">
        <v>17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1</v>
      </c>
      <c r="N29" s="92">
        <v>0</v>
      </c>
      <c r="O29" s="92">
        <v>0</v>
      </c>
      <c r="P29" s="92">
        <v>0</v>
      </c>
      <c r="Q29" s="92">
        <v>0</v>
      </c>
      <c r="R29" s="92">
        <v>1</v>
      </c>
      <c r="S29" s="98">
        <v>5</v>
      </c>
      <c r="T29" s="98">
        <v>5</v>
      </c>
      <c r="U29" s="98">
        <v>4</v>
      </c>
      <c r="V29" s="113">
        <v>5</v>
      </c>
      <c r="W29" s="113">
        <v>5</v>
      </c>
      <c r="X29" s="93">
        <v>5</v>
      </c>
      <c r="Y29" s="93">
        <v>3</v>
      </c>
      <c r="Z29" s="93">
        <v>5</v>
      </c>
      <c r="AA29" s="93">
        <v>5</v>
      </c>
      <c r="AB29" s="93">
        <v>5</v>
      </c>
      <c r="AC29" s="179">
        <v>3</v>
      </c>
      <c r="AD29" s="179">
        <v>2</v>
      </c>
      <c r="AE29" s="94">
        <v>4</v>
      </c>
      <c r="AF29" s="94">
        <v>4</v>
      </c>
      <c r="AG29" s="106">
        <v>4</v>
      </c>
      <c r="AH29" s="106">
        <v>4</v>
      </c>
      <c r="AI29" s="106">
        <v>4</v>
      </c>
      <c r="AJ29" s="106">
        <v>4</v>
      </c>
      <c r="AK29" s="105">
        <v>4</v>
      </c>
      <c r="AL29" s="105">
        <v>4</v>
      </c>
      <c r="AM29" s="166">
        <v>4</v>
      </c>
    </row>
    <row r="30" spans="1:39">
      <c r="A30" s="103">
        <v>29</v>
      </c>
      <c r="B30" s="156" t="s">
        <v>106</v>
      </c>
      <c r="C30" s="92"/>
      <c r="D30" s="92" t="s">
        <v>108</v>
      </c>
      <c r="E30" s="92" t="s">
        <v>38</v>
      </c>
      <c r="F30" s="92">
        <v>1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3</v>
      </c>
      <c r="S30" s="98">
        <v>5</v>
      </c>
      <c r="T30" s="98">
        <v>5</v>
      </c>
      <c r="U30" s="98">
        <v>5</v>
      </c>
      <c r="V30" s="113">
        <v>5</v>
      </c>
      <c r="W30" s="113">
        <v>5</v>
      </c>
      <c r="X30" s="93">
        <v>5</v>
      </c>
      <c r="Y30" s="93">
        <v>5</v>
      </c>
      <c r="Z30" s="93">
        <v>5</v>
      </c>
      <c r="AA30" s="93">
        <v>5</v>
      </c>
      <c r="AB30" s="93">
        <v>5</v>
      </c>
      <c r="AC30" s="179">
        <v>5</v>
      </c>
      <c r="AD30" s="179">
        <v>5</v>
      </c>
      <c r="AE30" s="94">
        <v>5</v>
      </c>
      <c r="AF30" s="94">
        <v>5</v>
      </c>
      <c r="AG30" s="106">
        <v>5</v>
      </c>
      <c r="AH30" s="106">
        <v>5</v>
      </c>
      <c r="AI30" s="106">
        <v>5</v>
      </c>
      <c r="AJ30" s="106">
        <v>5</v>
      </c>
      <c r="AK30" s="105">
        <v>5</v>
      </c>
      <c r="AL30" s="105">
        <v>5</v>
      </c>
      <c r="AM30" s="166">
        <v>5</v>
      </c>
    </row>
    <row r="31" spans="1:39">
      <c r="A31" s="103">
        <v>30</v>
      </c>
      <c r="B31" s="156" t="s">
        <v>110</v>
      </c>
      <c r="C31" s="92"/>
      <c r="D31" s="92" t="s">
        <v>114</v>
      </c>
      <c r="E31" s="92" t="s">
        <v>17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1</v>
      </c>
      <c r="N31" s="92">
        <v>0</v>
      </c>
      <c r="O31" s="92">
        <v>0</v>
      </c>
      <c r="P31" s="92">
        <v>0</v>
      </c>
      <c r="Q31" s="92">
        <v>0</v>
      </c>
      <c r="R31" s="92" t="s">
        <v>17</v>
      </c>
      <c r="S31" s="98">
        <v>4</v>
      </c>
      <c r="T31" s="98">
        <v>4</v>
      </c>
      <c r="U31" s="98">
        <v>4</v>
      </c>
      <c r="V31" s="113">
        <v>4</v>
      </c>
      <c r="W31" s="113">
        <v>4</v>
      </c>
      <c r="X31" s="93">
        <v>4</v>
      </c>
      <c r="Y31" s="93">
        <v>4</v>
      </c>
      <c r="Z31" s="93">
        <v>4</v>
      </c>
      <c r="AA31" s="93">
        <v>4</v>
      </c>
      <c r="AB31" s="93">
        <v>4</v>
      </c>
      <c r="AC31" s="179">
        <v>3</v>
      </c>
      <c r="AD31" s="179">
        <v>3</v>
      </c>
      <c r="AE31" s="94">
        <v>4</v>
      </c>
      <c r="AF31" s="94">
        <v>4</v>
      </c>
      <c r="AG31" s="106">
        <v>4</v>
      </c>
      <c r="AH31" s="106">
        <v>4</v>
      </c>
      <c r="AI31" s="106">
        <v>4</v>
      </c>
      <c r="AJ31" s="106">
        <v>4</v>
      </c>
      <c r="AK31" s="105">
        <v>4</v>
      </c>
      <c r="AL31" s="105">
        <v>4</v>
      </c>
      <c r="AM31" s="166">
        <v>4</v>
      </c>
    </row>
    <row r="32" spans="1:39">
      <c r="A32" s="103">
        <v>31</v>
      </c>
      <c r="B32" s="156" t="s">
        <v>106</v>
      </c>
      <c r="C32" s="92"/>
      <c r="D32" s="92" t="s">
        <v>17</v>
      </c>
      <c r="E32" s="92" t="s">
        <v>17</v>
      </c>
      <c r="F32" s="92">
        <v>1</v>
      </c>
      <c r="G32" s="92">
        <v>1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1</v>
      </c>
      <c r="N32" s="92">
        <v>0</v>
      </c>
      <c r="O32" s="92">
        <v>0</v>
      </c>
      <c r="P32" s="92">
        <v>0</v>
      </c>
      <c r="Q32" s="92">
        <v>0</v>
      </c>
      <c r="R32" s="92">
        <v>1</v>
      </c>
      <c r="S32" s="98">
        <v>5</v>
      </c>
      <c r="T32" s="98">
        <v>5</v>
      </c>
      <c r="U32" s="98">
        <v>5</v>
      </c>
      <c r="V32" s="113">
        <v>5</v>
      </c>
      <c r="W32" s="113">
        <v>5</v>
      </c>
      <c r="X32" s="93">
        <v>5</v>
      </c>
      <c r="Y32" s="93">
        <v>5</v>
      </c>
      <c r="Z32" s="93"/>
      <c r="AA32" s="93">
        <v>5</v>
      </c>
      <c r="AB32" s="93">
        <v>5</v>
      </c>
      <c r="AC32" s="179">
        <v>3</v>
      </c>
      <c r="AD32" s="179">
        <v>4</v>
      </c>
      <c r="AE32" s="94">
        <v>4</v>
      </c>
      <c r="AF32" s="94">
        <v>5</v>
      </c>
      <c r="AG32" s="106">
        <v>5</v>
      </c>
      <c r="AH32" s="106">
        <v>5</v>
      </c>
      <c r="AI32" s="106">
        <v>5</v>
      </c>
      <c r="AJ32" s="106">
        <v>5</v>
      </c>
      <c r="AK32" s="105">
        <v>5</v>
      </c>
      <c r="AL32" s="105">
        <v>5</v>
      </c>
      <c r="AM32" s="166">
        <v>5</v>
      </c>
    </row>
    <row r="33" spans="1:62">
      <c r="A33" s="103">
        <v>32</v>
      </c>
      <c r="B33" s="156" t="s">
        <v>106</v>
      </c>
      <c r="C33" s="92"/>
      <c r="D33" s="92" t="s">
        <v>34</v>
      </c>
      <c r="E33" s="92" t="s">
        <v>32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1</v>
      </c>
      <c r="N33" s="92">
        <v>0</v>
      </c>
      <c r="O33" s="92">
        <v>0</v>
      </c>
      <c r="P33" s="92">
        <v>0</v>
      </c>
      <c r="Q33" s="92">
        <v>0</v>
      </c>
      <c r="R33" s="92" t="s">
        <v>17</v>
      </c>
      <c r="S33" s="98">
        <v>5</v>
      </c>
      <c r="T33" s="98">
        <v>5</v>
      </c>
      <c r="U33" s="98">
        <v>4</v>
      </c>
      <c r="V33" s="113">
        <v>5</v>
      </c>
      <c r="W33" s="113">
        <v>5</v>
      </c>
      <c r="X33" s="93">
        <v>5</v>
      </c>
      <c r="Y33" s="93">
        <v>4</v>
      </c>
      <c r="Z33" s="93">
        <v>4</v>
      </c>
      <c r="AA33" s="93">
        <v>4</v>
      </c>
      <c r="AB33" s="93">
        <v>4</v>
      </c>
      <c r="AC33" s="179">
        <v>5</v>
      </c>
      <c r="AD33" s="179">
        <v>5</v>
      </c>
      <c r="AE33" s="94">
        <v>4</v>
      </c>
      <c r="AF33" s="94">
        <v>4</v>
      </c>
      <c r="AG33" s="106">
        <v>5</v>
      </c>
      <c r="AH33" s="106">
        <v>5</v>
      </c>
      <c r="AI33" s="106">
        <v>4</v>
      </c>
      <c r="AJ33" s="106">
        <v>4</v>
      </c>
      <c r="AK33" s="105">
        <v>3</v>
      </c>
      <c r="AL33" s="105">
        <v>3</v>
      </c>
      <c r="AM33" s="166">
        <v>3</v>
      </c>
    </row>
    <row r="34" spans="1:62">
      <c r="A34" s="103">
        <v>33</v>
      </c>
      <c r="B34" s="156" t="s">
        <v>106</v>
      </c>
      <c r="C34" s="92"/>
      <c r="D34" s="92" t="s">
        <v>33</v>
      </c>
      <c r="E34" s="92" t="s">
        <v>17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1</v>
      </c>
      <c r="P34" s="92">
        <v>0</v>
      </c>
      <c r="Q34" s="92">
        <v>0</v>
      </c>
      <c r="R34" s="92" t="s">
        <v>17</v>
      </c>
      <c r="S34" s="98">
        <v>4</v>
      </c>
      <c r="T34" s="98">
        <v>4</v>
      </c>
      <c r="U34" s="98">
        <v>4</v>
      </c>
      <c r="V34" s="113">
        <v>4</v>
      </c>
      <c r="W34" s="113">
        <v>4</v>
      </c>
      <c r="X34" s="93">
        <v>4</v>
      </c>
      <c r="Y34" s="93">
        <v>4</v>
      </c>
      <c r="Z34" s="93">
        <v>4</v>
      </c>
      <c r="AA34" s="93">
        <v>4</v>
      </c>
      <c r="AB34" s="93">
        <v>4</v>
      </c>
      <c r="AC34" s="179">
        <v>3</v>
      </c>
      <c r="AD34" s="179">
        <v>4</v>
      </c>
      <c r="AE34" s="94">
        <v>4</v>
      </c>
      <c r="AF34" s="94">
        <v>4</v>
      </c>
      <c r="AG34" s="106">
        <v>4</v>
      </c>
      <c r="AH34" s="106">
        <v>4</v>
      </c>
      <c r="AI34" s="106">
        <v>4</v>
      </c>
      <c r="AJ34" s="106">
        <v>4</v>
      </c>
      <c r="AK34" s="105">
        <v>4</v>
      </c>
      <c r="AL34" s="105">
        <v>4</v>
      </c>
      <c r="AM34" s="166">
        <v>4</v>
      </c>
    </row>
    <row r="35" spans="1:62">
      <c r="A35" s="103">
        <v>34</v>
      </c>
      <c r="B35" s="156" t="s">
        <v>106</v>
      </c>
      <c r="C35" s="92"/>
      <c r="D35" s="92" t="s">
        <v>33</v>
      </c>
      <c r="E35" s="92" t="s">
        <v>38</v>
      </c>
      <c r="F35" s="92">
        <v>0</v>
      </c>
      <c r="G35" s="92">
        <v>1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3</v>
      </c>
      <c r="S35" s="98">
        <v>4</v>
      </c>
      <c r="T35" s="98">
        <v>4</v>
      </c>
      <c r="U35" s="98">
        <v>4</v>
      </c>
      <c r="V35" s="113">
        <v>5</v>
      </c>
      <c r="W35" s="113">
        <v>5</v>
      </c>
      <c r="X35" s="93">
        <v>4</v>
      </c>
      <c r="Y35" s="93">
        <v>4</v>
      </c>
      <c r="Z35" s="93">
        <v>4</v>
      </c>
      <c r="AA35" s="93">
        <v>4</v>
      </c>
      <c r="AB35" s="93">
        <v>4</v>
      </c>
      <c r="AC35" s="179">
        <v>3</v>
      </c>
      <c r="AD35" s="179">
        <v>3</v>
      </c>
      <c r="AE35" s="94">
        <v>4</v>
      </c>
      <c r="AF35" s="94">
        <v>4</v>
      </c>
      <c r="AG35" s="106">
        <v>4</v>
      </c>
      <c r="AH35" s="106">
        <v>4</v>
      </c>
      <c r="AI35" s="106">
        <v>4</v>
      </c>
      <c r="AJ35" s="106">
        <v>4</v>
      </c>
      <c r="AK35" s="105">
        <v>4</v>
      </c>
      <c r="AL35" s="105">
        <v>4</v>
      </c>
      <c r="AM35" s="166">
        <v>4</v>
      </c>
    </row>
    <row r="36" spans="1:62">
      <c r="A36" s="103">
        <v>35</v>
      </c>
      <c r="B36" s="156" t="s">
        <v>110</v>
      </c>
      <c r="C36" s="92"/>
      <c r="D36" s="92" t="s">
        <v>17</v>
      </c>
      <c r="E36" s="92" t="s">
        <v>17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1</v>
      </c>
      <c r="O36" s="92">
        <v>0</v>
      </c>
      <c r="P36" s="92">
        <v>0</v>
      </c>
      <c r="Q36" s="92">
        <v>0</v>
      </c>
      <c r="R36" s="92">
        <v>2</v>
      </c>
      <c r="S36" s="98">
        <v>4</v>
      </c>
      <c r="T36" s="98">
        <v>4</v>
      </c>
      <c r="U36" s="98">
        <v>4</v>
      </c>
      <c r="V36" s="113">
        <v>4</v>
      </c>
      <c r="W36" s="113">
        <v>4</v>
      </c>
      <c r="X36" s="93">
        <v>4</v>
      </c>
      <c r="Y36" s="93">
        <v>4</v>
      </c>
      <c r="Z36" s="93">
        <v>3</v>
      </c>
      <c r="AA36" s="93">
        <v>3</v>
      </c>
      <c r="AB36" s="93">
        <v>3</v>
      </c>
      <c r="AC36" s="179">
        <v>3</v>
      </c>
      <c r="AD36" s="179">
        <v>3</v>
      </c>
      <c r="AE36" s="94">
        <v>3</v>
      </c>
      <c r="AF36" s="94">
        <v>3</v>
      </c>
      <c r="AG36" s="106">
        <v>4</v>
      </c>
      <c r="AH36" s="106">
        <v>4</v>
      </c>
      <c r="AI36" s="106">
        <v>3</v>
      </c>
      <c r="AJ36" s="106">
        <v>3</v>
      </c>
      <c r="AK36" s="105">
        <v>4</v>
      </c>
      <c r="AL36" s="105">
        <v>4</v>
      </c>
      <c r="AM36" s="166">
        <v>4</v>
      </c>
    </row>
    <row r="37" spans="1:62">
      <c r="A37" s="103">
        <v>36</v>
      </c>
      <c r="B37" s="156" t="s">
        <v>106</v>
      </c>
      <c r="C37" s="92"/>
      <c r="D37" s="92" t="s">
        <v>17</v>
      </c>
      <c r="E37" s="92" t="s">
        <v>17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1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 t="s">
        <v>17</v>
      </c>
      <c r="S37" s="98">
        <v>5</v>
      </c>
      <c r="T37" s="98">
        <v>4</v>
      </c>
      <c r="U37" s="98">
        <v>5</v>
      </c>
      <c r="V37" s="113">
        <v>5</v>
      </c>
      <c r="W37" s="113">
        <v>4</v>
      </c>
      <c r="X37" s="93">
        <v>5</v>
      </c>
      <c r="Y37" s="93">
        <v>5</v>
      </c>
      <c r="Z37" s="93">
        <v>5</v>
      </c>
      <c r="AA37" s="93">
        <v>4</v>
      </c>
      <c r="AB37" s="93">
        <v>5</v>
      </c>
      <c r="AC37" s="179">
        <v>5</v>
      </c>
      <c r="AD37" s="179">
        <v>5</v>
      </c>
      <c r="AE37" s="94">
        <v>5</v>
      </c>
      <c r="AF37" s="94">
        <v>5</v>
      </c>
      <c r="AG37" s="106">
        <v>5</v>
      </c>
      <c r="AH37" s="106">
        <v>5</v>
      </c>
      <c r="AI37" s="106">
        <v>5</v>
      </c>
      <c r="AJ37" s="106">
        <v>5</v>
      </c>
      <c r="AK37" s="105">
        <v>5</v>
      </c>
      <c r="AL37" s="105">
        <v>5</v>
      </c>
      <c r="AM37" s="166">
        <v>5</v>
      </c>
    </row>
    <row r="38" spans="1:62">
      <c r="A38" s="103">
        <v>37</v>
      </c>
      <c r="B38" s="156" t="s">
        <v>106</v>
      </c>
      <c r="C38" s="92"/>
      <c r="D38" s="92" t="s">
        <v>17</v>
      </c>
      <c r="E38" s="92" t="s">
        <v>17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1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 t="s">
        <v>17</v>
      </c>
      <c r="S38" s="98">
        <v>4</v>
      </c>
      <c r="T38" s="98">
        <v>4</v>
      </c>
      <c r="U38" s="98">
        <v>3</v>
      </c>
      <c r="V38" s="113">
        <v>5</v>
      </c>
      <c r="W38" s="113">
        <v>5</v>
      </c>
      <c r="X38" s="93">
        <v>4</v>
      </c>
      <c r="Y38" s="93">
        <v>4</v>
      </c>
      <c r="Z38" s="93">
        <v>5</v>
      </c>
      <c r="AA38" s="93">
        <v>5</v>
      </c>
      <c r="AB38" s="93">
        <v>5</v>
      </c>
      <c r="AC38" s="179">
        <v>5</v>
      </c>
      <c r="AD38" s="179">
        <v>5</v>
      </c>
      <c r="AE38" s="94">
        <v>5</v>
      </c>
      <c r="AF38" s="94">
        <v>5</v>
      </c>
      <c r="AG38" s="106">
        <v>5</v>
      </c>
      <c r="AH38" s="106">
        <v>5</v>
      </c>
      <c r="AI38" s="106">
        <v>5</v>
      </c>
      <c r="AJ38" s="106">
        <v>5</v>
      </c>
      <c r="AK38" s="105">
        <v>5</v>
      </c>
      <c r="AL38" s="105">
        <v>5</v>
      </c>
      <c r="AM38" s="166">
        <v>5</v>
      </c>
    </row>
    <row r="39" spans="1:62">
      <c r="A39" s="103">
        <v>38</v>
      </c>
      <c r="B39" s="156" t="s">
        <v>106</v>
      </c>
      <c r="C39" s="92"/>
      <c r="D39" s="92" t="s">
        <v>115</v>
      </c>
      <c r="E39" s="92" t="s">
        <v>22</v>
      </c>
      <c r="F39" s="92">
        <v>1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1</v>
      </c>
      <c r="O39" s="92">
        <v>0</v>
      </c>
      <c r="P39" s="92">
        <v>0</v>
      </c>
      <c r="Q39" s="92">
        <v>0</v>
      </c>
      <c r="R39" s="92">
        <v>3</v>
      </c>
      <c r="S39" s="98">
        <v>5</v>
      </c>
      <c r="T39" s="98">
        <v>5</v>
      </c>
      <c r="U39" s="98">
        <v>5</v>
      </c>
      <c r="V39" s="113">
        <v>5</v>
      </c>
      <c r="W39" s="113">
        <v>5</v>
      </c>
      <c r="X39" s="93">
        <v>5</v>
      </c>
      <c r="Y39" s="93">
        <v>5</v>
      </c>
      <c r="Z39" s="93">
        <v>4</v>
      </c>
      <c r="AA39" s="93">
        <v>5</v>
      </c>
      <c r="AB39" s="93">
        <v>5</v>
      </c>
      <c r="AC39" s="179">
        <v>5</v>
      </c>
      <c r="AD39" s="179">
        <v>5</v>
      </c>
      <c r="AE39" s="94">
        <v>5</v>
      </c>
      <c r="AF39" s="94">
        <v>5</v>
      </c>
      <c r="AG39" s="106">
        <v>5</v>
      </c>
      <c r="AH39" s="106">
        <v>5</v>
      </c>
      <c r="AI39" s="106">
        <v>5</v>
      </c>
      <c r="AJ39" s="106">
        <v>5</v>
      </c>
      <c r="AK39" s="105">
        <v>5</v>
      </c>
      <c r="AL39" s="105">
        <v>5</v>
      </c>
      <c r="AM39" s="166">
        <v>5</v>
      </c>
    </row>
    <row r="40" spans="1:62">
      <c r="A40" s="103">
        <v>39</v>
      </c>
      <c r="B40" s="156" t="s">
        <v>106</v>
      </c>
      <c r="C40" s="92"/>
      <c r="D40" s="92" t="s">
        <v>17</v>
      </c>
      <c r="E40" s="92" t="s">
        <v>17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1</v>
      </c>
      <c r="L40" s="92">
        <v>1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3</v>
      </c>
      <c r="S40" s="98">
        <v>5</v>
      </c>
      <c r="T40" s="98">
        <v>4</v>
      </c>
      <c r="U40" s="98">
        <v>3</v>
      </c>
      <c r="V40" s="113">
        <v>5</v>
      </c>
      <c r="W40" s="113">
        <v>5</v>
      </c>
      <c r="X40" s="93">
        <v>4</v>
      </c>
      <c r="Y40" s="93">
        <v>2</v>
      </c>
      <c r="Z40" s="93">
        <v>4</v>
      </c>
      <c r="AA40" s="93">
        <v>4</v>
      </c>
      <c r="AB40" s="93">
        <v>3</v>
      </c>
      <c r="AC40" s="179">
        <v>3</v>
      </c>
      <c r="AD40" s="179">
        <v>3</v>
      </c>
      <c r="AE40" s="94">
        <v>3</v>
      </c>
      <c r="AF40" s="94">
        <v>3</v>
      </c>
      <c r="AG40" s="106">
        <v>4</v>
      </c>
      <c r="AH40" s="106">
        <v>3</v>
      </c>
      <c r="AI40" s="106">
        <v>3</v>
      </c>
      <c r="AJ40" s="106">
        <v>3</v>
      </c>
      <c r="AK40" s="105">
        <v>2</v>
      </c>
      <c r="AL40" s="105">
        <v>2</v>
      </c>
      <c r="AM40" s="166">
        <v>3</v>
      </c>
    </row>
    <row r="41" spans="1:62" s="44" customFormat="1">
      <c r="A41" s="104"/>
      <c r="B41" s="11"/>
      <c r="C41" s="11"/>
      <c r="D41" s="11"/>
      <c r="E41" s="11"/>
      <c r="F41" s="214">
        <f>COUNTIF(F2:F39,1)</f>
        <v>9</v>
      </c>
      <c r="G41" s="214">
        <f t="shared" ref="G41:R41" si="0">COUNTIF(G2:G39,1)</f>
        <v>8</v>
      </c>
      <c r="H41" s="214">
        <f t="shared" si="0"/>
        <v>3</v>
      </c>
      <c r="I41" s="214">
        <f t="shared" si="0"/>
        <v>5</v>
      </c>
      <c r="J41" s="214">
        <f t="shared" si="0"/>
        <v>1</v>
      </c>
      <c r="K41" s="214">
        <f t="shared" si="0"/>
        <v>1</v>
      </c>
      <c r="L41" s="214">
        <f t="shared" si="0"/>
        <v>5</v>
      </c>
      <c r="M41" s="214">
        <f t="shared" si="0"/>
        <v>14</v>
      </c>
      <c r="N41" s="214">
        <f t="shared" si="0"/>
        <v>4</v>
      </c>
      <c r="O41" s="214">
        <f t="shared" si="0"/>
        <v>2</v>
      </c>
      <c r="P41" s="214">
        <f t="shared" si="0"/>
        <v>3</v>
      </c>
      <c r="Q41" s="214">
        <f t="shared" si="0"/>
        <v>1</v>
      </c>
      <c r="R41" s="216">
        <f t="shared" si="0"/>
        <v>11</v>
      </c>
      <c r="S41" s="96">
        <f>AVERAGE(S2:S40)</f>
        <v>4.615384615384615</v>
      </c>
      <c r="T41" s="96">
        <f t="shared" ref="T41:AM41" si="1">AVERAGE(T2:T40)</f>
        <v>4.3589743589743586</v>
      </c>
      <c r="U41" s="96">
        <f t="shared" si="1"/>
        <v>4.2307692307692308</v>
      </c>
      <c r="V41" s="96">
        <f t="shared" si="1"/>
        <v>4.666666666666667</v>
      </c>
      <c r="W41" s="96">
        <f t="shared" si="1"/>
        <v>4.6410256410256414</v>
      </c>
      <c r="X41" s="96">
        <f t="shared" si="1"/>
        <v>4.5384615384615383</v>
      </c>
      <c r="Y41" s="96">
        <f t="shared" si="1"/>
        <v>4.2564102564102564</v>
      </c>
      <c r="Z41" s="96">
        <f>AVERAGE(Z2:Z40)</f>
        <v>4.4210526315789478</v>
      </c>
      <c r="AA41" s="96">
        <f t="shared" si="1"/>
        <v>4.384615384615385</v>
      </c>
      <c r="AB41" s="96">
        <f t="shared" si="1"/>
        <v>4.4871794871794872</v>
      </c>
      <c r="AC41" s="96">
        <f t="shared" si="1"/>
        <v>3.3846153846153846</v>
      </c>
      <c r="AD41" s="96">
        <f t="shared" si="1"/>
        <v>3.4871794871794872</v>
      </c>
      <c r="AE41" s="96">
        <f t="shared" si="1"/>
        <v>4.1282051282051286</v>
      </c>
      <c r="AF41" s="96">
        <f t="shared" si="1"/>
        <v>4.2051282051282053</v>
      </c>
      <c r="AG41" s="96">
        <f>AVERAGE(AG2:AG40)</f>
        <v>4.333333333333333</v>
      </c>
      <c r="AH41" s="96">
        <f t="shared" si="1"/>
        <v>4.4102564102564106</v>
      </c>
      <c r="AI41" s="96">
        <f t="shared" si="1"/>
        <v>4.3076923076923075</v>
      </c>
      <c r="AJ41" s="96">
        <f t="shared" si="1"/>
        <v>4.2564102564102564</v>
      </c>
      <c r="AK41" s="96">
        <f t="shared" si="1"/>
        <v>3.9743589743589745</v>
      </c>
      <c r="AL41" s="96">
        <f t="shared" si="1"/>
        <v>3.9487179487179489</v>
      </c>
      <c r="AM41" s="96">
        <f t="shared" si="1"/>
        <v>4.0769230769230766</v>
      </c>
      <c r="AN41" s="170">
        <f>AVERAGE(S41:AB41,AK41:AM41)</f>
        <v>4.3538876777743178</v>
      </c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71"/>
      <c r="BD41" s="171"/>
      <c r="BE41" s="171"/>
      <c r="BF41" s="171"/>
      <c r="BG41" s="171"/>
      <c r="BH41" s="171"/>
      <c r="BI41" s="171"/>
      <c r="BJ41" s="171"/>
    </row>
    <row r="42" spans="1:62" s="44" customFormat="1">
      <c r="A42" s="104"/>
      <c r="B42" s="11"/>
      <c r="C42" s="11"/>
      <c r="D42" s="11"/>
      <c r="E42" s="11"/>
      <c r="F42" s="215">
        <f>STDEV(F2:F39)</f>
        <v>0.4308514841827461</v>
      </c>
      <c r="G42" s="215">
        <f t="shared" ref="G42:R42" si="2">STDEV(G2:G39)</f>
        <v>0.41315495011227438</v>
      </c>
      <c r="H42" s="215">
        <f t="shared" si="2"/>
        <v>0.27327631273309388</v>
      </c>
      <c r="I42" s="215">
        <f t="shared" si="2"/>
        <v>0.34256998745010447</v>
      </c>
      <c r="J42" s="215">
        <f t="shared" si="2"/>
        <v>0.16222142113076254</v>
      </c>
      <c r="K42" s="215">
        <f t="shared" si="2"/>
        <v>0.16222142113076254</v>
      </c>
      <c r="L42" s="215">
        <f t="shared" si="2"/>
        <v>0.34256998745010447</v>
      </c>
      <c r="M42" s="215">
        <f t="shared" si="2"/>
        <v>0.4888515295293514</v>
      </c>
      <c r="N42" s="215">
        <f t="shared" si="2"/>
        <v>0.31101174777590485</v>
      </c>
      <c r="O42" s="215">
        <f t="shared" si="2"/>
        <v>0.22629428592141426</v>
      </c>
      <c r="P42" s="215">
        <f t="shared" si="2"/>
        <v>0.27327631273309388</v>
      </c>
      <c r="Q42" s="215">
        <f t="shared" si="2"/>
        <v>0.2672612419124244</v>
      </c>
      <c r="R42" s="217">
        <f t="shared" si="2"/>
        <v>0.88688289239455642</v>
      </c>
      <c r="S42" s="96">
        <f>STDEV(S2:S40)</f>
        <v>0.54364193979535358</v>
      </c>
      <c r="T42" s="96">
        <f t="shared" ref="T42:AM42" si="3">STDEV(T2:T40)</f>
        <v>0.70662949002100262</v>
      </c>
      <c r="U42" s="96">
        <f t="shared" si="3"/>
        <v>0.70567393922549237</v>
      </c>
      <c r="V42" s="96">
        <f t="shared" si="3"/>
        <v>0.47756693294091823</v>
      </c>
      <c r="W42" s="96">
        <f t="shared" si="3"/>
        <v>0.48597051498059035</v>
      </c>
      <c r="X42" s="96">
        <f t="shared" si="3"/>
        <v>0.50503537375607699</v>
      </c>
      <c r="Y42" s="96">
        <f t="shared" si="3"/>
        <v>0.75106761619881124</v>
      </c>
      <c r="Z42" s="96">
        <f>STDEV(Z2:Z40)</f>
        <v>0.59871840366300788</v>
      </c>
      <c r="AA42" s="96">
        <f t="shared" si="3"/>
        <v>0.67338049834143554</v>
      </c>
      <c r="AB42" s="96">
        <f t="shared" si="3"/>
        <v>0.60139289512347316</v>
      </c>
      <c r="AC42" s="96">
        <f t="shared" si="3"/>
        <v>0.84652181914195257</v>
      </c>
      <c r="AD42" s="96">
        <f>STDEV(AD2:AD40)</f>
        <v>0.96985606289080095</v>
      </c>
      <c r="AE42" s="96">
        <f t="shared" si="3"/>
        <v>0.6561244738890385</v>
      </c>
      <c r="AF42" s="96">
        <f t="shared" si="3"/>
        <v>0.69507618588435038</v>
      </c>
      <c r="AG42" s="96">
        <f t="shared" si="3"/>
        <v>0.66226617853252112</v>
      </c>
      <c r="AH42" s="96">
        <f t="shared" si="3"/>
        <v>0.54858424090172575</v>
      </c>
      <c r="AI42" s="96">
        <f t="shared" si="3"/>
        <v>0.56911039322447121</v>
      </c>
      <c r="AJ42" s="96">
        <f t="shared" si="3"/>
        <v>0.59462277816536013</v>
      </c>
      <c r="AK42" s="96">
        <f t="shared" si="3"/>
        <v>0.95936326162006513</v>
      </c>
      <c r="AL42" s="96">
        <f t="shared" si="3"/>
        <v>1.0246621509632989</v>
      </c>
      <c r="AM42" s="96">
        <f t="shared" si="3"/>
        <v>0.92862703930999679</v>
      </c>
      <c r="AN42" s="170">
        <f>AVERAGE(S42:AB42,AK42:AM42)</f>
        <v>0.68936385045688631</v>
      </c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71"/>
      <c r="BD42" s="171"/>
      <c r="BE42" s="171"/>
      <c r="BF42" s="171"/>
      <c r="BG42" s="171"/>
      <c r="BH42" s="171"/>
      <c r="BI42" s="171"/>
      <c r="BJ42" s="171"/>
    </row>
    <row r="43" spans="1:62">
      <c r="B43" s="112" t="s">
        <v>0</v>
      </c>
      <c r="S43" s="11"/>
      <c r="T43" s="11"/>
      <c r="U43" s="102">
        <f>STDEV(S2:U40)</f>
        <v>0.67030395909860196</v>
      </c>
      <c r="V43" s="101"/>
      <c r="W43" s="102">
        <f>STDEV(V2:W40)</f>
        <v>0.47882223138731739</v>
      </c>
      <c r="X43" s="11"/>
      <c r="Y43" s="11"/>
      <c r="Z43" s="11"/>
      <c r="AA43" s="11"/>
      <c r="AB43" s="102">
        <f>STDEV(X2:AB40)</f>
        <v>0.63237529181253993</v>
      </c>
      <c r="AC43" s="11"/>
      <c r="AD43" s="102">
        <f>STDEV(AC2:AD40)</f>
        <v>0.90582162731567661</v>
      </c>
      <c r="AE43" s="11"/>
      <c r="AF43" s="102">
        <f>STDEV(AE2:AF40)</f>
        <v>0.67259270913454849</v>
      </c>
      <c r="AG43" s="102">
        <f>STDEV(AG2:AG40)</f>
        <v>0.66226617853252112</v>
      </c>
      <c r="AH43" s="102">
        <f t="shared" ref="AH43:AJ43" si="4">STDEV(AH2:AH40)</f>
        <v>0.54858424090172575</v>
      </c>
      <c r="AI43" s="102">
        <f t="shared" si="4"/>
        <v>0.56911039322447121</v>
      </c>
      <c r="AJ43" s="102">
        <f t="shared" si="4"/>
        <v>0.59462277816536013</v>
      </c>
      <c r="AK43" s="11"/>
      <c r="AL43" s="11"/>
      <c r="AM43" s="102">
        <f>STDEV(AK2:AM40)</f>
        <v>0.96490128135401532</v>
      </c>
    </row>
    <row r="44" spans="1:62">
      <c r="B44" s="111" t="s">
        <v>106</v>
      </c>
      <c r="C44" s="111">
        <f>COUNTIF(B2:B40,"คณาจารย์")</f>
        <v>28</v>
      </c>
      <c r="S44" s="11"/>
      <c r="T44" s="11"/>
      <c r="U44" s="102">
        <f>AVERAGE(S3:U40)</f>
        <v>4.3859649122807021</v>
      </c>
      <c r="V44" s="11"/>
      <c r="W44" s="102">
        <f>AVERAGE(V3:W40)</f>
        <v>4.6447368421052628</v>
      </c>
      <c r="X44" s="11"/>
      <c r="Y44" s="11"/>
      <c r="Z44" s="11"/>
      <c r="AA44" s="11"/>
      <c r="AB44" s="102">
        <f>AVERAGE(X3:AB40)</f>
        <v>4.412698412698413</v>
      </c>
      <c r="AC44" s="11"/>
      <c r="AD44" s="102">
        <f>AVERAGE(AC3:AD40)</f>
        <v>3.4473684210526314</v>
      </c>
      <c r="AE44" s="11"/>
      <c r="AF44" s="102">
        <f>AVERAGE(AE3:AF40)</f>
        <v>4.1710526315789478</v>
      </c>
      <c r="AG44" s="102">
        <f>AVERAGE(AG3:AG40)</f>
        <v>4.3421052631578947</v>
      </c>
      <c r="AH44" s="102">
        <f t="shared" ref="AH44:AJ44" si="5">AVERAGE(AH3:AH40)</f>
        <v>4.3947368421052628</v>
      </c>
      <c r="AI44" s="102">
        <f t="shared" si="5"/>
        <v>4.3157894736842106</v>
      </c>
      <c r="AJ44" s="102">
        <f t="shared" si="5"/>
        <v>4.2631578947368425</v>
      </c>
      <c r="AK44" s="11"/>
      <c r="AL44" s="11"/>
      <c r="AM44" s="102">
        <f>AVERAGE(AK3:AM40)</f>
        <v>4</v>
      </c>
    </row>
    <row r="45" spans="1:62">
      <c r="B45" s="111" t="s">
        <v>112</v>
      </c>
      <c r="C45" s="111">
        <f>COUNTIF(B3:B41,"นิสิต")</f>
        <v>2</v>
      </c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62">
      <c r="B46" s="111" t="s">
        <v>109</v>
      </c>
      <c r="C46" s="111">
        <f>COUNTIF(B4:B42,"บุคคลภายนอก")</f>
        <v>2</v>
      </c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62">
      <c r="B47" s="111" t="s">
        <v>110</v>
      </c>
      <c r="C47" s="111">
        <f>COUNTIF(B5:B43,"บุคลากร")</f>
        <v>7</v>
      </c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62">
      <c r="C48" s="109">
        <f>SUM(C44:C47)</f>
        <v>39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2:40">
      <c r="S49" s="11"/>
      <c r="T49" s="11"/>
      <c r="U49" s="97"/>
      <c r="V49" s="100"/>
      <c r="W49" s="97"/>
      <c r="X49" s="11"/>
      <c r="Y49" s="11"/>
      <c r="Z49" s="11"/>
      <c r="AA49" s="11"/>
      <c r="AB49" s="97"/>
      <c r="AC49" s="11"/>
      <c r="AD49" s="97"/>
      <c r="AE49" s="11"/>
      <c r="AF49" s="97"/>
      <c r="AG49" s="97"/>
      <c r="AH49" s="97"/>
      <c r="AI49" s="97"/>
      <c r="AJ49" s="97"/>
      <c r="AK49" s="11"/>
      <c r="AL49" s="11"/>
      <c r="AM49" s="97"/>
      <c r="AN49" s="172"/>
    </row>
    <row r="50" spans="2:40">
      <c r="B50" s="112" t="s">
        <v>0</v>
      </c>
      <c r="S50" s="11"/>
      <c r="T50" s="11"/>
      <c r="U50" s="102">
        <f>AVERAGE(S2:U40)</f>
        <v>4.4017094017094021</v>
      </c>
      <c r="V50" s="101"/>
      <c r="W50" s="102">
        <f>AVERAGE(V2:W40)</f>
        <v>4.6538461538461542</v>
      </c>
      <c r="X50" s="11"/>
      <c r="Y50" s="11"/>
      <c r="Z50" s="11"/>
      <c r="AA50" s="11"/>
      <c r="AB50" s="102">
        <f>AVERAGE(X2:AB40)</f>
        <v>4.4175257731958766</v>
      </c>
      <c r="AC50" s="11"/>
      <c r="AD50" s="102">
        <f>AVERAGE(AC2:AD40)</f>
        <v>3.4358974358974357</v>
      </c>
      <c r="AE50" s="11"/>
      <c r="AF50" s="102">
        <f>AVERAGE(AE2:AF40)</f>
        <v>4.166666666666667</v>
      </c>
      <c r="AG50" s="102">
        <f>AVERAGE(AG2:AG40)</f>
        <v>4.333333333333333</v>
      </c>
      <c r="AH50" s="102">
        <f>AVERAGE(AH2:AH40)</f>
        <v>4.4102564102564106</v>
      </c>
      <c r="AI50" s="102">
        <f>AVERAGE(AI2:AI40)</f>
        <v>4.3076923076923075</v>
      </c>
      <c r="AJ50" s="102">
        <f>AVERAGE(AJ2:AJ40)</f>
        <v>4.2564102564102564</v>
      </c>
      <c r="AK50" s="11"/>
      <c r="AL50" s="11"/>
      <c r="AM50" s="102">
        <f>AVERAGE(AK2:AM40)</f>
        <v>4</v>
      </c>
    </row>
    <row r="51" spans="2:40">
      <c r="B51" s="111" t="s">
        <v>32</v>
      </c>
      <c r="C51" s="111">
        <f>COUNTIF(E2:E40,"ผู้ช่วยศาสตราจารย์")</f>
        <v>9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2:40">
      <c r="B52" s="111" t="s">
        <v>38</v>
      </c>
      <c r="C52" s="111">
        <f>COUNTIF(E2:E40,"รองศาสตราจารย์")</f>
        <v>3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2:40">
      <c r="B53" s="111" t="s">
        <v>22</v>
      </c>
      <c r="C53" s="111">
        <f>COUNTIF(E2:E40,"อาจารย์")</f>
        <v>3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2:40">
      <c r="B54" s="111" t="s">
        <v>17</v>
      </c>
      <c r="C54" s="111">
        <f>COUNTIF(E2:E41,"ไม่ระบุ")</f>
        <v>24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2:40">
      <c r="C55" s="109">
        <f>SUM(C51:C54)</f>
        <v>39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2:40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2:40">
      <c r="B57" s="45" t="s">
        <v>27</v>
      </c>
      <c r="C57" s="45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40">
      <c r="B58" s="111" t="s">
        <v>52</v>
      </c>
      <c r="C58" s="110">
        <f>COUNTIF(D2:D40,"เกษตรศาสตร์ ทรัพยากรธรรมชาติและสิ่งแวดล้อม")</f>
        <v>1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40">
      <c r="B59" s="111" t="s">
        <v>108</v>
      </c>
      <c r="C59" s="110">
        <f>COUNTIF(D2:D40,"พยาบาลศาสตร์")</f>
        <v>2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2:40">
      <c r="B60" s="111" t="s">
        <v>36</v>
      </c>
      <c r="C60" s="110">
        <f>COUNTIF(D2:D40,"มนุษยศาสตร์")</f>
        <v>4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  <row r="61" spans="2:40">
      <c r="B61" s="110" t="s">
        <v>37</v>
      </c>
      <c r="C61" s="110">
        <f>COUNTIF(D2:D40,"วิทยาศาสตร์")</f>
        <v>2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2:40">
      <c r="B62" s="110" t="s">
        <v>34</v>
      </c>
      <c r="C62" s="110">
        <f>COUNTIF(D2:D40,"วิทยาศาสตร์การแพทย์")</f>
        <v>3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2:40">
      <c r="B63" s="110" t="s">
        <v>39</v>
      </c>
      <c r="C63" s="110">
        <f>COUNTIF(D2:D41,"สถาปัตยกรรมศาสตร์")</f>
        <v>1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2:40">
      <c r="B64" s="110" t="s">
        <v>35</v>
      </c>
      <c r="C64" s="110">
        <f>COUNTIF(D2:D42,"สาธารณสุขศาสตร์")</f>
        <v>1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2:39">
      <c r="B65" s="110" t="s">
        <v>33</v>
      </c>
      <c r="C65" s="110">
        <f>COUNTIF(D2:D40,"สหเวชศาสตร์")</f>
        <v>4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2:39">
      <c r="B66" s="110" t="s">
        <v>113</v>
      </c>
      <c r="C66" s="110">
        <f>COUNTIF(D2:D41,"สังคมศาสตร์")</f>
        <v>3</v>
      </c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2:39">
      <c r="B67" s="111" t="s">
        <v>114</v>
      </c>
      <c r="C67" s="110">
        <f>COUNTIF(D2:D41,"กองการศึกษาทั่วไป")</f>
        <v>1</v>
      </c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2:39">
      <c r="B68" s="110" t="s">
        <v>111</v>
      </c>
      <c r="C68" s="110">
        <f>COUNTIF(D2:D42,"กองกฎหมาย")</f>
        <v>2</v>
      </c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2:39">
      <c r="B69" s="110" t="s">
        <v>115</v>
      </c>
      <c r="C69" s="110">
        <f>COUNTIF(D3:D43,"ทันตแพทยศาสตร์")</f>
        <v>1</v>
      </c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2:39">
      <c r="B70" s="110" t="s">
        <v>17</v>
      </c>
      <c r="C70" s="110">
        <f>COUNTIF(D2:D40,"ไม่ระบุ")</f>
        <v>14</v>
      </c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2:39">
      <c r="C71" s="109">
        <f>SUM(C58:C70)</f>
        <v>39</v>
      </c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2:39"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2:39"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2:39"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2:39"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2:39"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2:39"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2:39"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</row>
    <row r="79" spans="2:39"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</row>
    <row r="80" spans="2:39"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</row>
    <row r="81" spans="19:39"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</row>
    <row r="82" spans="19:39"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</row>
    <row r="83" spans="19:39"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</row>
    <row r="84" spans="19:39"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</row>
    <row r="85" spans="19:39"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</row>
    <row r="86" spans="19:39"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</row>
    <row r="87" spans="19:39"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</row>
    <row r="88" spans="19:39"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</row>
    <row r="89" spans="19:39"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</row>
    <row r="90" spans="19:39"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</row>
    <row r="91" spans="19:39"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</row>
    <row r="92" spans="19:39"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</row>
    <row r="93" spans="19:39"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</row>
    <row r="94" spans="19:39"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</row>
    <row r="95" spans="19:39"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</row>
    <row r="96" spans="19:39"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</row>
    <row r="97" spans="19:39"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</row>
    <row r="98" spans="19:39"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</row>
    <row r="99" spans="19:39"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</row>
    <row r="100" spans="19:39"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</row>
    <row r="101" spans="19:39"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</row>
    <row r="102" spans="19:39"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</row>
    <row r="103" spans="19:39"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</row>
    <row r="104" spans="19:39"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</row>
    <row r="105" spans="19:39"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</row>
    <row r="106" spans="19:39"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</row>
    <row r="107" spans="19:39"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</row>
    <row r="108" spans="19:39"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</row>
    <row r="109" spans="19:39"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</row>
    <row r="110" spans="19:39"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</row>
    <row r="111" spans="19:39"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</row>
    <row r="112" spans="19:39"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</row>
    <row r="113" spans="19:39"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</row>
    <row r="114" spans="19:39"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</row>
    <row r="115" spans="19:39"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</row>
    <row r="116" spans="19:39"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</row>
    <row r="117" spans="19:39"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</row>
    <row r="118" spans="19:39"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</row>
    <row r="119" spans="19:39"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</row>
    <row r="120" spans="19:39"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</row>
    <row r="121" spans="19:39"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</row>
    <row r="122" spans="19:39"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</row>
    <row r="123" spans="19:39"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</row>
    <row r="124" spans="19:39"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</row>
    <row r="125" spans="19:39"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</row>
    <row r="126" spans="19:39"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</row>
    <row r="127" spans="19:39"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</row>
    <row r="128" spans="19:39"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</row>
    <row r="129" spans="19:39"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</row>
    <row r="130" spans="19:39"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</row>
    <row r="131" spans="19:39"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</row>
    <row r="132" spans="19:39"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</row>
    <row r="133" spans="19:39"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</row>
    <row r="134" spans="19:39"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</row>
    <row r="135" spans="19:39"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</row>
    <row r="136" spans="19:39"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</row>
    <row r="137" spans="19:39"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</row>
    <row r="138" spans="19:39"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</row>
    <row r="139" spans="19:39"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</row>
    <row r="140" spans="19:39"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</row>
    <row r="141" spans="19:39"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</row>
    <row r="142" spans="19:39"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</row>
    <row r="143" spans="19:39"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</row>
    <row r="144" spans="19:39"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</row>
    <row r="145" spans="19:39"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</row>
    <row r="146" spans="19:39"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</row>
    <row r="147" spans="19:39"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</row>
    <row r="148" spans="19:39"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</row>
    <row r="149" spans="19:39"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</row>
    <row r="150" spans="19:39"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</row>
    <row r="151" spans="19:39"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</row>
    <row r="152" spans="19:39"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</row>
    <row r="153" spans="19:39"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</row>
    <row r="154" spans="19:39"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</row>
    <row r="155" spans="19:39"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</row>
    <row r="156" spans="19:39"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</row>
    <row r="157" spans="19:39"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</row>
    <row r="158" spans="19:39"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</row>
    <row r="159" spans="19:39"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</row>
    <row r="160" spans="19:39"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</row>
    <row r="161" spans="19:39"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</row>
    <row r="162" spans="19:39"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</row>
    <row r="163" spans="19:39"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</row>
    <row r="164" spans="19:39"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</row>
    <row r="165" spans="19:39"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</row>
    <row r="166" spans="19:39"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</row>
    <row r="167" spans="19:39"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</row>
    <row r="168" spans="19:39"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</row>
    <row r="169" spans="19:39"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</row>
    <row r="170" spans="19:39"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</row>
    <row r="171" spans="19:39"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</row>
    <row r="172" spans="19:39"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</row>
    <row r="173" spans="19:39"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</row>
    <row r="174" spans="19:39"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</row>
    <row r="175" spans="19:39"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</row>
    <row r="176" spans="19:39"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</row>
    <row r="177" spans="19:39"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</row>
    <row r="178" spans="19:39"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</row>
    <row r="179" spans="19:39"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</row>
    <row r="180" spans="19:39"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</row>
    <row r="181" spans="19:39"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</row>
    <row r="182" spans="19:39"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</row>
    <row r="183" spans="19:39"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</row>
    <row r="184" spans="19:39"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</row>
    <row r="185" spans="19:39"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</row>
    <row r="186" spans="19:39"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</row>
    <row r="187" spans="19:39"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</row>
    <row r="188" spans="19:39"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</row>
    <row r="189" spans="19:39"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</row>
    <row r="190" spans="19:39">
      <c r="S190" s="11"/>
      <c r="T190" s="11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</row>
    <row r="191" spans="19:39">
      <c r="S191" s="11"/>
      <c r="T191" s="11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</row>
    <row r="192" spans="19:39">
      <c r="S192" s="11"/>
      <c r="T192" s="11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</row>
    <row r="193" spans="19:39">
      <c r="S193" s="11"/>
      <c r="T193" s="11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</row>
    <row r="194" spans="19:39">
      <c r="S194" s="11"/>
      <c r="T194" s="11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</row>
    <row r="195" spans="19:39">
      <c r="S195" s="11"/>
      <c r="T195" s="11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</row>
    <row r="196" spans="19:39">
      <c r="S196" s="11"/>
      <c r="T196" s="11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</row>
    <row r="197" spans="19:39"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</row>
    <row r="198" spans="19:39"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</row>
    <row r="199" spans="19:39"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</row>
    <row r="200" spans="19:39"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</row>
    <row r="201" spans="19:39"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</row>
    <row r="202" spans="19:39"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</row>
    <row r="203" spans="19:39"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</row>
    <row r="204" spans="19:39"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</row>
    <row r="205" spans="19:39"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</row>
    <row r="206" spans="19:39"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</row>
    <row r="207" spans="19:39"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</row>
    <row r="208" spans="19:39"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</row>
    <row r="209" spans="19:39"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</row>
    <row r="210" spans="19:39"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</row>
    <row r="211" spans="19:39"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</row>
    <row r="212" spans="19:39"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</row>
    <row r="213" spans="19:39"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</row>
    <row r="214" spans="19:39"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</row>
    <row r="215" spans="19:39"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</row>
    <row r="216" spans="19:39"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</row>
    <row r="217" spans="19:39"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</row>
    <row r="218" spans="19:39"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</row>
    <row r="219" spans="19:39"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</row>
    <row r="220" spans="19:39"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</row>
    <row r="221" spans="19:39"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</row>
    <row r="222" spans="19:39"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</row>
    <row r="223" spans="19:39"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</row>
    <row r="224" spans="19:39"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</row>
    <row r="225" spans="19:39"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</row>
    <row r="226" spans="19:39"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</row>
    <row r="227" spans="19:39"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</row>
    <row r="228" spans="19:39"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</row>
    <row r="229" spans="19:39"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</row>
    <row r="230" spans="19:39"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</row>
    <row r="231" spans="19:39"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</row>
    <row r="232" spans="19:39"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</row>
    <row r="233" spans="19:39"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</row>
    <row r="234" spans="19:39"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</row>
    <row r="235" spans="19:39"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</row>
    <row r="236" spans="19:39"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</row>
    <row r="237" spans="19:39"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</row>
    <row r="238" spans="19:39"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</row>
    <row r="239" spans="19:39"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</row>
    <row r="240" spans="19:39"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</row>
    <row r="241" spans="19:39"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</row>
    <row r="242" spans="19:39"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</row>
    <row r="243" spans="19:39"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</row>
    <row r="244" spans="19:39"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</row>
    <row r="245" spans="19:39"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</row>
    <row r="246" spans="19:39"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</row>
    <row r="247" spans="19:39"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</row>
    <row r="248" spans="19:39"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</row>
    <row r="249" spans="19:39"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</row>
    <row r="250" spans="19:39"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</row>
    <row r="251" spans="19:39"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</row>
    <row r="252" spans="19:39"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</row>
    <row r="253" spans="19:39"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</row>
    <row r="254" spans="19:39"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</row>
    <row r="255" spans="19:39"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</row>
    <row r="256" spans="19:39"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</row>
    <row r="257" spans="19:39"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</row>
    <row r="258" spans="19:39"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</row>
    <row r="259" spans="19:39"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</row>
    <row r="260" spans="19:39"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</row>
    <row r="261" spans="19:39"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</row>
    <row r="262" spans="19:39"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</row>
    <row r="263" spans="19:39"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</row>
    <row r="264" spans="19:39"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</row>
    <row r="265" spans="19:39"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99"/>
      <c r="AL265" s="99"/>
      <c r="AM265" s="99"/>
    </row>
    <row r="266" spans="19:39"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</row>
    <row r="267" spans="19:39"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</row>
    <row r="268" spans="19:39"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</row>
    <row r="269" spans="19:39"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</row>
    <row r="270" spans="19:39"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</row>
    <row r="271" spans="19:39"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</row>
    <row r="272" spans="19:39"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</row>
    <row r="273" spans="19:39"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</row>
    <row r="274" spans="19:39"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</row>
    <row r="275" spans="19:39"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</row>
    <row r="276" spans="19:39"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</row>
    <row r="277" spans="19:39"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99"/>
      <c r="AL277" s="99"/>
      <c r="AM277" s="99"/>
    </row>
    <row r="278" spans="19:39"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</row>
    <row r="279" spans="19:39"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</row>
    <row r="280" spans="19:39"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</row>
    <row r="281" spans="19:39"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</row>
    <row r="282" spans="19:39"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</row>
    <row r="283" spans="19:39"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</row>
    <row r="284" spans="19:39"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99"/>
      <c r="AL284" s="99"/>
      <c r="AM284" s="99"/>
    </row>
    <row r="285" spans="19:39"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</row>
    <row r="286" spans="19:39"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</row>
    <row r="287" spans="19:39"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zoomScale="130" zoomScaleNormal="130" workbookViewId="0">
      <selection activeCell="A4" sqref="A4:F4"/>
    </sheetView>
  </sheetViews>
  <sheetFormatPr defaultRowHeight="15"/>
  <cols>
    <col min="1" max="1" width="2.85546875" style="40" customWidth="1"/>
    <col min="2" max="5" width="9.140625" style="40"/>
    <col min="6" max="6" width="57.85546875" style="40" customWidth="1"/>
    <col min="7" max="16384" width="9.140625" style="40"/>
  </cols>
  <sheetData>
    <row r="1" spans="1:7" s="39" customFormat="1" ht="27.75">
      <c r="A1" s="222" t="s">
        <v>16</v>
      </c>
      <c r="B1" s="222"/>
      <c r="C1" s="222"/>
      <c r="D1" s="222"/>
      <c r="E1" s="222"/>
      <c r="F1" s="222"/>
    </row>
    <row r="2" spans="1:7" s="39" customFormat="1" ht="27.75">
      <c r="A2" s="222" t="s">
        <v>54</v>
      </c>
      <c r="B2" s="222"/>
      <c r="C2" s="222"/>
      <c r="D2" s="222"/>
      <c r="E2" s="222"/>
      <c r="F2" s="222"/>
    </row>
    <row r="3" spans="1:7" s="39" customFormat="1" ht="27.75">
      <c r="A3" s="222" t="s">
        <v>123</v>
      </c>
      <c r="B3" s="222"/>
      <c r="C3" s="222"/>
      <c r="D3" s="222"/>
      <c r="E3" s="222"/>
      <c r="F3" s="222"/>
    </row>
    <row r="4" spans="1:7" s="39" customFormat="1" ht="27.75">
      <c r="A4" s="223" t="s">
        <v>55</v>
      </c>
      <c r="B4" s="223"/>
      <c r="C4" s="223"/>
      <c r="D4" s="223"/>
      <c r="E4" s="223"/>
      <c r="F4" s="223"/>
      <c r="G4" s="50"/>
    </row>
    <row r="5" spans="1:7" ht="27.75">
      <c r="A5" s="73"/>
      <c r="B5" s="73"/>
      <c r="C5" s="73"/>
      <c r="D5" s="73"/>
      <c r="E5" s="73"/>
      <c r="F5" s="73"/>
    </row>
    <row r="6" spans="1:7" s="42" customFormat="1" ht="24">
      <c r="A6" s="41" t="s">
        <v>75</v>
      </c>
      <c r="B6" s="41"/>
      <c r="C6" s="41"/>
      <c r="D6" s="41"/>
      <c r="E6" s="41"/>
      <c r="F6" s="41"/>
    </row>
    <row r="7" spans="1:7" s="42" customFormat="1" ht="24">
      <c r="A7" s="218" t="s">
        <v>199</v>
      </c>
      <c r="B7" s="218"/>
      <c r="C7" s="218"/>
      <c r="D7" s="218"/>
      <c r="E7" s="218"/>
      <c r="F7" s="218"/>
    </row>
    <row r="8" spans="1:7" s="42" customFormat="1" ht="24">
      <c r="A8" s="91" t="s">
        <v>68</v>
      </c>
      <c r="B8" s="91"/>
      <c r="C8" s="91"/>
      <c r="D8" s="91"/>
      <c r="E8" s="91"/>
      <c r="F8" s="91"/>
    </row>
    <row r="9" spans="1:7" s="42" customFormat="1" ht="24">
      <c r="A9" s="218" t="s">
        <v>66</v>
      </c>
      <c r="B9" s="218"/>
      <c r="C9" s="218"/>
      <c r="D9" s="218"/>
      <c r="E9" s="218"/>
      <c r="F9" s="218"/>
    </row>
    <row r="10" spans="1:7" s="42" customFormat="1" ht="24">
      <c r="A10" s="91" t="s">
        <v>65</v>
      </c>
      <c r="B10" s="91" t="s">
        <v>69</v>
      </c>
      <c r="C10" s="91"/>
      <c r="D10" s="91"/>
      <c r="E10" s="91"/>
      <c r="F10" s="91"/>
    </row>
    <row r="11" spans="1:7" s="42" customFormat="1" ht="24">
      <c r="A11" s="91"/>
      <c r="B11" s="91" t="s">
        <v>67</v>
      </c>
      <c r="C11" s="91"/>
      <c r="D11" s="91"/>
      <c r="E11" s="91"/>
      <c r="F11" s="91"/>
    </row>
    <row r="12" spans="1:7" s="42" customFormat="1" ht="24">
      <c r="A12" s="80"/>
      <c r="B12" s="81"/>
      <c r="C12" s="80" t="s">
        <v>70</v>
      </c>
      <c r="D12" s="80"/>
      <c r="E12" s="80"/>
      <c r="F12" s="80"/>
    </row>
    <row r="13" spans="1:7" s="42" customFormat="1" ht="24">
      <c r="A13" s="218" t="s">
        <v>200</v>
      </c>
      <c r="B13" s="218"/>
      <c r="C13" s="218"/>
      <c r="D13" s="218"/>
      <c r="E13" s="218"/>
      <c r="F13" s="218"/>
    </row>
    <row r="14" spans="1:7" s="42" customFormat="1" ht="24">
      <c r="A14" s="218" t="s">
        <v>205</v>
      </c>
      <c r="B14" s="218"/>
      <c r="C14" s="218"/>
      <c r="D14" s="218"/>
      <c r="E14" s="218"/>
      <c r="F14" s="218"/>
    </row>
    <row r="15" spans="1:7" s="42" customFormat="1" ht="24">
      <c r="A15" s="122"/>
      <c r="B15" s="122" t="s">
        <v>185</v>
      </c>
      <c r="C15" s="122"/>
      <c r="D15" s="122"/>
      <c r="E15" s="122"/>
      <c r="F15" s="122"/>
    </row>
    <row r="16" spans="1:7" s="6" customFormat="1" ht="24">
      <c r="A16" s="41" t="s">
        <v>186</v>
      </c>
      <c r="B16" s="41"/>
      <c r="C16" s="41"/>
      <c r="D16" s="41"/>
      <c r="E16" s="41"/>
      <c r="F16" s="41"/>
    </row>
    <row r="17" spans="1:10" s="6" customFormat="1" ht="24">
      <c r="A17" s="91" t="s">
        <v>198</v>
      </c>
      <c r="B17" s="91"/>
      <c r="C17" s="91"/>
      <c r="D17" s="91"/>
      <c r="E17" s="91"/>
      <c r="F17" s="91"/>
    </row>
    <row r="18" spans="1:10" s="6" customFormat="1" ht="24">
      <c r="A18" s="41"/>
      <c r="B18" s="218" t="s">
        <v>187</v>
      </c>
      <c r="C18" s="218"/>
      <c r="D18" s="218"/>
      <c r="E18" s="218"/>
      <c r="F18" s="218"/>
    </row>
    <row r="19" spans="1:10" s="6" customFormat="1" ht="24">
      <c r="A19" s="41"/>
      <c r="B19" s="180" t="s">
        <v>188</v>
      </c>
      <c r="C19" s="180"/>
      <c r="D19" s="180"/>
      <c r="E19" s="180"/>
      <c r="F19" s="180"/>
    </row>
    <row r="20" spans="1:10" s="6" customFormat="1" ht="24">
      <c r="A20" s="41"/>
      <c r="B20" s="180" t="s">
        <v>192</v>
      </c>
      <c r="C20" s="180"/>
      <c r="D20" s="180"/>
      <c r="E20" s="180"/>
      <c r="F20" s="180"/>
    </row>
    <row r="21" spans="1:10" s="6" customFormat="1" ht="24">
      <c r="A21" s="41"/>
      <c r="B21" s="180" t="s">
        <v>193</v>
      </c>
      <c r="C21" s="180"/>
      <c r="D21" s="180"/>
      <c r="E21" s="180"/>
      <c r="F21" s="180"/>
    </row>
    <row r="22" spans="1:10" s="6" customFormat="1" ht="24">
      <c r="A22" s="41"/>
      <c r="B22" s="130" t="s">
        <v>191</v>
      </c>
      <c r="C22" s="130"/>
      <c r="D22" s="130"/>
      <c r="E22" s="130"/>
      <c r="F22" s="130"/>
    </row>
    <row r="23" spans="1:10" s="6" customFormat="1" ht="24">
      <c r="A23" s="79"/>
      <c r="B23" s="79"/>
      <c r="C23" s="79" t="s">
        <v>71</v>
      </c>
      <c r="D23" s="79"/>
      <c r="E23" s="79"/>
      <c r="F23" s="79"/>
      <c r="G23" s="42"/>
    </row>
    <row r="24" spans="1:10" s="6" customFormat="1" ht="24">
      <c r="A24" s="79" t="s">
        <v>206</v>
      </c>
      <c r="B24" s="79"/>
      <c r="C24" s="79"/>
      <c r="D24" s="79"/>
      <c r="E24" s="79"/>
      <c r="F24" s="79"/>
    </row>
    <row r="25" spans="1:10" s="6" customFormat="1" ht="24">
      <c r="A25" s="43"/>
      <c r="B25" s="43" t="s">
        <v>194</v>
      </c>
      <c r="C25" s="43"/>
      <c r="D25" s="43"/>
      <c r="E25" s="43"/>
      <c r="F25" s="43"/>
      <c r="G25" s="43"/>
    </row>
    <row r="26" spans="1:10" s="6" customFormat="1" ht="24">
      <c r="A26" s="43" t="s">
        <v>195</v>
      </c>
      <c r="B26" s="114"/>
      <c r="C26" s="114"/>
      <c r="D26" s="114"/>
      <c r="E26" s="114"/>
      <c r="F26" s="114"/>
      <c r="G26" s="114"/>
    </row>
    <row r="27" spans="1:10" s="6" customFormat="1" ht="24">
      <c r="A27" s="219" t="s">
        <v>196</v>
      </c>
      <c r="B27" s="220"/>
      <c r="C27" s="220"/>
      <c r="D27" s="220"/>
      <c r="E27" s="220"/>
      <c r="F27" s="220"/>
      <c r="G27" s="220"/>
    </row>
    <row r="28" spans="1:10" s="6" customFormat="1" ht="24">
      <c r="A28" s="6" t="s">
        <v>214</v>
      </c>
    </row>
    <row r="29" spans="1:10" s="7" customFormat="1" ht="24">
      <c r="C29" s="7" t="s">
        <v>72</v>
      </c>
    </row>
    <row r="30" spans="1:10" s="6" customFormat="1" ht="24">
      <c r="A30" s="91"/>
      <c r="B30" s="91"/>
      <c r="C30" s="91" t="s">
        <v>73</v>
      </c>
      <c r="D30" s="91"/>
      <c r="E30" s="91"/>
      <c r="F30" s="91"/>
    </row>
    <row r="31" spans="1:10" s="6" customFormat="1" ht="24">
      <c r="A31" s="91" t="s">
        <v>74</v>
      </c>
      <c r="B31" s="91"/>
      <c r="C31" s="91"/>
      <c r="D31" s="91"/>
      <c r="E31" s="91"/>
      <c r="F31" s="91"/>
      <c r="G31" s="91"/>
      <c r="H31" s="91"/>
      <c r="I31" s="91"/>
      <c r="J31" s="91"/>
    </row>
    <row r="32" spans="1:10" s="6" customFormat="1" ht="24">
      <c r="A32" s="91" t="s">
        <v>197</v>
      </c>
      <c r="B32" s="91"/>
      <c r="C32" s="91"/>
      <c r="D32" s="91"/>
      <c r="E32" s="91"/>
      <c r="F32" s="91"/>
      <c r="G32" s="91"/>
      <c r="H32" s="91"/>
      <c r="I32" s="91"/>
      <c r="J32" s="91"/>
    </row>
    <row r="33" spans="1:8" s="6" customFormat="1" ht="24">
      <c r="A33" s="43"/>
      <c r="B33" s="43"/>
      <c r="C33" s="43"/>
      <c r="D33" s="43"/>
      <c r="E33" s="43"/>
      <c r="F33" s="43"/>
      <c r="G33" s="43"/>
    </row>
    <row r="34" spans="1:8" s="6" customFormat="1" ht="24">
      <c r="A34" s="43"/>
      <c r="B34" s="43"/>
      <c r="C34" s="43"/>
      <c r="D34" s="43"/>
      <c r="E34" s="43"/>
      <c r="F34" s="43"/>
      <c r="G34" s="43"/>
    </row>
    <row r="35" spans="1:8" s="6" customFormat="1" ht="24">
      <c r="A35" s="43"/>
      <c r="B35" s="43"/>
      <c r="C35" s="43"/>
      <c r="D35" s="43"/>
      <c r="E35" s="43"/>
      <c r="F35" s="43"/>
      <c r="G35" s="43"/>
    </row>
    <row r="36" spans="1:8" s="6" customFormat="1" ht="24">
      <c r="A36" s="41"/>
      <c r="B36" s="82"/>
      <c r="C36" s="41"/>
      <c r="D36" s="41"/>
      <c r="E36" s="41"/>
      <c r="F36" s="41"/>
    </row>
    <row r="37" spans="1:8" s="6" customFormat="1" ht="24">
      <c r="A37" s="221"/>
      <c r="B37" s="221"/>
      <c r="C37" s="221"/>
      <c r="D37" s="221"/>
      <c r="E37" s="221"/>
      <c r="F37" s="221"/>
    </row>
    <row r="38" spans="1:8" s="42" customFormat="1" ht="24">
      <c r="A38" s="218"/>
      <c r="B38" s="218"/>
      <c r="C38" s="218"/>
      <c r="D38" s="218"/>
      <c r="E38" s="218"/>
      <c r="F38" s="218"/>
    </row>
    <row r="39" spans="1:8" s="42" customFormat="1" ht="24">
      <c r="A39" s="41"/>
      <c r="B39" s="41"/>
      <c r="C39" s="41"/>
      <c r="D39" s="41"/>
      <c r="E39" s="41"/>
      <c r="F39" s="41"/>
    </row>
    <row r="40" spans="1:8" s="42" customFormat="1" ht="24">
      <c r="A40" s="218"/>
      <c r="B40" s="218"/>
      <c r="C40" s="218"/>
      <c r="D40" s="218"/>
      <c r="E40" s="218"/>
      <c r="F40" s="218"/>
    </row>
    <row r="41" spans="1:8" s="42" customFormat="1" ht="24">
      <c r="A41" s="41"/>
      <c r="B41" s="41"/>
      <c r="C41" s="41"/>
      <c r="D41" s="41"/>
      <c r="E41" s="41"/>
      <c r="F41" s="41"/>
    </row>
    <row r="42" spans="1:8" s="6" customFormat="1" ht="24">
      <c r="A42" s="41"/>
      <c r="B42" s="41"/>
      <c r="C42" s="41"/>
      <c r="D42" s="41"/>
      <c r="E42" s="41"/>
      <c r="F42" s="41"/>
    </row>
    <row r="43" spans="1:8" s="6" customFormat="1" ht="24">
      <c r="A43" s="41"/>
      <c r="B43" s="41"/>
      <c r="C43" s="41"/>
      <c r="D43" s="41"/>
      <c r="E43" s="41"/>
      <c r="F43" s="41"/>
    </row>
    <row r="44" spans="1:8" s="6" customFormat="1" ht="24">
      <c r="A44" s="218"/>
      <c r="B44" s="218"/>
      <c r="C44" s="218"/>
      <c r="D44" s="218"/>
      <c r="E44" s="218"/>
      <c r="F44" s="218"/>
    </row>
    <row r="45" spans="1:8" s="42" customFormat="1" ht="24">
      <c r="A45" s="79"/>
      <c r="B45" s="79"/>
      <c r="C45" s="79"/>
      <c r="D45" s="79"/>
      <c r="E45" s="79"/>
      <c r="F45" s="79"/>
    </row>
    <row r="46" spans="1:8" s="42" customFormat="1" ht="24">
      <c r="A46" s="79"/>
      <c r="B46" s="79"/>
      <c r="C46" s="79"/>
      <c r="D46" s="79"/>
      <c r="E46" s="79"/>
      <c r="F46" s="79"/>
    </row>
    <row r="47" spans="1:8" s="6" customFormat="1" ht="24">
      <c r="B47" s="43"/>
      <c r="C47" s="43"/>
      <c r="D47" s="43"/>
      <c r="E47" s="43"/>
      <c r="F47" s="43"/>
      <c r="G47" s="43"/>
      <c r="H47" s="43"/>
    </row>
    <row r="48" spans="1:8" s="6" customFormat="1" ht="24">
      <c r="B48" s="43"/>
      <c r="C48" s="78"/>
      <c r="D48" s="78"/>
      <c r="E48" s="78"/>
      <c r="F48" s="78"/>
      <c r="G48" s="78"/>
      <c r="H48" s="78"/>
    </row>
    <row r="49" spans="1:10" s="6" customFormat="1" ht="24">
      <c r="B49" s="219"/>
      <c r="C49" s="220"/>
      <c r="D49" s="220"/>
      <c r="E49" s="220"/>
      <c r="F49" s="220"/>
      <c r="G49" s="220"/>
      <c r="H49" s="220"/>
    </row>
    <row r="50" spans="1:10" s="6" customFormat="1" ht="24"/>
    <row r="51" spans="1:10" s="6" customFormat="1" ht="24"/>
    <row r="52" spans="1:10" s="7" customFormat="1" ht="24"/>
    <row r="53" spans="1:10" s="6" customFormat="1" ht="24">
      <c r="A53" s="79"/>
      <c r="B53" s="79"/>
      <c r="C53" s="79"/>
      <c r="D53" s="79"/>
      <c r="E53" s="79"/>
      <c r="F53" s="79"/>
    </row>
    <row r="54" spans="1:10" s="6" customFormat="1" ht="24">
      <c r="A54" s="79"/>
      <c r="B54" s="79"/>
      <c r="C54" s="79"/>
      <c r="D54" s="79"/>
      <c r="E54" s="79"/>
      <c r="F54" s="79"/>
      <c r="G54" s="79"/>
      <c r="H54" s="79"/>
      <c r="I54" s="79"/>
      <c r="J54" s="79"/>
    </row>
    <row r="55" spans="1:10" s="6" customFormat="1" ht="24">
      <c r="A55" s="79"/>
      <c r="B55" s="79"/>
      <c r="C55" s="79"/>
      <c r="D55" s="79"/>
      <c r="E55" s="79"/>
      <c r="F55" s="79"/>
      <c r="G55" s="79"/>
      <c r="H55" s="79"/>
      <c r="I55" s="79"/>
      <c r="J55" s="79"/>
    </row>
    <row r="56" spans="1:10" s="6" customFormat="1" ht="24">
      <c r="A56" s="79"/>
      <c r="B56" s="79"/>
      <c r="C56" s="79"/>
      <c r="D56" s="79"/>
      <c r="E56" s="79"/>
      <c r="F56" s="79"/>
      <c r="G56" s="79"/>
      <c r="H56" s="79"/>
      <c r="I56" s="79"/>
      <c r="J56" s="79"/>
    </row>
    <row r="57" spans="1:10" s="6" customFormat="1" ht="24">
      <c r="A57" s="79"/>
      <c r="B57" s="79"/>
      <c r="C57" s="79"/>
      <c r="D57" s="79"/>
      <c r="E57" s="79"/>
      <c r="F57" s="79"/>
      <c r="G57" s="79"/>
      <c r="H57" s="79"/>
      <c r="I57" s="79"/>
      <c r="J57" s="79"/>
    </row>
    <row r="58" spans="1:10" s="6" customFormat="1" ht="24">
      <c r="A58" s="79"/>
      <c r="B58" s="79"/>
      <c r="C58" s="79"/>
      <c r="D58" s="79"/>
      <c r="E58" s="79"/>
      <c r="F58" s="79"/>
      <c r="G58" s="79"/>
      <c r="H58" s="79"/>
      <c r="I58" s="79"/>
      <c r="J58" s="79"/>
    </row>
    <row r="59" spans="1:10" s="6" customFormat="1" ht="24">
      <c r="A59" s="79"/>
      <c r="B59" s="79"/>
      <c r="C59" s="79"/>
      <c r="D59" s="79"/>
      <c r="E59" s="79"/>
      <c r="F59" s="79"/>
    </row>
    <row r="60" spans="1:10" s="6" customFormat="1" ht="24">
      <c r="B60" s="79"/>
      <c r="C60" s="79"/>
      <c r="D60" s="79"/>
      <c r="E60" s="79"/>
      <c r="F60" s="79"/>
      <c r="G60" s="79"/>
      <c r="H60" s="79"/>
      <c r="I60" s="79"/>
      <c r="J60" s="79"/>
    </row>
    <row r="61" spans="1:10" s="6" customFormat="1" ht="24"/>
    <row r="62" spans="1:10" s="42" customFormat="1" ht="21"/>
    <row r="63" spans="1:10" s="6" customFormat="1" ht="24"/>
    <row r="64" spans="1:10" s="6" customFormat="1" ht="24"/>
    <row r="65" s="6" customFormat="1" ht="24"/>
    <row r="66" s="6" customFormat="1" ht="24"/>
    <row r="67" s="72" customFormat="1" ht="24"/>
    <row r="68" s="6" customFormat="1" ht="24"/>
  </sheetData>
  <mergeCells count="15">
    <mergeCell ref="A1:F1"/>
    <mergeCell ref="A2:F2"/>
    <mergeCell ref="A3:F3"/>
    <mergeCell ref="A9:F9"/>
    <mergeCell ref="A4:F4"/>
    <mergeCell ref="A7:F7"/>
    <mergeCell ref="A13:F13"/>
    <mergeCell ref="B49:H49"/>
    <mergeCell ref="A44:F44"/>
    <mergeCell ref="A14:F14"/>
    <mergeCell ref="A38:F38"/>
    <mergeCell ref="A40:F40"/>
    <mergeCell ref="A37:F37"/>
    <mergeCell ref="B18:F18"/>
    <mergeCell ref="A27:G27"/>
  </mergeCells>
  <pageMargins left="0.5" right="0" top="0.75" bottom="0.2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zoomScale="120" zoomScaleNormal="120" workbookViewId="0">
      <selection activeCell="A2" sqref="A2:XFD2"/>
    </sheetView>
  </sheetViews>
  <sheetFormatPr defaultRowHeight="24"/>
  <cols>
    <col min="1" max="1" width="6" style="6" customWidth="1"/>
    <col min="2" max="2" width="6.42578125" style="6" customWidth="1"/>
    <col min="3" max="3" width="67.7109375" style="6" customWidth="1"/>
    <col min="4" max="4" width="7.42578125" style="6" customWidth="1"/>
    <col min="5" max="252" width="9.140625" style="6"/>
    <col min="253" max="253" width="5.85546875" style="6" customWidth="1"/>
    <col min="254" max="254" width="5.5703125" style="6" customWidth="1"/>
    <col min="255" max="255" width="69.28515625" style="6" customWidth="1"/>
    <col min="256" max="256" width="7.42578125" style="6" customWidth="1"/>
    <col min="257" max="508" width="9.140625" style="6"/>
    <col min="509" max="509" width="5.85546875" style="6" customWidth="1"/>
    <col min="510" max="510" width="5.5703125" style="6" customWidth="1"/>
    <col min="511" max="511" width="69.28515625" style="6" customWidth="1"/>
    <col min="512" max="512" width="7.42578125" style="6" customWidth="1"/>
    <col min="513" max="764" width="9.140625" style="6"/>
    <col min="765" max="765" width="5.85546875" style="6" customWidth="1"/>
    <col min="766" max="766" width="5.5703125" style="6" customWidth="1"/>
    <col min="767" max="767" width="69.28515625" style="6" customWidth="1"/>
    <col min="768" max="768" width="7.42578125" style="6" customWidth="1"/>
    <col min="769" max="1020" width="9.140625" style="6"/>
    <col min="1021" max="1021" width="5.85546875" style="6" customWidth="1"/>
    <col min="1022" max="1022" width="5.5703125" style="6" customWidth="1"/>
    <col min="1023" max="1023" width="69.28515625" style="6" customWidth="1"/>
    <col min="1024" max="1024" width="7.42578125" style="6" customWidth="1"/>
    <col min="1025" max="1276" width="9.140625" style="6"/>
    <col min="1277" max="1277" width="5.85546875" style="6" customWidth="1"/>
    <col min="1278" max="1278" width="5.5703125" style="6" customWidth="1"/>
    <col min="1279" max="1279" width="69.28515625" style="6" customWidth="1"/>
    <col min="1280" max="1280" width="7.42578125" style="6" customWidth="1"/>
    <col min="1281" max="1532" width="9.140625" style="6"/>
    <col min="1533" max="1533" width="5.85546875" style="6" customWidth="1"/>
    <col min="1534" max="1534" width="5.5703125" style="6" customWidth="1"/>
    <col min="1535" max="1535" width="69.28515625" style="6" customWidth="1"/>
    <col min="1536" max="1536" width="7.42578125" style="6" customWidth="1"/>
    <col min="1537" max="1788" width="9.140625" style="6"/>
    <col min="1789" max="1789" width="5.85546875" style="6" customWidth="1"/>
    <col min="1790" max="1790" width="5.5703125" style="6" customWidth="1"/>
    <col min="1791" max="1791" width="69.28515625" style="6" customWidth="1"/>
    <col min="1792" max="1792" width="7.42578125" style="6" customWidth="1"/>
    <col min="1793" max="2044" width="9.140625" style="6"/>
    <col min="2045" max="2045" width="5.85546875" style="6" customWidth="1"/>
    <col min="2046" max="2046" width="5.5703125" style="6" customWidth="1"/>
    <col min="2047" max="2047" width="69.28515625" style="6" customWidth="1"/>
    <col min="2048" max="2048" width="7.42578125" style="6" customWidth="1"/>
    <col min="2049" max="2300" width="9.140625" style="6"/>
    <col min="2301" max="2301" width="5.85546875" style="6" customWidth="1"/>
    <col min="2302" max="2302" width="5.5703125" style="6" customWidth="1"/>
    <col min="2303" max="2303" width="69.28515625" style="6" customWidth="1"/>
    <col min="2304" max="2304" width="7.42578125" style="6" customWidth="1"/>
    <col min="2305" max="2556" width="9.140625" style="6"/>
    <col min="2557" max="2557" width="5.85546875" style="6" customWidth="1"/>
    <col min="2558" max="2558" width="5.5703125" style="6" customWidth="1"/>
    <col min="2559" max="2559" width="69.28515625" style="6" customWidth="1"/>
    <col min="2560" max="2560" width="7.42578125" style="6" customWidth="1"/>
    <col min="2561" max="2812" width="9.140625" style="6"/>
    <col min="2813" max="2813" width="5.85546875" style="6" customWidth="1"/>
    <col min="2814" max="2814" width="5.5703125" style="6" customWidth="1"/>
    <col min="2815" max="2815" width="69.28515625" style="6" customWidth="1"/>
    <col min="2816" max="2816" width="7.42578125" style="6" customWidth="1"/>
    <col min="2817" max="3068" width="9.140625" style="6"/>
    <col min="3069" max="3069" width="5.85546875" style="6" customWidth="1"/>
    <col min="3070" max="3070" width="5.5703125" style="6" customWidth="1"/>
    <col min="3071" max="3071" width="69.28515625" style="6" customWidth="1"/>
    <col min="3072" max="3072" width="7.42578125" style="6" customWidth="1"/>
    <col min="3073" max="3324" width="9.140625" style="6"/>
    <col min="3325" max="3325" width="5.85546875" style="6" customWidth="1"/>
    <col min="3326" max="3326" width="5.5703125" style="6" customWidth="1"/>
    <col min="3327" max="3327" width="69.28515625" style="6" customWidth="1"/>
    <col min="3328" max="3328" width="7.42578125" style="6" customWidth="1"/>
    <col min="3329" max="3580" width="9.140625" style="6"/>
    <col min="3581" max="3581" width="5.85546875" style="6" customWidth="1"/>
    <col min="3582" max="3582" width="5.5703125" style="6" customWidth="1"/>
    <col min="3583" max="3583" width="69.28515625" style="6" customWidth="1"/>
    <col min="3584" max="3584" width="7.42578125" style="6" customWidth="1"/>
    <col min="3585" max="3836" width="9.140625" style="6"/>
    <col min="3837" max="3837" width="5.85546875" style="6" customWidth="1"/>
    <col min="3838" max="3838" width="5.5703125" style="6" customWidth="1"/>
    <col min="3839" max="3839" width="69.28515625" style="6" customWidth="1"/>
    <col min="3840" max="3840" width="7.42578125" style="6" customWidth="1"/>
    <col min="3841" max="4092" width="9.140625" style="6"/>
    <col min="4093" max="4093" width="5.85546875" style="6" customWidth="1"/>
    <col min="4094" max="4094" width="5.5703125" style="6" customWidth="1"/>
    <col min="4095" max="4095" width="69.28515625" style="6" customWidth="1"/>
    <col min="4096" max="4096" width="7.42578125" style="6" customWidth="1"/>
    <col min="4097" max="4348" width="9.140625" style="6"/>
    <col min="4349" max="4349" width="5.85546875" style="6" customWidth="1"/>
    <col min="4350" max="4350" width="5.5703125" style="6" customWidth="1"/>
    <col min="4351" max="4351" width="69.28515625" style="6" customWidth="1"/>
    <col min="4352" max="4352" width="7.42578125" style="6" customWidth="1"/>
    <col min="4353" max="4604" width="9.140625" style="6"/>
    <col min="4605" max="4605" width="5.85546875" style="6" customWidth="1"/>
    <col min="4606" max="4606" width="5.5703125" style="6" customWidth="1"/>
    <col min="4607" max="4607" width="69.28515625" style="6" customWidth="1"/>
    <col min="4608" max="4608" width="7.42578125" style="6" customWidth="1"/>
    <col min="4609" max="4860" width="9.140625" style="6"/>
    <col min="4861" max="4861" width="5.85546875" style="6" customWidth="1"/>
    <col min="4862" max="4862" width="5.5703125" style="6" customWidth="1"/>
    <col min="4863" max="4863" width="69.28515625" style="6" customWidth="1"/>
    <col min="4864" max="4864" width="7.42578125" style="6" customWidth="1"/>
    <col min="4865" max="5116" width="9.140625" style="6"/>
    <col min="5117" max="5117" width="5.85546875" style="6" customWidth="1"/>
    <col min="5118" max="5118" width="5.5703125" style="6" customWidth="1"/>
    <col min="5119" max="5119" width="69.28515625" style="6" customWidth="1"/>
    <col min="5120" max="5120" width="7.42578125" style="6" customWidth="1"/>
    <col min="5121" max="5372" width="9.140625" style="6"/>
    <col min="5373" max="5373" width="5.85546875" style="6" customWidth="1"/>
    <col min="5374" max="5374" width="5.5703125" style="6" customWidth="1"/>
    <col min="5375" max="5375" width="69.28515625" style="6" customWidth="1"/>
    <col min="5376" max="5376" width="7.42578125" style="6" customWidth="1"/>
    <col min="5377" max="5628" width="9.140625" style="6"/>
    <col min="5629" max="5629" width="5.85546875" style="6" customWidth="1"/>
    <col min="5630" max="5630" width="5.5703125" style="6" customWidth="1"/>
    <col min="5631" max="5631" width="69.28515625" style="6" customWidth="1"/>
    <col min="5632" max="5632" width="7.42578125" style="6" customWidth="1"/>
    <col min="5633" max="5884" width="9.140625" style="6"/>
    <col min="5885" max="5885" width="5.85546875" style="6" customWidth="1"/>
    <col min="5886" max="5886" width="5.5703125" style="6" customWidth="1"/>
    <col min="5887" max="5887" width="69.28515625" style="6" customWidth="1"/>
    <col min="5888" max="5888" width="7.42578125" style="6" customWidth="1"/>
    <col min="5889" max="6140" width="9.140625" style="6"/>
    <col min="6141" max="6141" width="5.85546875" style="6" customWidth="1"/>
    <col min="6142" max="6142" width="5.5703125" style="6" customWidth="1"/>
    <col min="6143" max="6143" width="69.28515625" style="6" customWidth="1"/>
    <col min="6144" max="6144" width="7.42578125" style="6" customWidth="1"/>
    <col min="6145" max="6396" width="9.140625" style="6"/>
    <col min="6397" max="6397" width="5.85546875" style="6" customWidth="1"/>
    <col min="6398" max="6398" width="5.5703125" style="6" customWidth="1"/>
    <col min="6399" max="6399" width="69.28515625" style="6" customWidth="1"/>
    <col min="6400" max="6400" width="7.42578125" style="6" customWidth="1"/>
    <col min="6401" max="6652" width="9.140625" style="6"/>
    <col min="6653" max="6653" width="5.85546875" style="6" customWidth="1"/>
    <col min="6654" max="6654" width="5.5703125" style="6" customWidth="1"/>
    <col min="6655" max="6655" width="69.28515625" style="6" customWidth="1"/>
    <col min="6656" max="6656" width="7.42578125" style="6" customWidth="1"/>
    <col min="6657" max="6908" width="9.140625" style="6"/>
    <col min="6909" max="6909" width="5.85546875" style="6" customWidth="1"/>
    <col min="6910" max="6910" width="5.5703125" style="6" customWidth="1"/>
    <col min="6911" max="6911" width="69.28515625" style="6" customWidth="1"/>
    <col min="6912" max="6912" width="7.42578125" style="6" customWidth="1"/>
    <col min="6913" max="7164" width="9.140625" style="6"/>
    <col min="7165" max="7165" width="5.85546875" style="6" customWidth="1"/>
    <col min="7166" max="7166" width="5.5703125" style="6" customWidth="1"/>
    <col min="7167" max="7167" width="69.28515625" style="6" customWidth="1"/>
    <col min="7168" max="7168" width="7.42578125" style="6" customWidth="1"/>
    <col min="7169" max="7420" width="9.140625" style="6"/>
    <col min="7421" max="7421" width="5.85546875" style="6" customWidth="1"/>
    <col min="7422" max="7422" width="5.5703125" style="6" customWidth="1"/>
    <col min="7423" max="7423" width="69.28515625" style="6" customWidth="1"/>
    <col min="7424" max="7424" width="7.42578125" style="6" customWidth="1"/>
    <col min="7425" max="7676" width="9.140625" style="6"/>
    <col min="7677" max="7677" width="5.85546875" style="6" customWidth="1"/>
    <col min="7678" max="7678" width="5.5703125" style="6" customWidth="1"/>
    <col min="7679" max="7679" width="69.28515625" style="6" customWidth="1"/>
    <col min="7680" max="7680" width="7.42578125" style="6" customWidth="1"/>
    <col min="7681" max="7932" width="9.140625" style="6"/>
    <col min="7933" max="7933" width="5.85546875" style="6" customWidth="1"/>
    <col min="7934" max="7934" width="5.5703125" style="6" customWidth="1"/>
    <col min="7935" max="7935" width="69.28515625" style="6" customWidth="1"/>
    <col min="7936" max="7936" width="7.42578125" style="6" customWidth="1"/>
    <col min="7937" max="8188" width="9.140625" style="6"/>
    <col min="8189" max="8189" width="5.85546875" style="6" customWidth="1"/>
    <col min="8190" max="8190" width="5.5703125" style="6" customWidth="1"/>
    <col min="8191" max="8191" width="69.28515625" style="6" customWidth="1"/>
    <col min="8192" max="8192" width="7.42578125" style="6" customWidth="1"/>
    <col min="8193" max="8444" width="9.140625" style="6"/>
    <col min="8445" max="8445" width="5.85546875" style="6" customWidth="1"/>
    <col min="8446" max="8446" width="5.5703125" style="6" customWidth="1"/>
    <col min="8447" max="8447" width="69.28515625" style="6" customWidth="1"/>
    <col min="8448" max="8448" width="7.42578125" style="6" customWidth="1"/>
    <col min="8449" max="8700" width="9.140625" style="6"/>
    <col min="8701" max="8701" width="5.85546875" style="6" customWidth="1"/>
    <col min="8702" max="8702" width="5.5703125" style="6" customWidth="1"/>
    <col min="8703" max="8703" width="69.28515625" style="6" customWidth="1"/>
    <col min="8704" max="8704" width="7.42578125" style="6" customWidth="1"/>
    <col min="8705" max="8956" width="9.140625" style="6"/>
    <col min="8957" max="8957" width="5.85546875" style="6" customWidth="1"/>
    <col min="8958" max="8958" width="5.5703125" style="6" customWidth="1"/>
    <col min="8959" max="8959" width="69.28515625" style="6" customWidth="1"/>
    <col min="8960" max="8960" width="7.42578125" style="6" customWidth="1"/>
    <col min="8961" max="9212" width="9.140625" style="6"/>
    <col min="9213" max="9213" width="5.85546875" style="6" customWidth="1"/>
    <col min="9214" max="9214" width="5.5703125" style="6" customWidth="1"/>
    <col min="9215" max="9215" width="69.28515625" style="6" customWidth="1"/>
    <col min="9216" max="9216" width="7.42578125" style="6" customWidth="1"/>
    <col min="9217" max="9468" width="9.140625" style="6"/>
    <col min="9469" max="9469" width="5.85546875" style="6" customWidth="1"/>
    <col min="9470" max="9470" width="5.5703125" style="6" customWidth="1"/>
    <col min="9471" max="9471" width="69.28515625" style="6" customWidth="1"/>
    <col min="9472" max="9472" width="7.42578125" style="6" customWidth="1"/>
    <col min="9473" max="9724" width="9.140625" style="6"/>
    <col min="9725" max="9725" width="5.85546875" style="6" customWidth="1"/>
    <col min="9726" max="9726" width="5.5703125" style="6" customWidth="1"/>
    <col min="9727" max="9727" width="69.28515625" style="6" customWidth="1"/>
    <col min="9728" max="9728" width="7.42578125" style="6" customWidth="1"/>
    <col min="9729" max="9980" width="9.140625" style="6"/>
    <col min="9981" max="9981" width="5.85546875" style="6" customWidth="1"/>
    <col min="9982" max="9982" width="5.5703125" style="6" customWidth="1"/>
    <col min="9983" max="9983" width="69.28515625" style="6" customWidth="1"/>
    <col min="9984" max="9984" width="7.42578125" style="6" customWidth="1"/>
    <col min="9985" max="10236" width="9.140625" style="6"/>
    <col min="10237" max="10237" width="5.85546875" style="6" customWidth="1"/>
    <col min="10238" max="10238" width="5.5703125" style="6" customWidth="1"/>
    <col min="10239" max="10239" width="69.28515625" style="6" customWidth="1"/>
    <col min="10240" max="10240" width="7.42578125" style="6" customWidth="1"/>
    <col min="10241" max="10492" width="9.140625" style="6"/>
    <col min="10493" max="10493" width="5.85546875" style="6" customWidth="1"/>
    <col min="10494" max="10494" width="5.5703125" style="6" customWidth="1"/>
    <col min="10495" max="10495" width="69.28515625" style="6" customWidth="1"/>
    <col min="10496" max="10496" width="7.42578125" style="6" customWidth="1"/>
    <col min="10497" max="10748" width="9.140625" style="6"/>
    <col min="10749" max="10749" width="5.85546875" style="6" customWidth="1"/>
    <col min="10750" max="10750" width="5.5703125" style="6" customWidth="1"/>
    <col min="10751" max="10751" width="69.28515625" style="6" customWidth="1"/>
    <col min="10752" max="10752" width="7.42578125" style="6" customWidth="1"/>
    <col min="10753" max="11004" width="9.140625" style="6"/>
    <col min="11005" max="11005" width="5.85546875" style="6" customWidth="1"/>
    <col min="11006" max="11006" width="5.5703125" style="6" customWidth="1"/>
    <col min="11007" max="11007" width="69.28515625" style="6" customWidth="1"/>
    <col min="11008" max="11008" width="7.42578125" style="6" customWidth="1"/>
    <col min="11009" max="11260" width="9.140625" style="6"/>
    <col min="11261" max="11261" width="5.85546875" style="6" customWidth="1"/>
    <col min="11262" max="11262" width="5.5703125" style="6" customWidth="1"/>
    <col min="11263" max="11263" width="69.28515625" style="6" customWidth="1"/>
    <col min="11264" max="11264" width="7.42578125" style="6" customWidth="1"/>
    <col min="11265" max="11516" width="9.140625" style="6"/>
    <col min="11517" max="11517" width="5.85546875" style="6" customWidth="1"/>
    <col min="11518" max="11518" width="5.5703125" style="6" customWidth="1"/>
    <col min="11519" max="11519" width="69.28515625" style="6" customWidth="1"/>
    <col min="11520" max="11520" width="7.42578125" style="6" customWidth="1"/>
    <col min="11521" max="11772" width="9.140625" style="6"/>
    <col min="11773" max="11773" width="5.85546875" style="6" customWidth="1"/>
    <col min="11774" max="11774" width="5.5703125" style="6" customWidth="1"/>
    <col min="11775" max="11775" width="69.28515625" style="6" customWidth="1"/>
    <col min="11776" max="11776" width="7.42578125" style="6" customWidth="1"/>
    <col min="11777" max="12028" width="9.140625" style="6"/>
    <col min="12029" max="12029" width="5.85546875" style="6" customWidth="1"/>
    <col min="12030" max="12030" width="5.5703125" style="6" customWidth="1"/>
    <col min="12031" max="12031" width="69.28515625" style="6" customWidth="1"/>
    <col min="12032" max="12032" width="7.42578125" style="6" customWidth="1"/>
    <col min="12033" max="12284" width="9.140625" style="6"/>
    <col min="12285" max="12285" width="5.85546875" style="6" customWidth="1"/>
    <col min="12286" max="12286" width="5.5703125" style="6" customWidth="1"/>
    <col min="12287" max="12287" width="69.28515625" style="6" customWidth="1"/>
    <col min="12288" max="12288" width="7.42578125" style="6" customWidth="1"/>
    <col min="12289" max="12540" width="9.140625" style="6"/>
    <col min="12541" max="12541" width="5.85546875" style="6" customWidth="1"/>
    <col min="12542" max="12542" width="5.5703125" style="6" customWidth="1"/>
    <col min="12543" max="12543" width="69.28515625" style="6" customWidth="1"/>
    <col min="12544" max="12544" width="7.42578125" style="6" customWidth="1"/>
    <col min="12545" max="12796" width="9.140625" style="6"/>
    <col min="12797" max="12797" width="5.85546875" style="6" customWidth="1"/>
    <col min="12798" max="12798" width="5.5703125" style="6" customWidth="1"/>
    <col min="12799" max="12799" width="69.28515625" style="6" customWidth="1"/>
    <col min="12800" max="12800" width="7.42578125" style="6" customWidth="1"/>
    <col min="12801" max="13052" width="9.140625" style="6"/>
    <col min="13053" max="13053" width="5.85546875" style="6" customWidth="1"/>
    <col min="13054" max="13054" width="5.5703125" style="6" customWidth="1"/>
    <col min="13055" max="13055" width="69.28515625" style="6" customWidth="1"/>
    <col min="13056" max="13056" width="7.42578125" style="6" customWidth="1"/>
    <col min="13057" max="13308" width="9.140625" style="6"/>
    <col min="13309" max="13309" width="5.85546875" style="6" customWidth="1"/>
    <col min="13310" max="13310" width="5.5703125" style="6" customWidth="1"/>
    <col min="13311" max="13311" width="69.28515625" style="6" customWidth="1"/>
    <col min="13312" max="13312" width="7.42578125" style="6" customWidth="1"/>
    <col min="13313" max="13564" width="9.140625" style="6"/>
    <col min="13565" max="13565" width="5.85546875" style="6" customWidth="1"/>
    <col min="13566" max="13566" width="5.5703125" style="6" customWidth="1"/>
    <col min="13567" max="13567" width="69.28515625" style="6" customWidth="1"/>
    <col min="13568" max="13568" width="7.42578125" style="6" customWidth="1"/>
    <col min="13569" max="13820" width="9.140625" style="6"/>
    <col min="13821" max="13821" width="5.85546875" style="6" customWidth="1"/>
    <col min="13822" max="13822" width="5.5703125" style="6" customWidth="1"/>
    <col min="13823" max="13823" width="69.28515625" style="6" customWidth="1"/>
    <col min="13824" max="13824" width="7.42578125" style="6" customWidth="1"/>
    <col min="13825" max="14076" width="9.140625" style="6"/>
    <col min="14077" max="14077" width="5.85546875" style="6" customWidth="1"/>
    <col min="14078" max="14078" width="5.5703125" style="6" customWidth="1"/>
    <col min="14079" max="14079" width="69.28515625" style="6" customWidth="1"/>
    <col min="14080" max="14080" width="7.42578125" style="6" customWidth="1"/>
    <col min="14081" max="14332" width="9.140625" style="6"/>
    <col min="14333" max="14333" width="5.85546875" style="6" customWidth="1"/>
    <col min="14334" max="14334" width="5.5703125" style="6" customWidth="1"/>
    <col min="14335" max="14335" width="69.28515625" style="6" customWidth="1"/>
    <col min="14336" max="14336" width="7.42578125" style="6" customWidth="1"/>
    <col min="14337" max="14588" width="9.140625" style="6"/>
    <col min="14589" max="14589" width="5.85546875" style="6" customWidth="1"/>
    <col min="14590" max="14590" width="5.5703125" style="6" customWidth="1"/>
    <col min="14591" max="14591" width="69.28515625" style="6" customWidth="1"/>
    <col min="14592" max="14592" width="7.42578125" style="6" customWidth="1"/>
    <col min="14593" max="14844" width="9.140625" style="6"/>
    <col min="14845" max="14845" width="5.85546875" style="6" customWidth="1"/>
    <col min="14846" max="14846" width="5.5703125" style="6" customWidth="1"/>
    <col min="14847" max="14847" width="69.28515625" style="6" customWidth="1"/>
    <col min="14848" max="14848" width="7.42578125" style="6" customWidth="1"/>
    <col min="14849" max="15100" width="9.140625" style="6"/>
    <col min="15101" max="15101" width="5.85546875" style="6" customWidth="1"/>
    <col min="15102" max="15102" width="5.5703125" style="6" customWidth="1"/>
    <col min="15103" max="15103" width="69.28515625" style="6" customWidth="1"/>
    <col min="15104" max="15104" width="7.42578125" style="6" customWidth="1"/>
    <col min="15105" max="15356" width="9.140625" style="6"/>
    <col min="15357" max="15357" width="5.85546875" style="6" customWidth="1"/>
    <col min="15358" max="15358" width="5.5703125" style="6" customWidth="1"/>
    <col min="15359" max="15359" width="69.28515625" style="6" customWidth="1"/>
    <col min="15360" max="15360" width="7.42578125" style="6" customWidth="1"/>
    <col min="15361" max="15612" width="9.140625" style="6"/>
    <col min="15613" max="15613" width="5.85546875" style="6" customWidth="1"/>
    <col min="15614" max="15614" width="5.5703125" style="6" customWidth="1"/>
    <col min="15615" max="15615" width="69.28515625" style="6" customWidth="1"/>
    <col min="15616" max="15616" width="7.42578125" style="6" customWidth="1"/>
    <col min="15617" max="15868" width="9.140625" style="6"/>
    <col min="15869" max="15869" width="5.85546875" style="6" customWidth="1"/>
    <col min="15870" max="15870" width="5.5703125" style="6" customWidth="1"/>
    <col min="15871" max="15871" width="69.28515625" style="6" customWidth="1"/>
    <col min="15872" max="15872" width="7.42578125" style="6" customWidth="1"/>
    <col min="15873" max="16124" width="9.140625" style="6"/>
    <col min="16125" max="16125" width="5.85546875" style="6" customWidth="1"/>
    <col min="16126" max="16126" width="5.5703125" style="6" customWidth="1"/>
    <col min="16127" max="16127" width="69.28515625" style="6" customWidth="1"/>
    <col min="16128" max="16128" width="7.42578125" style="6" customWidth="1"/>
    <col min="16129" max="16384" width="9.140625" style="6"/>
  </cols>
  <sheetData>
    <row r="2" spans="1:3" s="72" customFormat="1">
      <c r="A2" s="72" t="s">
        <v>76</v>
      </c>
      <c r="B2" s="123"/>
      <c r="C2" s="123"/>
    </row>
    <row r="3" spans="1:3" s="79" customFormat="1">
      <c r="C3" s="79" t="s">
        <v>124</v>
      </c>
    </row>
    <row r="4" spans="1:3" s="79" customFormat="1">
      <c r="C4" s="79" t="s">
        <v>125</v>
      </c>
    </row>
    <row r="6" spans="1:3">
      <c r="B6" s="68" t="s">
        <v>53</v>
      </c>
    </row>
    <row r="7" spans="1:3">
      <c r="C7" s="6" t="s">
        <v>126</v>
      </c>
    </row>
    <row r="8" spans="1:3">
      <c r="C8" s="6" t="s">
        <v>127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="160" zoomScaleNormal="160" workbookViewId="0">
      <selection activeCell="B1" sqref="B1:H1"/>
    </sheetView>
  </sheetViews>
  <sheetFormatPr defaultRowHeight="23.25"/>
  <cols>
    <col min="1" max="1" width="3.85546875" style="1" customWidth="1"/>
    <col min="2" max="2" width="4.85546875" style="1" customWidth="1"/>
    <col min="3" max="3" width="26.140625" style="1" customWidth="1"/>
    <col min="4" max="4" width="8.28515625" style="1" customWidth="1"/>
    <col min="5" max="5" width="18.42578125" style="1" customWidth="1"/>
    <col min="6" max="6" width="10.5703125" style="2" customWidth="1"/>
    <col min="7" max="7" width="11.42578125" style="2" customWidth="1"/>
    <col min="8" max="8" width="10.85546875" style="2" customWidth="1"/>
    <col min="9" max="9" width="10.5703125" style="1" customWidth="1"/>
    <col min="10" max="256" width="9.140625" style="1"/>
    <col min="257" max="257" width="10.85546875" style="1" customWidth="1"/>
    <col min="258" max="258" width="9.140625" style="1"/>
    <col min="259" max="259" width="15.42578125" style="1" customWidth="1"/>
    <col min="260" max="260" width="30.85546875" style="1" customWidth="1"/>
    <col min="261" max="261" width="6.85546875" style="1" customWidth="1"/>
    <col min="262" max="262" width="7" style="1" customWidth="1"/>
    <col min="263" max="263" width="13.7109375" style="1" customWidth="1"/>
    <col min="264" max="512" width="9.140625" style="1"/>
    <col min="513" max="513" width="10.85546875" style="1" customWidth="1"/>
    <col min="514" max="514" width="9.140625" style="1"/>
    <col min="515" max="515" width="15.42578125" style="1" customWidth="1"/>
    <col min="516" max="516" width="30.85546875" style="1" customWidth="1"/>
    <col min="517" max="517" width="6.85546875" style="1" customWidth="1"/>
    <col min="518" max="518" width="7" style="1" customWidth="1"/>
    <col min="519" max="519" width="13.7109375" style="1" customWidth="1"/>
    <col min="520" max="768" width="9.140625" style="1"/>
    <col min="769" max="769" width="10.85546875" style="1" customWidth="1"/>
    <col min="770" max="770" width="9.140625" style="1"/>
    <col min="771" max="771" width="15.42578125" style="1" customWidth="1"/>
    <col min="772" max="772" width="30.85546875" style="1" customWidth="1"/>
    <col min="773" max="773" width="6.85546875" style="1" customWidth="1"/>
    <col min="774" max="774" width="7" style="1" customWidth="1"/>
    <col min="775" max="775" width="13.7109375" style="1" customWidth="1"/>
    <col min="776" max="1024" width="9.140625" style="1"/>
    <col min="1025" max="1025" width="10.85546875" style="1" customWidth="1"/>
    <col min="1026" max="1026" width="9.140625" style="1"/>
    <col min="1027" max="1027" width="15.42578125" style="1" customWidth="1"/>
    <col min="1028" max="1028" width="30.85546875" style="1" customWidth="1"/>
    <col min="1029" max="1029" width="6.85546875" style="1" customWidth="1"/>
    <col min="1030" max="1030" width="7" style="1" customWidth="1"/>
    <col min="1031" max="1031" width="13.7109375" style="1" customWidth="1"/>
    <col min="1032" max="1280" width="9.140625" style="1"/>
    <col min="1281" max="1281" width="10.85546875" style="1" customWidth="1"/>
    <col min="1282" max="1282" width="9.140625" style="1"/>
    <col min="1283" max="1283" width="15.42578125" style="1" customWidth="1"/>
    <col min="1284" max="1284" width="30.85546875" style="1" customWidth="1"/>
    <col min="1285" max="1285" width="6.85546875" style="1" customWidth="1"/>
    <col min="1286" max="1286" width="7" style="1" customWidth="1"/>
    <col min="1287" max="1287" width="13.7109375" style="1" customWidth="1"/>
    <col min="1288" max="1536" width="9.140625" style="1"/>
    <col min="1537" max="1537" width="10.85546875" style="1" customWidth="1"/>
    <col min="1538" max="1538" width="9.140625" style="1"/>
    <col min="1539" max="1539" width="15.42578125" style="1" customWidth="1"/>
    <col min="1540" max="1540" width="30.85546875" style="1" customWidth="1"/>
    <col min="1541" max="1541" width="6.85546875" style="1" customWidth="1"/>
    <col min="1542" max="1542" width="7" style="1" customWidth="1"/>
    <col min="1543" max="1543" width="13.7109375" style="1" customWidth="1"/>
    <col min="1544" max="1792" width="9.140625" style="1"/>
    <col min="1793" max="1793" width="10.85546875" style="1" customWidth="1"/>
    <col min="1794" max="1794" width="9.140625" style="1"/>
    <col min="1795" max="1795" width="15.42578125" style="1" customWidth="1"/>
    <col min="1796" max="1796" width="30.85546875" style="1" customWidth="1"/>
    <col min="1797" max="1797" width="6.85546875" style="1" customWidth="1"/>
    <col min="1798" max="1798" width="7" style="1" customWidth="1"/>
    <col min="1799" max="1799" width="13.7109375" style="1" customWidth="1"/>
    <col min="1800" max="2048" width="9.140625" style="1"/>
    <col min="2049" max="2049" width="10.85546875" style="1" customWidth="1"/>
    <col min="2050" max="2050" width="9.140625" style="1"/>
    <col min="2051" max="2051" width="15.42578125" style="1" customWidth="1"/>
    <col min="2052" max="2052" width="30.85546875" style="1" customWidth="1"/>
    <col min="2053" max="2053" width="6.85546875" style="1" customWidth="1"/>
    <col min="2054" max="2054" width="7" style="1" customWidth="1"/>
    <col min="2055" max="2055" width="13.7109375" style="1" customWidth="1"/>
    <col min="2056" max="2304" width="9.140625" style="1"/>
    <col min="2305" max="2305" width="10.85546875" style="1" customWidth="1"/>
    <col min="2306" max="2306" width="9.140625" style="1"/>
    <col min="2307" max="2307" width="15.42578125" style="1" customWidth="1"/>
    <col min="2308" max="2308" width="30.85546875" style="1" customWidth="1"/>
    <col min="2309" max="2309" width="6.85546875" style="1" customWidth="1"/>
    <col min="2310" max="2310" width="7" style="1" customWidth="1"/>
    <col min="2311" max="2311" width="13.7109375" style="1" customWidth="1"/>
    <col min="2312" max="2560" width="9.140625" style="1"/>
    <col min="2561" max="2561" width="10.85546875" style="1" customWidth="1"/>
    <col min="2562" max="2562" width="9.140625" style="1"/>
    <col min="2563" max="2563" width="15.42578125" style="1" customWidth="1"/>
    <col min="2564" max="2564" width="30.85546875" style="1" customWidth="1"/>
    <col min="2565" max="2565" width="6.85546875" style="1" customWidth="1"/>
    <col min="2566" max="2566" width="7" style="1" customWidth="1"/>
    <col min="2567" max="2567" width="13.7109375" style="1" customWidth="1"/>
    <col min="2568" max="2816" width="9.140625" style="1"/>
    <col min="2817" max="2817" width="10.85546875" style="1" customWidth="1"/>
    <col min="2818" max="2818" width="9.140625" style="1"/>
    <col min="2819" max="2819" width="15.42578125" style="1" customWidth="1"/>
    <col min="2820" max="2820" width="30.85546875" style="1" customWidth="1"/>
    <col min="2821" max="2821" width="6.85546875" style="1" customWidth="1"/>
    <col min="2822" max="2822" width="7" style="1" customWidth="1"/>
    <col min="2823" max="2823" width="13.7109375" style="1" customWidth="1"/>
    <col min="2824" max="3072" width="9.140625" style="1"/>
    <col min="3073" max="3073" width="10.85546875" style="1" customWidth="1"/>
    <col min="3074" max="3074" width="9.140625" style="1"/>
    <col min="3075" max="3075" width="15.42578125" style="1" customWidth="1"/>
    <col min="3076" max="3076" width="30.85546875" style="1" customWidth="1"/>
    <col min="3077" max="3077" width="6.85546875" style="1" customWidth="1"/>
    <col min="3078" max="3078" width="7" style="1" customWidth="1"/>
    <col min="3079" max="3079" width="13.7109375" style="1" customWidth="1"/>
    <col min="3080" max="3328" width="9.140625" style="1"/>
    <col min="3329" max="3329" width="10.85546875" style="1" customWidth="1"/>
    <col min="3330" max="3330" width="9.140625" style="1"/>
    <col min="3331" max="3331" width="15.42578125" style="1" customWidth="1"/>
    <col min="3332" max="3332" width="30.85546875" style="1" customWidth="1"/>
    <col min="3333" max="3333" width="6.85546875" style="1" customWidth="1"/>
    <col min="3334" max="3334" width="7" style="1" customWidth="1"/>
    <col min="3335" max="3335" width="13.7109375" style="1" customWidth="1"/>
    <col min="3336" max="3584" width="9.140625" style="1"/>
    <col min="3585" max="3585" width="10.85546875" style="1" customWidth="1"/>
    <col min="3586" max="3586" width="9.140625" style="1"/>
    <col min="3587" max="3587" width="15.42578125" style="1" customWidth="1"/>
    <col min="3588" max="3588" width="30.85546875" style="1" customWidth="1"/>
    <col min="3589" max="3589" width="6.85546875" style="1" customWidth="1"/>
    <col min="3590" max="3590" width="7" style="1" customWidth="1"/>
    <col min="3591" max="3591" width="13.7109375" style="1" customWidth="1"/>
    <col min="3592" max="3840" width="9.140625" style="1"/>
    <col min="3841" max="3841" width="10.85546875" style="1" customWidth="1"/>
    <col min="3842" max="3842" width="9.140625" style="1"/>
    <col min="3843" max="3843" width="15.42578125" style="1" customWidth="1"/>
    <col min="3844" max="3844" width="30.85546875" style="1" customWidth="1"/>
    <col min="3845" max="3845" width="6.85546875" style="1" customWidth="1"/>
    <col min="3846" max="3846" width="7" style="1" customWidth="1"/>
    <col min="3847" max="3847" width="13.7109375" style="1" customWidth="1"/>
    <col min="3848" max="4096" width="9.140625" style="1"/>
    <col min="4097" max="4097" width="10.85546875" style="1" customWidth="1"/>
    <col min="4098" max="4098" width="9.140625" style="1"/>
    <col min="4099" max="4099" width="15.42578125" style="1" customWidth="1"/>
    <col min="4100" max="4100" width="30.85546875" style="1" customWidth="1"/>
    <col min="4101" max="4101" width="6.85546875" style="1" customWidth="1"/>
    <col min="4102" max="4102" width="7" style="1" customWidth="1"/>
    <col min="4103" max="4103" width="13.7109375" style="1" customWidth="1"/>
    <col min="4104" max="4352" width="9.140625" style="1"/>
    <col min="4353" max="4353" width="10.85546875" style="1" customWidth="1"/>
    <col min="4354" max="4354" width="9.140625" style="1"/>
    <col min="4355" max="4355" width="15.42578125" style="1" customWidth="1"/>
    <col min="4356" max="4356" width="30.85546875" style="1" customWidth="1"/>
    <col min="4357" max="4357" width="6.85546875" style="1" customWidth="1"/>
    <col min="4358" max="4358" width="7" style="1" customWidth="1"/>
    <col min="4359" max="4359" width="13.7109375" style="1" customWidth="1"/>
    <col min="4360" max="4608" width="9.140625" style="1"/>
    <col min="4609" max="4609" width="10.85546875" style="1" customWidth="1"/>
    <col min="4610" max="4610" width="9.140625" style="1"/>
    <col min="4611" max="4611" width="15.42578125" style="1" customWidth="1"/>
    <col min="4612" max="4612" width="30.85546875" style="1" customWidth="1"/>
    <col min="4613" max="4613" width="6.85546875" style="1" customWidth="1"/>
    <col min="4614" max="4614" width="7" style="1" customWidth="1"/>
    <col min="4615" max="4615" width="13.7109375" style="1" customWidth="1"/>
    <col min="4616" max="4864" width="9.140625" style="1"/>
    <col min="4865" max="4865" width="10.85546875" style="1" customWidth="1"/>
    <col min="4866" max="4866" width="9.140625" style="1"/>
    <col min="4867" max="4867" width="15.42578125" style="1" customWidth="1"/>
    <col min="4868" max="4868" width="30.85546875" style="1" customWidth="1"/>
    <col min="4869" max="4869" width="6.85546875" style="1" customWidth="1"/>
    <col min="4870" max="4870" width="7" style="1" customWidth="1"/>
    <col min="4871" max="4871" width="13.7109375" style="1" customWidth="1"/>
    <col min="4872" max="5120" width="9.140625" style="1"/>
    <col min="5121" max="5121" width="10.85546875" style="1" customWidth="1"/>
    <col min="5122" max="5122" width="9.140625" style="1"/>
    <col min="5123" max="5123" width="15.42578125" style="1" customWidth="1"/>
    <col min="5124" max="5124" width="30.85546875" style="1" customWidth="1"/>
    <col min="5125" max="5125" width="6.85546875" style="1" customWidth="1"/>
    <col min="5126" max="5126" width="7" style="1" customWidth="1"/>
    <col min="5127" max="5127" width="13.7109375" style="1" customWidth="1"/>
    <col min="5128" max="5376" width="9.140625" style="1"/>
    <col min="5377" max="5377" width="10.85546875" style="1" customWidth="1"/>
    <col min="5378" max="5378" width="9.140625" style="1"/>
    <col min="5379" max="5379" width="15.42578125" style="1" customWidth="1"/>
    <col min="5380" max="5380" width="30.85546875" style="1" customWidth="1"/>
    <col min="5381" max="5381" width="6.85546875" style="1" customWidth="1"/>
    <col min="5382" max="5382" width="7" style="1" customWidth="1"/>
    <col min="5383" max="5383" width="13.7109375" style="1" customWidth="1"/>
    <col min="5384" max="5632" width="9.140625" style="1"/>
    <col min="5633" max="5633" width="10.85546875" style="1" customWidth="1"/>
    <col min="5634" max="5634" width="9.140625" style="1"/>
    <col min="5635" max="5635" width="15.42578125" style="1" customWidth="1"/>
    <col min="5636" max="5636" width="30.85546875" style="1" customWidth="1"/>
    <col min="5637" max="5637" width="6.85546875" style="1" customWidth="1"/>
    <col min="5638" max="5638" width="7" style="1" customWidth="1"/>
    <col min="5639" max="5639" width="13.7109375" style="1" customWidth="1"/>
    <col min="5640" max="5888" width="9.140625" style="1"/>
    <col min="5889" max="5889" width="10.85546875" style="1" customWidth="1"/>
    <col min="5890" max="5890" width="9.140625" style="1"/>
    <col min="5891" max="5891" width="15.42578125" style="1" customWidth="1"/>
    <col min="5892" max="5892" width="30.85546875" style="1" customWidth="1"/>
    <col min="5893" max="5893" width="6.85546875" style="1" customWidth="1"/>
    <col min="5894" max="5894" width="7" style="1" customWidth="1"/>
    <col min="5895" max="5895" width="13.7109375" style="1" customWidth="1"/>
    <col min="5896" max="6144" width="9.140625" style="1"/>
    <col min="6145" max="6145" width="10.85546875" style="1" customWidth="1"/>
    <col min="6146" max="6146" width="9.140625" style="1"/>
    <col min="6147" max="6147" width="15.42578125" style="1" customWidth="1"/>
    <col min="6148" max="6148" width="30.85546875" style="1" customWidth="1"/>
    <col min="6149" max="6149" width="6.85546875" style="1" customWidth="1"/>
    <col min="6150" max="6150" width="7" style="1" customWidth="1"/>
    <col min="6151" max="6151" width="13.7109375" style="1" customWidth="1"/>
    <col min="6152" max="6400" width="9.140625" style="1"/>
    <col min="6401" max="6401" width="10.85546875" style="1" customWidth="1"/>
    <col min="6402" max="6402" width="9.140625" style="1"/>
    <col min="6403" max="6403" width="15.42578125" style="1" customWidth="1"/>
    <col min="6404" max="6404" width="30.85546875" style="1" customWidth="1"/>
    <col min="6405" max="6405" width="6.85546875" style="1" customWidth="1"/>
    <col min="6406" max="6406" width="7" style="1" customWidth="1"/>
    <col min="6407" max="6407" width="13.7109375" style="1" customWidth="1"/>
    <col min="6408" max="6656" width="9.140625" style="1"/>
    <col min="6657" max="6657" width="10.85546875" style="1" customWidth="1"/>
    <col min="6658" max="6658" width="9.140625" style="1"/>
    <col min="6659" max="6659" width="15.42578125" style="1" customWidth="1"/>
    <col min="6660" max="6660" width="30.85546875" style="1" customWidth="1"/>
    <col min="6661" max="6661" width="6.85546875" style="1" customWidth="1"/>
    <col min="6662" max="6662" width="7" style="1" customWidth="1"/>
    <col min="6663" max="6663" width="13.7109375" style="1" customWidth="1"/>
    <col min="6664" max="6912" width="9.140625" style="1"/>
    <col min="6913" max="6913" width="10.85546875" style="1" customWidth="1"/>
    <col min="6914" max="6914" width="9.140625" style="1"/>
    <col min="6915" max="6915" width="15.42578125" style="1" customWidth="1"/>
    <col min="6916" max="6916" width="30.85546875" style="1" customWidth="1"/>
    <col min="6917" max="6917" width="6.85546875" style="1" customWidth="1"/>
    <col min="6918" max="6918" width="7" style="1" customWidth="1"/>
    <col min="6919" max="6919" width="13.7109375" style="1" customWidth="1"/>
    <col min="6920" max="7168" width="9.140625" style="1"/>
    <col min="7169" max="7169" width="10.85546875" style="1" customWidth="1"/>
    <col min="7170" max="7170" width="9.140625" style="1"/>
    <col min="7171" max="7171" width="15.42578125" style="1" customWidth="1"/>
    <col min="7172" max="7172" width="30.85546875" style="1" customWidth="1"/>
    <col min="7173" max="7173" width="6.85546875" style="1" customWidth="1"/>
    <col min="7174" max="7174" width="7" style="1" customWidth="1"/>
    <col min="7175" max="7175" width="13.7109375" style="1" customWidth="1"/>
    <col min="7176" max="7424" width="9.140625" style="1"/>
    <col min="7425" max="7425" width="10.85546875" style="1" customWidth="1"/>
    <col min="7426" max="7426" width="9.140625" style="1"/>
    <col min="7427" max="7427" width="15.42578125" style="1" customWidth="1"/>
    <col min="7428" max="7428" width="30.85546875" style="1" customWidth="1"/>
    <col min="7429" max="7429" width="6.85546875" style="1" customWidth="1"/>
    <col min="7430" max="7430" width="7" style="1" customWidth="1"/>
    <col min="7431" max="7431" width="13.7109375" style="1" customWidth="1"/>
    <col min="7432" max="7680" width="9.140625" style="1"/>
    <col min="7681" max="7681" width="10.85546875" style="1" customWidth="1"/>
    <col min="7682" max="7682" width="9.140625" style="1"/>
    <col min="7683" max="7683" width="15.42578125" style="1" customWidth="1"/>
    <col min="7684" max="7684" width="30.85546875" style="1" customWidth="1"/>
    <col min="7685" max="7685" width="6.85546875" style="1" customWidth="1"/>
    <col min="7686" max="7686" width="7" style="1" customWidth="1"/>
    <col min="7687" max="7687" width="13.7109375" style="1" customWidth="1"/>
    <col min="7688" max="7936" width="9.140625" style="1"/>
    <col min="7937" max="7937" width="10.85546875" style="1" customWidth="1"/>
    <col min="7938" max="7938" width="9.140625" style="1"/>
    <col min="7939" max="7939" width="15.42578125" style="1" customWidth="1"/>
    <col min="7940" max="7940" width="30.85546875" style="1" customWidth="1"/>
    <col min="7941" max="7941" width="6.85546875" style="1" customWidth="1"/>
    <col min="7942" max="7942" width="7" style="1" customWidth="1"/>
    <col min="7943" max="7943" width="13.7109375" style="1" customWidth="1"/>
    <col min="7944" max="8192" width="9.140625" style="1"/>
    <col min="8193" max="8193" width="10.85546875" style="1" customWidth="1"/>
    <col min="8194" max="8194" width="9.140625" style="1"/>
    <col min="8195" max="8195" width="15.42578125" style="1" customWidth="1"/>
    <col min="8196" max="8196" width="30.85546875" style="1" customWidth="1"/>
    <col min="8197" max="8197" width="6.85546875" style="1" customWidth="1"/>
    <col min="8198" max="8198" width="7" style="1" customWidth="1"/>
    <col min="8199" max="8199" width="13.7109375" style="1" customWidth="1"/>
    <col min="8200" max="8448" width="9.140625" style="1"/>
    <col min="8449" max="8449" width="10.85546875" style="1" customWidth="1"/>
    <col min="8450" max="8450" width="9.140625" style="1"/>
    <col min="8451" max="8451" width="15.42578125" style="1" customWidth="1"/>
    <col min="8452" max="8452" width="30.85546875" style="1" customWidth="1"/>
    <col min="8453" max="8453" width="6.85546875" style="1" customWidth="1"/>
    <col min="8454" max="8454" width="7" style="1" customWidth="1"/>
    <col min="8455" max="8455" width="13.7109375" style="1" customWidth="1"/>
    <col min="8456" max="8704" width="9.140625" style="1"/>
    <col min="8705" max="8705" width="10.85546875" style="1" customWidth="1"/>
    <col min="8706" max="8706" width="9.140625" style="1"/>
    <col min="8707" max="8707" width="15.42578125" style="1" customWidth="1"/>
    <col min="8708" max="8708" width="30.85546875" style="1" customWidth="1"/>
    <col min="8709" max="8709" width="6.85546875" style="1" customWidth="1"/>
    <col min="8710" max="8710" width="7" style="1" customWidth="1"/>
    <col min="8711" max="8711" width="13.7109375" style="1" customWidth="1"/>
    <col min="8712" max="8960" width="9.140625" style="1"/>
    <col min="8961" max="8961" width="10.85546875" style="1" customWidth="1"/>
    <col min="8962" max="8962" width="9.140625" style="1"/>
    <col min="8963" max="8963" width="15.42578125" style="1" customWidth="1"/>
    <col min="8964" max="8964" width="30.85546875" style="1" customWidth="1"/>
    <col min="8965" max="8965" width="6.85546875" style="1" customWidth="1"/>
    <col min="8966" max="8966" width="7" style="1" customWidth="1"/>
    <col min="8967" max="8967" width="13.7109375" style="1" customWidth="1"/>
    <col min="8968" max="9216" width="9.140625" style="1"/>
    <col min="9217" max="9217" width="10.85546875" style="1" customWidth="1"/>
    <col min="9218" max="9218" width="9.140625" style="1"/>
    <col min="9219" max="9219" width="15.42578125" style="1" customWidth="1"/>
    <col min="9220" max="9220" width="30.85546875" style="1" customWidth="1"/>
    <col min="9221" max="9221" width="6.85546875" style="1" customWidth="1"/>
    <col min="9222" max="9222" width="7" style="1" customWidth="1"/>
    <col min="9223" max="9223" width="13.7109375" style="1" customWidth="1"/>
    <col min="9224" max="9472" width="9.140625" style="1"/>
    <col min="9473" max="9473" width="10.85546875" style="1" customWidth="1"/>
    <col min="9474" max="9474" width="9.140625" style="1"/>
    <col min="9475" max="9475" width="15.42578125" style="1" customWidth="1"/>
    <col min="9476" max="9476" width="30.85546875" style="1" customWidth="1"/>
    <col min="9477" max="9477" width="6.85546875" style="1" customWidth="1"/>
    <col min="9478" max="9478" width="7" style="1" customWidth="1"/>
    <col min="9479" max="9479" width="13.7109375" style="1" customWidth="1"/>
    <col min="9480" max="9728" width="9.140625" style="1"/>
    <col min="9729" max="9729" width="10.85546875" style="1" customWidth="1"/>
    <col min="9730" max="9730" width="9.140625" style="1"/>
    <col min="9731" max="9731" width="15.42578125" style="1" customWidth="1"/>
    <col min="9732" max="9732" width="30.85546875" style="1" customWidth="1"/>
    <col min="9733" max="9733" width="6.85546875" style="1" customWidth="1"/>
    <col min="9734" max="9734" width="7" style="1" customWidth="1"/>
    <col min="9735" max="9735" width="13.7109375" style="1" customWidth="1"/>
    <col min="9736" max="9984" width="9.140625" style="1"/>
    <col min="9985" max="9985" width="10.85546875" style="1" customWidth="1"/>
    <col min="9986" max="9986" width="9.140625" style="1"/>
    <col min="9987" max="9987" width="15.42578125" style="1" customWidth="1"/>
    <col min="9988" max="9988" width="30.85546875" style="1" customWidth="1"/>
    <col min="9989" max="9989" width="6.85546875" style="1" customWidth="1"/>
    <col min="9990" max="9990" width="7" style="1" customWidth="1"/>
    <col min="9991" max="9991" width="13.7109375" style="1" customWidth="1"/>
    <col min="9992" max="10240" width="9.140625" style="1"/>
    <col min="10241" max="10241" width="10.85546875" style="1" customWidth="1"/>
    <col min="10242" max="10242" width="9.140625" style="1"/>
    <col min="10243" max="10243" width="15.42578125" style="1" customWidth="1"/>
    <col min="10244" max="10244" width="30.85546875" style="1" customWidth="1"/>
    <col min="10245" max="10245" width="6.85546875" style="1" customWidth="1"/>
    <col min="10246" max="10246" width="7" style="1" customWidth="1"/>
    <col min="10247" max="10247" width="13.7109375" style="1" customWidth="1"/>
    <col min="10248" max="10496" width="9.140625" style="1"/>
    <col min="10497" max="10497" width="10.85546875" style="1" customWidth="1"/>
    <col min="10498" max="10498" width="9.140625" style="1"/>
    <col min="10499" max="10499" width="15.42578125" style="1" customWidth="1"/>
    <col min="10500" max="10500" width="30.85546875" style="1" customWidth="1"/>
    <col min="10501" max="10501" width="6.85546875" style="1" customWidth="1"/>
    <col min="10502" max="10502" width="7" style="1" customWidth="1"/>
    <col min="10503" max="10503" width="13.7109375" style="1" customWidth="1"/>
    <col min="10504" max="10752" width="9.140625" style="1"/>
    <col min="10753" max="10753" width="10.85546875" style="1" customWidth="1"/>
    <col min="10754" max="10754" width="9.140625" style="1"/>
    <col min="10755" max="10755" width="15.42578125" style="1" customWidth="1"/>
    <col min="10756" max="10756" width="30.85546875" style="1" customWidth="1"/>
    <col min="10757" max="10757" width="6.85546875" style="1" customWidth="1"/>
    <col min="10758" max="10758" width="7" style="1" customWidth="1"/>
    <col min="10759" max="10759" width="13.7109375" style="1" customWidth="1"/>
    <col min="10760" max="11008" width="9.140625" style="1"/>
    <col min="11009" max="11009" width="10.85546875" style="1" customWidth="1"/>
    <col min="11010" max="11010" width="9.140625" style="1"/>
    <col min="11011" max="11011" width="15.42578125" style="1" customWidth="1"/>
    <col min="11012" max="11012" width="30.85546875" style="1" customWidth="1"/>
    <col min="11013" max="11013" width="6.85546875" style="1" customWidth="1"/>
    <col min="11014" max="11014" width="7" style="1" customWidth="1"/>
    <col min="11015" max="11015" width="13.7109375" style="1" customWidth="1"/>
    <col min="11016" max="11264" width="9.140625" style="1"/>
    <col min="11265" max="11265" width="10.85546875" style="1" customWidth="1"/>
    <col min="11266" max="11266" width="9.140625" style="1"/>
    <col min="11267" max="11267" width="15.42578125" style="1" customWidth="1"/>
    <col min="11268" max="11268" width="30.85546875" style="1" customWidth="1"/>
    <col min="11269" max="11269" width="6.85546875" style="1" customWidth="1"/>
    <col min="11270" max="11270" width="7" style="1" customWidth="1"/>
    <col min="11271" max="11271" width="13.7109375" style="1" customWidth="1"/>
    <col min="11272" max="11520" width="9.140625" style="1"/>
    <col min="11521" max="11521" width="10.85546875" style="1" customWidth="1"/>
    <col min="11522" max="11522" width="9.140625" style="1"/>
    <col min="11523" max="11523" width="15.42578125" style="1" customWidth="1"/>
    <col min="11524" max="11524" width="30.85546875" style="1" customWidth="1"/>
    <col min="11525" max="11525" width="6.85546875" style="1" customWidth="1"/>
    <col min="11526" max="11526" width="7" style="1" customWidth="1"/>
    <col min="11527" max="11527" width="13.7109375" style="1" customWidth="1"/>
    <col min="11528" max="11776" width="9.140625" style="1"/>
    <col min="11777" max="11777" width="10.85546875" style="1" customWidth="1"/>
    <col min="11778" max="11778" width="9.140625" style="1"/>
    <col min="11779" max="11779" width="15.42578125" style="1" customWidth="1"/>
    <col min="11780" max="11780" width="30.85546875" style="1" customWidth="1"/>
    <col min="11781" max="11781" width="6.85546875" style="1" customWidth="1"/>
    <col min="11782" max="11782" width="7" style="1" customWidth="1"/>
    <col min="11783" max="11783" width="13.7109375" style="1" customWidth="1"/>
    <col min="11784" max="12032" width="9.140625" style="1"/>
    <col min="12033" max="12033" width="10.85546875" style="1" customWidth="1"/>
    <col min="12034" max="12034" width="9.140625" style="1"/>
    <col min="12035" max="12035" width="15.42578125" style="1" customWidth="1"/>
    <col min="12036" max="12036" width="30.85546875" style="1" customWidth="1"/>
    <col min="12037" max="12037" width="6.85546875" style="1" customWidth="1"/>
    <col min="12038" max="12038" width="7" style="1" customWidth="1"/>
    <col min="12039" max="12039" width="13.7109375" style="1" customWidth="1"/>
    <col min="12040" max="12288" width="9.140625" style="1"/>
    <col min="12289" max="12289" width="10.85546875" style="1" customWidth="1"/>
    <col min="12290" max="12290" width="9.140625" style="1"/>
    <col min="12291" max="12291" width="15.42578125" style="1" customWidth="1"/>
    <col min="12292" max="12292" width="30.85546875" style="1" customWidth="1"/>
    <col min="12293" max="12293" width="6.85546875" style="1" customWidth="1"/>
    <col min="12294" max="12294" width="7" style="1" customWidth="1"/>
    <col min="12295" max="12295" width="13.7109375" style="1" customWidth="1"/>
    <col min="12296" max="12544" width="9.140625" style="1"/>
    <col min="12545" max="12545" width="10.85546875" style="1" customWidth="1"/>
    <col min="12546" max="12546" width="9.140625" style="1"/>
    <col min="12547" max="12547" width="15.42578125" style="1" customWidth="1"/>
    <col min="12548" max="12548" width="30.85546875" style="1" customWidth="1"/>
    <col min="12549" max="12549" width="6.85546875" style="1" customWidth="1"/>
    <col min="12550" max="12550" width="7" style="1" customWidth="1"/>
    <col min="12551" max="12551" width="13.7109375" style="1" customWidth="1"/>
    <col min="12552" max="12800" width="9.140625" style="1"/>
    <col min="12801" max="12801" width="10.85546875" style="1" customWidth="1"/>
    <col min="12802" max="12802" width="9.140625" style="1"/>
    <col min="12803" max="12803" width="15.42578125" style="1" customWidth="1"/>
    <col min="12804" max="12804" width="30.85546875" style="1" customWidth="1"/>
    <col min="12805" max="12805" width="6.85546875" style="1" customWidth="1"/>
    <col min="12806" max="12806" width="7" style="1" customWidth="1"/>
    <col min="12807" max="12807" width="13.7109375" style="1" customWidth="1"/>
    <col min="12808" max="13056" width="9.140625" style="1"/>
    <col min="13057" max="13057" width="10.85546875" style="1" customWidth="1"/>
    <col min="13058" max="13058" width="9.140625" style="1"/>
    <col min="13059" max="13059" width="15.42578125" style="1" customWidth="1"/>
    <col min="13060" max="13060" width="30.85546875" style="1" customWidth="1"/>
    <col min="13061" max="13061" width="6.85546875" style="1" customWidth="1"/>
    <col min="13062" max="13062" width="7" style="1" customWidth="1"/>
    <col min="13063" max="13063" width="13.7109375" style="1" customWidth="1"/>
    <col min="13064" max="13312" width="9.140625" style="1"/>
    <col min="13313" max="13313" width="10.85546875" style="1" customWidth="1"/>
    <col min="13314" max="13314" width="9.140625" style="1"/>
    <col min="13315" max="13315" width="15.42578125" style="1" customWidth="1"/>
    <col min="13316" max="13316" width="30.85546875" style="1" customWidth="1"/>
    <col min="13317" max="13317" width="6.85546875" style="1" customWidth="1"/>
    <col min="13318" max="13318" width="7" style="1" customWidth="1"/>
    <col min="13319" max="13319" width="13.7109375" style="1" customWidth="1"/>
    <col min="13320" max="13568" width="9.140625" style="1"/>
    <col min="13569" max="13569" width="10.85546875" style="1" customWidth="1"/>
    <col min="13570" max="13570" width="9.140625" style="1"/>
    <col min="13571" max="13571" width="15.42578125" style="1" customWidth="1"/>
    <col min="13572" max="13572" width="30.85546875" style="1" customWidth="1"/>
    <col min="13573" max="13573" width="6.85546875" style="1" customWidth="1"/>
    <col min="13574" max="13574" width="7" style="1" customWidth="1"/>
    <col min="13575" max="13575" width="13.7109375" style="1" customWidth="1"/>
    <col min="13576" max="13824" width="9.140625" style="1"/>
    <col min="13825" max="13825" width="10.85546875" style="1" customWidth="1"/>
    <col min="13826" max="13826" width="9.140625" style="1"/>
    <col min="13827" max="13827" width="15.42578125" style="1" customWidth="1"/>
    <col min="13828" max="13828" width="30.85546875" style="1" customWidth="1"/>
    <col min="13829" max="13829" width="6.85546875" style="1" customWidth="1"/>
    <col min="13830" max="13830" width="7" style="1" customWidth="1"/>
    <col min="13831" max="13831" width="13.7109375" style="1" customWidth="1"/>
    <col min="13832" max="14080" width="9.140625" style="1"/>
    <col min="14081" max="14081" width="10.85546875" style="1" customWidth="1"/>
    <col min="14082" max="14082" width="9.140625" style="1"/>
    <col min="14083" max="14083" width="15.42578125" style="1" customWidth="1"/>
    <col min="14084" max="14084" width="30.85546875" style="1" customWidth="1"/>
    <col min="14085" max="14085" width="6.85546875" style="1" customWidth="1"/>
    <col min="14086" max="14086" width="7" style="1" customWidth="1"/>
    <col min="14087" max="14087" width="13.7109375" style="1" customWidth="1"/>
    <col min="14088" max="14336" width="9.140625" style="1"/>
    <col min="14337" max="14337" width="10.85546875" style="1" customWidth="1"/>
    <col min="14338" max="14338" width="9.140625" style="1"/>
    <col min="14339" max="14339" width="15.42578125" style="1" customWidth="1"/>
    <col min="14340" max="14340" width="30.85546875" style="1" customWidth="1"/>
    <col min="14341" max="14341" width="6.85546875" style="1" customWidth="1"/>
    <col min="14342" max="14342" width="7" style="1" customWidth="1"/>
    <col min="14343" max="14343" width="13.7109375" style="1" customWidth="1"/>
    <col min="14344" max="14592" width="9.140625" style="1"/>
    <col min="14593" max="14593" width="10.85546875" style="1" customWidth="1"/>
    <col min="14594" max="14594" width="9.140625" style="1"/>
    <col min="14595" max="14595" width="15.42578125" style="1" customWidth="1"/>
    <col min="14596" max="14596" width="30.85546875" style="1" customWidth="1"/>
    <col min="14597" max="14597" width="6.85546875" style="1" customWidth="1"/>
    <col min="14598" max="14598" width="7" style="1" customWidth="1"/>
    <col min="14599" max="14599" width="13.7109375" style="1" customWidth="1"/>
    <col min="14600" max="14848" width="9.140625" style="1"/>
    <col min="14849" max="14849" width="10.85546875" style="1" customWidth="1"/>
    <col min="14850" max="14850" width="9.140625" style="1"/>
    <col min="14851" max="14851" width="15.42578125" style="1" customWidth="1"/>
    <col min="14852" max="14852" width="30.85546875" style="1" customWidth="1"/>
    <col min="14853" max="14853" width="6.85546875" style="1" customWidth="1"/>
    <col min="14854" max="14854" width="7" style="1" customWidth="1"/>
    <col min="14855" max="14855" width="13.7109375" style="1" customWidth="1"/>
    <col min="14856" max="15104" width="9.140625" style="1"/>
    <col min="15105" max="15105" width="10.85546875" style="1" customWidth="1"/>
    <col min="15106" max="15106" width="9.140625" style="1"/>
    <col min="15107" max="15107" width="15.42578125" style="1" customWidth="1"/>
    <col min="15108" max="15108" width="30.85546875" style="1" customWidth="1"/>
    <col min="15109" max="15109" width="6.85546875" style="1" customWidth="1"/>
    <col min="15110" max="15110" width="7" style="1" customWidth="1"/>
    <col min="15111" max="15111" width="13.7109375" style="1" customWidth="1"/>
    <col min="15112" max="15360" width="9.140625" style="1"/>
    <col min="15361" max="15361" width="10.85546875" style="1" customWidth="1"/>
    <col min="15362" max="15362" width="9.140625" style="1"/>
    <col min="15363" max="15363" width="15.42578125" style="1" customWidth="1"/>
    <col min="15364" max="15364" width="30.85546875" style="1" customWidth="1"/>
    <col min="15365" max="15365" width="6.85546875" style="1" customWidth="1"/>
    <col min="15366" max="15366" width="7" style="1" customWidth="1"/>
    <col min="15367" max="15367" width="13.7109375" style="1" customWidth="1"/>
    <col min="15368" max="15616" width="9.140625" style="1"/>
    <col min="15617" max="15617" width="10.85546875" style="1" customWidth="1"/>
    <col min="15618" max="15618" width="9.140625" style="1"/>
    <col min="15619" max="15619" width="15.42578125" style="1" customWidth="1"/>
    <col min="15620" max="15620" width="30.85546875" style="1" customWidth="1"/>
    <col min="15621" max="15621" width="6.85546875" style="1" customWidth="1"/>
    <col min="15622" max="15622" width="7" style="1" customWidth="1"/>
    <col min="15623" max="15623" width="13.7109375" style="1" customWidth="1"/>
    <col min="15624" max="15872" width="9.140625" style="1"/>
    <col min="15873" max="15873" width="10.85546875" style="1" customWidth="1"/>
    <col min="15874" max="15874" width="9.140625" style="1"/>
    <col min="15875" max="15875" width="15.42578125" style="1" customWidth="1"/>
    <col min="15876" max="15876" width="30.85546875" style="1" customWidth="1"/>
    <col min="15877" max="15877" width="6.85546875" style="1" customWidth="1"/>
    <col min="15878" max="15878" width="7" style="1" customWidth="1"/>
    <col min="15879" max="15879" width="13.7109375" style="1" customWidth="1"/>
    <col min="15880" max="16128" width="9.140625" style="1"/>
    <col min="16129" max="16129" width="10.85546875" style="1" customWidth="1"/>
    <col min="16130" max="16130" width="9.140625" style="1"/>
    <col min="16131" max="16131" width="15.42578125" style="1" customWidth="1"/>
    <col min="16132" max="16132" width="30.85546875" style="1" customWidth="1"/>
    <col min="16133" max="16133" width="6.85546875" style="1" customWidth="1"/>
    <col min="16134" max="16134" width="7" style="1" customWidth="1"/>
    <col min="16135" max="16135" width="13.7109375" style="1" customWidth="1"/>
    <col min="16136" max="16382" width="9.140625" style="1"/>
    <col min="16383" max="16384" width="9" style="1" customWidth="1"/>
  </cols>
  <sheetData>
    <row r="1" spans="2:9" s="9" customFormat="1" ht="24">
      <c r="B1" s="238" t="s">
        <v>26</v>
      </c>
      <c r="C1" s="238"/>
      <c r="D1" s="238"/>
      <c r="E1" s="238"/>
      <c r="F1" s="238"/>
      <c r="G1" s="238"/>
      <c r="H1" s="238"/>
      <c r="I1" s="57"/>
    </row>
    <row r="2" spans="2:9" s="9" customFormat="1" ht="24">
      <c r="B2" s="55"/>
      <c r="C2" s="55"/>
      <c r="D2" s="55"/>
      <c r="E2" s="55"/>
      <c r="F2" s="55"/>
      <c r="G2" s="55"/>
      <c r="H2" s="55"/>
      <c r="I2" s="57"/>
    </row>
    <row r="3" spans="2:9" s="14" customFormat="1" ht="27.75">
      <c r="B3" s="222" t="s">
        <v>54</v>
      </c>
      <c r="C3" s="222"/>
      <c r="D3" s="222"/>
      <c r="E3" s="222"/>
      <c r="F3" s="222"/>
      <c r="G3" s="222"/>
      <c r="H3" s="222"/>
      <c r="I3" s="116"/>
    </row>
    <row r="4" spans="2:9" s="14" customFormat="1" ht="27.75">
      <c r="B4" s="222" t="s">
        <v>207</v>
      </c>
      <c r="C4" s="222"/>
      <c r="D4" s="222"/>
      <c r="E4" s="222"/>
      <c r="F4" s="222"/>
      <c r="G4" s="222"/>
      <c r="H4" s="222"/>
      <c r="I4" s="116"/>
    </row>
    <row r="5" spans="2:9" s="14" customFormat="1" ht="27.75">
      <c r="B5" s="223" t="s">
        <v>55</v>
      </c>
      <c r="C5" s="223"/>
      <c r="D5" s="223"/>
      <c r="E5" s="223"/>
      <c r="F5" s="223"/>
      <c r="G5" s="223"/>
      <c r="H5" s="223"/>
      <c r="I5" s="50"/>
    </row>
    <row r="6" spans="2:9" ht="24">
      <c r="B6" s="76"/>
      <c r="C6" s="76"/>
      <c r="D6" s="76"/>
      <c r="E6" s="76"/>
      <c r="F6" s="76"/>
      <c r="G6" s="76"/>
      <c r="H6" s="76"/>
    </row>
    <row r="7" spans="2:9" s="6" customFormat="1" ht="24">
      <c r="B7" s="7" t="s">
        <v>208</v>
      </c>
      <c r="F7" s="48"/>
      <c r="G7" s="48"/>
      <c r="H7" s="48"/>
    </row>
    <row r="8" spans="2:9" s="6" customFormat="1" ht="24">
      <c r="B8" s="15" t="s">
        <v>209</v>
      </c>
      <c r="F8" s="85"/>
      <c r="G8" s="85"/>
      <c r="H8" s="85"/>
    </row>
    <row r="9" spans="2:9" ht="24" thickBot="1">
      <c r="B9" s="3"/>
      <c r="C9" s="53"/>
      <c r="D9" s="53"/>
      <c r="E9" s="53"/>
      <c r="F9" s="54"/>
      <c r="G9" s="54"/>
    </row>
    <row r="10" spans="2:9" s="6" customFormat="1" ht="25.5" thickTop="1" thickBot="1">
      <c r="B10" s="15"/>
      <c r="C10" s="230" t="s">
        <v>0</v>
      </c>
      <c r="D10" s="230"/>
      <c r="E10" s="230"/>
      <c r="F10" s="174" t="s">
        <v>1</v>
      </c>
      <c r="G10" s="174" t="s">
        <v>2</v>
      </c>
      <c r="H10" s="173"/>
    </row>
    <row r="11" spans="2:9" s="6" customFormat="1" ht="24.75" thickTop="1">
      <c r="B11" s="124"/>
      <c r="C11" s="239" t="s">
        <v>210</v>
      </c>
      <c r="D11" s="240"/>
      <c r="E11" s="241"/>
      <c r="F11" s="127">
        <v>28</v>
      </c>
      <c r="G11" s="128">
        <f>F11*100/F$21</f>
        <v>71.794871794871796</v>
      </c>
      <c r="H11" s="173"/>
    </row>
    <row r="12" spans="2:9" s="6" customFormat="1" ht="24">
      <c r="B12" s="15"/>
      <c r="C12" s="233" t="s">
        <v>79</v>
      </c>
      <c r="D12" s="234"/>
      <c r="E12" s="235"/>
      <c r="F12" s="51">
        <v>9</v>
      </c>
      <c r="G12" s="52">
        <f t="shared" ref="G12:G21" si="0">F12*100/F$21</f>
        <v>23.076923076923077</v>
      </c>
      <c r="H12" s="173"/>
    </row>
    <row r="13" spans="2:9" s="6" customFormat="1" ht="24">
      <c r="B13" s="15"/>
      <c r="C13" s="224" t="s">
        <v>80</v>
      </c>
      <c r="D13" s="225"/>
      <c r="E13" s="226"/>
      <c r="F13" s="70">
        <v>3</v>
      </c>
      <c r="G13" s="52">
        <f t="shared" si="0"/>
        <v>7.6923076923076925</v>
      </c>
      <c r="H13" s="173"/>
    </row>
    <row r="14" spans="2:9" s="6" customFormat="1" ht="24">
      <c r="B14" s="15"/>
      <c r="C14" s="232" t="s">
        <v>78</v>
      </c>
      <c r="D14" s="225"/>
      <c r="E14" s="226"/>
      <c r="F14" s="126">
        <v>1</v>
      </c>
      <c r="G14" s="52">
        <f t="shared" si="0"/>
        <v>2.5641025641025643</v>
      </c>
      <c r="H14" s="173"/>
    </row>
    <row r="15" spans="2:9" s="6" customFormat="1" ht="24">
      <c r="B15" s="15"/>
      <c r="C15" s="232" t="s">
        <v>128</v>
      </c>
      <c r="D15" s="225"/>
      <c r="E15" s="226"/>
      <c r="F15" s="126">
        <v>15</v>
      </c>
      <c r="G15" s="52">
        <f t="shared" si="0"/>
        <v>38.46153846153846</v>
      </c>
      <c r="H15" s="173"/>
    </row>
    <row r="16" spans="2:9" s="6" customFormat="1" ht="24">
      <c r="B16" s="15"/>
      <c r="C16" s="125" t="s">
        <v>136</v>
      </c>
      <c r="D16" s="71"/>
      <c r="E16" s="181"/>
      <c r="F16" s="182">
        <v>7</v>
      </c>
      <c r="G16" s="128">
        <f t="shared" si="0"/>
        <v>17.948717948717949</v>
      </c>
      <c r="H16" s="173"/>
    </row>
    <row r="17" spans="1:9" s="6" customFormat="1" ht="24">
      <c r="B17" s="15"/>
      <c r="C17" s="232" t="s">
        <v>128</v>
      </c>
      <c r="D17" s="236"/>
      <c r="E17" s="237"/>
      <c r="F17" s="70">
        <v>7</v>
      </c>
      <c r="G17" s="52">
        <f t="shared" si="0"/>
        <v>17.948717948717949</v>
      </c>
      <c r="H17" s="173"/>
    </row>
    <row r="18" spans="1:9" s="6" customFormat="1" ht="24">
      <c r="B18" s="15"/>
      <c r="C18" s="125" t="s">
        <v>109</v>
      </c>
      <c r="D18" s="71"/>
      <c r="E18" s="181"/>
      <c r="F18" s="182">
        <v>4</v>
      </c>
      <c r="G18" s="128">
        <f t="shared" si="0"/>
        <v>10.256410256410257</v>
      </c>
      <c r="H18" s="173"/>
    </row>
    <row r="19" spans="1:9" s="6" customFormat="1" ht="24">
      <c r="B19" s="15"/>
      <c r="C19" s="232" t="s">
        <v>135</v>
      </c>
      <c r="D19" s="236"/>
      <c r="E19" s="237"/>
      <c r="F19" s="70">
        <v>2</v>
      </c>
      <c r="G19" s="52">
        <f t="shared" si="0"/>
        <v>5.1282051282051286</v>
      </c>
      <c r="H19" s="173"/>
    </row>
    <row r="20" spans="1:9" s="6" customFormat="1" ht="24">
      <c r="B20" s="15"/>
      <c r="C20" s="232" t="s">
        <v>78</v>
      </c>
      <c r="D20" s="236"/>
      <c r="E20" s="237"/>
      <c r="F20" s="70">
        <v>2</v>
      </c>
      <c r="G20" s="52">
        <f t="shared" si="0"/>
        <v>5.1282051282051286</v>
      </c>
      <c r="H20" s="173"/>
    </row>
    <row r="21" spans="1:9" s="6" customFormat="1" ht="24.75" thickBot="1">
      <c r="B21" s="15"/>
      <c r="C21" s="242" t="s">
        <v>3</v>
      </c>
      <c r="D21" s="243"/>
      <c r="E21" s="244"/>
      <c r="F21" s="20">
        <v>39</v>
      </c>
      <c r="G21" s="38">
        <f t="shared" si="0"/>
        <v>100</v>
      </c>
      <c r="H21" s="173"/>
    </row>
    <row r="22" spans="1:9" s="6" customFormat="1" ht="24.75" thickTop="1">
      <c r="F22" s="173"/>
      <c r="G22" s="173"/>
      <c r="H22" s="88"/>
    </row>
    <row r="23" spans="1:9" s="6" customFormat="1" ht="24">
      <c r="B23" s="15"/>
      <c r="C23" s="6" t="s">
        <v>211</v>
      </c>
      <c r="F23" s="173"/>
      <c r="G23" s="173"/>
    </row>
    <row r="24" spans="1:9" s="6" customFormat="1" ht="24">
      <c r="B24" s="6" t="s">
        <v>157</v>
      </c>
      <c r="F24" s="173"/>
      <c r="G24" s="173"/>
      <c r="H24" s="173"/>
    </row>
    <row r="25" spans="1:9" s="6" customFormat="1" ht="24">
      <c r="F25" s="173"/>
      <c r="G25" s="173"/>
      <c r="H25" s="173"/>
    </row>
    <row r="26" spans="1:9" s="6" customFormat="1" ht="24">
      <c r="F26" s="173"/>
      <c r="G26" s="173"/>
      <c r="H26" s="173"/>
    </row>
    <row r="27" spans="1:9" s="6" customFormat="1" ht="24">
      <c r="F27" s="173"/>
      <c r="G27" s="173"/>
      <c r="H27" s="173"/>
    </row>
    <row r="28" spans="1:9" s="6" customFormat="1" ht="24">
      <c r="F28" s="173"/>
      <c r="G28" s="173"/>
      <c r="H28" s="173"/>
    </row>
    <row r="29" spans="1:9" s="6" customFormat="1" ht="24">
      <c r="F29" s="173"/>
      <c r="G29" s="173"/>
      <c r="H29" s="173"/>
    </row>
    <row r="30" spans="1:9" s="6" customFormat="1" ht="24">
      <c r="F30" s="173"/>
      <c r="G30" s="173"/>
      <c r="H30" s="173"/>
    </row>
    <row r="31" spans="1:9" s="6" customFormat="1" ht="24">
      <c r="F31" s="173"/>
      <c r="G31" s="173"/>
      <c r="H31" s="173"/>
    </row>
    <row r="32" spans="1:9" s="6" customFormat="1" ht="24">
      <c r="A32" s="57"/>
      <c r="B32" s="238" t="s">
        <v>42</v>
      </c>
      <c r="C32" s="238"/>
      <c r="D32" s="238"/>
      <c r="E32" s="238"/>
      <c r="F32" s="238"/>
      <c r="G32" s="238"/>
      <c r="H32" s="57"/>
      <c r="I32" s="57"/>
    </row>
    <row r="33" spans="2:8" s="6" customFormat="1" ht="24">
      <c r="B33" s="75"/>
      <c r="C33" s="75"/>
      <c r="D33" s="75"/>
      <c r="E33" s="75"/>
      <c r="F33" s="75"/>
      <c r="G33" s="75"/>
      <c r="H33" s="75"/>
    </row>
    <row r="34" spans="2:8" s="6" customFormat="1" ht="24.75" thickBot="1">
      <c r="B34" s="15" t="s">
        <v>81</v>
      </c>
      <c r="F34" s="74"/>
      <c r="G34" s="74"/>
      <c r="H34" s="74"/>
    </row>
    <row r="35" spans="2:8" s="6" customFormat="1" ht="25.5" thickTop="1" thickBot="1">
      <c r="C35" s="230" t="s">
        <v>23</v>
      </c>
      <c r="D35" s="230"/>
      <c r="E35" s="230"/>
      <c r="F35" s="89" t="s">
        <v>1</v>
      </c>
      <c r="G35" s="89" t="s">
        <v>2</v>
      </c>
      <c r="H35" s="74"/>
    </row>
    <row r="36" spans="2:8" s="6" customFormat="1" ht="24.75" thickTop="1">
      <c r="C36" s="245" t="s">
        <v>56</v>
      </c>
      <c r="D36" s="245"/>
      <c r="E36" s="245"/>
      <c r="F36" s="51">
        <f>DATA!C60</f>
        <v>4</v>
      </c>
      <c r="G36" s="16">
        <f>F36*100/F$49</f>
        <v>10.256410256410257</v>
      </c>
      <c r="H36" s="88"/>
    </row>
    <row r="37" spans="2:8" s="6" customFormat="1" ht="24">
      <c r="C37" s="224" t="s">
        <v>57</v>
      </c>
      <c r="D37" s="225"/>
      <c r="E37" s="226"/>
      <c r="F37" s="51">
        <f>DATA!C65</f>
        <v>4</v>
      </c>
      <c r="G37" s="16">
        <f t="shared" ref="G37:G49" si="1">F37*100/F$49</f>
        <v>10.256410256410257</v>
      </c>
      <c r="H37" s="88"/>
    </row>
    <row r="38" spans="2:8" s="6" customFormat="1" ht="24">
      <c r="C38" s="224" t="s">
        <v>158</v>
      </c>
      <c r="D38" s="225"/>
      <c r="E38" s="226"/>
      <c r="F38" s="51">
        <f>DATA!C66</f>
        <v>3</v>
      </c>
      <c r="G38" s="16">
        <f t="shared" si="1"/>
        <v>7.6923076923076925</v>
      </c>
      <c r="H38" s="173"/>
    </row>
    <row r="39" spans="2:8" s="6" customFormat="1" ht="24">
      <c r="C39" s="231" t="s">
        <v>59</v>
      </c>
      <c r="D39" s="231"/>
      <c r="E39" s="231"/>
      <c r="F39" s="70">
        <f>DATA!C62</f>
        <v>3</v>
      </c>
      <c r="G39" s="16">
        <f t="shared" si="1"/>
        <v>7.6923076923076925</v>
      </c>
      <c r="H39" s="88"/>
    </row>
    <row r="40" spans="2:8" s="6" customFormat="1" ht="24">
      <c r="C40" s="231" t="s">
        <v>58</v>
      </c>
      <c r="D40" s="231"/>
      <c r="E40" s="231"/>
      <c r="F40" s="70">
        <f>DATA!C61</f>
        <v>2</v>
      </c>
      <c r="G40" s="16">
        <f t="shared" si="1"/>
        <v>5.1282051282051286</v>
      </c>
      <c r="H40" s="88"/>
    </row>
    <row r="41" spans="2:8" s="6" customFormat="1" ht="24">
      <c r="C41" s="224" t="s">
        <v>134</v>
      </c>
      <c r="D41" s="225"/>
      <c r="E41" s="226"/>
      <c r="F41" s="70">
        <f>DATA!C59</f>
        <v>2</v>
      </c>
      <c r="G41" s="16">
        <f t="shared" si="1"/>
        <v>5.1282051282051286</v>
      </c>
      <c r="H41" s="88"/>
    </row>
    <row r="42" spans="2:8" s="6" customFormat="1" ht="24">
      <c r="C42" s="224" t="s">
        <v>111</v>
      </c>
      <c r="D42" s="225"/>
      <c r="E42" s="226"/>
      <c r="F42" s="70">
        <f>DATA!C68</f>
        <v>2</v>
      </c>
      <c r="G42" s="16">
        <f t="shared" si="1"/>
        <v>5.1282051282051286</v>
      </c>
      <c r="H42" s="173"/>
    </row>
    <row r="43" spans="2:8" s="6" customFormat="1" ht="24">
      <c r="C43" s="231" t="s">
        <v>61</v>
      </c>
      <c r="D43" s="231"/>
      <c r="E43" s="231"/>
      <c r="F43" s="70">
        <f>DATA!C58</f>
        <v>1</v>
      </c>
      <c r="G43" s="16">
        <f t="shared" si="1"/>
        <v>2.5641025641025643</v>
      </c>
      <c r="H43" s="74"/>
    </row>
    <row r="44" spans="2:8" s="6" customFormat="1" ht="24">
      <c r="C44" s="224" t="s">
        <v>60</v>
      </c>
      <c r="D44" s="225"/>
      <c r="E44" s="226"/>
      <c r="F44" s="70">
        <v>1</v>
      </c>
      <c r="G44" s="16">
        <f t="shared" si="1"/>
        <v>2.5641025641025643</v>
      </c>
      <c r="H44" s="74"/>
    </row>
    <row r="45" spans="2:8" ht="24">
      <c r="C45" s="224" t="s">
        <v>62</v>
      </c>
      <c r="D45" s="225"/>
      <c r="E45" s="226"/>
      <c r="F45" s="70">
        <v>1</v>
      </c>
      <c r="G45" s="16">
        <f t="shared" si="1"/>
        <v>2.5641025641025643</v>
      </c>
      <c r="H45" s="1"/>
    </row>
    <row r="46" spans="2:8" ht="24">
      <c r="C46" s="224" t="s">
        <v>159</v>
      </c>
      <c r="D46" s="225"/>
      <c r="E46" s="226"/>
      <c r="F46" s="70">
        <f>DATA!C69</f>
        <v>1</v>
      </c>
      <c r="G46" s="16">
        <f t="shared" si="1"/>
        <v>2.5641025641025643</v>
      </c>
      <c r="H46" s="1"/>
    </row>
    <row r="47" spans="2:8" ht="24">
      <c r="C47" s="224" t="s">
        <v>114</v>
      </c>
      <c r="D47" s="225"/>
      <c r="E47" s="226"/>
      <c r="F47" s="70">
        <f>DATA!C67</f>
        <v>1</v>
      </c>
      <c r="G47" s="16">
        <f t="shared" si="1"/>
        <v>2.5641025641025643</v>
      </c>
      <c r="H47" s="1"/>
    </row>
    <row r="48" spans="2:8" ht="24">
      <c r="C48" s="224" t="str">
        <f>DATA!B70</f>
        <v>ไม่ระบุ</v>
      </c>
      <c r="D48" s="225"/>
      <c r="E48" s="226"/>
      <c r="F48" s="70">
        <f>DATA!C70</f>
        <v>14</v>
      </c>
      <c r="G48" s="16">
        <f t="shared" si="1"/>
        <v>35.897435897435898</v>
      </c>
      <c r="H48" s="1"/>
    </row>
    <row r="49" spans="2:8" ht="24.75" thickBot="1">
      <c r="C49" s="227" t="s">
        <v>3</v>
      </c>
      <c r="D49" s="228"/>
      <c r="E49" s="229"/>
      <c r="F49" s="20">
        <f>SUM(F36:F48)</f>
        <v>39</v>
      </c>
      <c r="G49" s="38">
        <f t="shared" si="1"/>
        <v>100</v>
      </c>
      <c r="H49" s="1"/>
    </row>
    <row r="50" spans="2:8" ht="24" thickTop="1">
      <c r="D50" s="4"/>
      <c r="E50" s="4"/>
      <c r="F50" s="5"/>
      <c r="H50" s="1"/>
    </row>
    <row r="51" spans="2:8" s="6" customFormat="1" ht="24">
      <c r="B51" s="12"/>
      <c r="C51" s="6" t="s">
        <v>82</v>
      </c>
      <c r="F51" s="49"/>
      <c r="G51" s="49"/>
      <c r="H51" s="49"/>
    </row>
    <row r="52" spans="2:8" s="6" customFormat="1" ht="24">
      <c r="B52" s="6" t="s">
        <v>63</v>
      </c>
      <c r="F52" s="49"/>
      <c r="G52" s="49"/>
      <c r="H52" s="49"/>
    </row>
    <row r="53" spans="2:8" s="6" customFormat="1" ht="24">
      <c r="B53" s="6" t="s">
        <v>160</v>
      </c>
      <c r="F53" s="77"/>
      <c r="G53" s="77"/>
      <c r="H53" s="77"/>
    </row>
    <row r="54" spans="2:8" s="6" customFormat="1" ht="24">
      <c r="B54" s="6" t="s">
        <v>161</v>
      </c>
      <c r="F54" s="77"/>
      <c r="G54" s="77"/>
      <c r="H54" s="77"/>
    </row>
    <row r="55" spans="2:8" s="6" customFormat="1" ht="24">
      <c r="F55" s="77"/>
      <c r="G55" s="77"/>
      <c r="H55" s="77"/>
    </row>
    <row r="56" spans="2:8" s="6" customFormat="1" ht="24">
      <c r="F56" s="77"/>
      <c r="G56" s="77"/>
      <c r="H56" s="77"/>
    </row>
    <row r="57" spans="2:8" s="6" customFormat="1" ht="24">
      <c r="F57" s="77"/>
      <c r="G57" s="77"/>
      <c r="H57" s="77"/>
    </row>
    <row r="58" spans="2:8" s="6" customFormat="1" ht="24">
      <c r="F58" s="77"/>
      <c r="G58" s="77"/>
      <c r="H58" s="77"/>
    </row>
    <row r="59" spans="2:8" s="6" customFormat="1" ht="24">
      <c r="F59" s="77"/>
      <c r="G59" s="77"/>
      <c r="H59" s="77"/>
    </row>
    <row r="60" spans="2:8" s="6" customFormat="1" ht="24">
      <c r="F60" s="77"/>
      <c r="G60" s="77"/>
      <c r="H60" s="77"/>
    </row>
    <row r="61" spans="2:8" s="6" customFormat="1" ht="24">
      <c r="F61" s="90"/>
      <c r="G61" s="90"/>
      <c r="H61" s="90"/>
    </row>
    <row r="62" spans="2:8" s="6" customFormat="1" ht="24">
      <c r="F62" s="90"/>
      <c r="G62" s="90"/>
      <c r="H62" s="90"/>
    </row>
    <row r="63" spans="2:8" s="6" customFormat="1" ht="24">
      <c r="F63" s="90"/>
      <c r="G63" s="90"/>
      <c r="H63" s="90"/>
    </row>
  </sheetData>
  <mergeCells count="30">
    <mergeCell ref="C41:E41"/>
    <mergeCell ref="C36:E36"/>
    <mergeCell ref="C37:E37"/>
    <mergeCell ref="C45:E45"/>
    <mergeCell ref="B32:G32"/>
    <mergeCell ref="C12:E12"/>
    <mergeCell ref="C17:E17"/>
    <mergeCell ref="B1:H1"/>
    <mergeCell ref="C15:E15"/>
    <mergeCell ref="C10:E10"/>
    <mergeCell ref="C11:E11"/>
    <mergeCell ref="B3:H3"/>
    <mergeCell ref="B4:H4"/>
    <mergeCell ref="B5:H5"/>
    <mergeCell ref="C48:E48"/>
    <mergeCell ref="C49:E49"/>
    <mergeCell ref="C35:E35"/>
    <mergeCell ref="C43:E43"/>
    <mergeCell ref="C13:E13"/>
    <mergeCell ref="C14:E14"/>
    <mergeCell ref="C46:E46"/>
    <mergeCell ref="C47:E47"/>
    <mergeCell ref="C20:E20"/>
    <mergeCell ref="C19:E19"/>
    <mergeCell ref="C42:E42"/>
    <mergeCell ref="C38:E38"/>
    <mergeCell ref="C21:E21"/>
    <mergeCell ref="C44:E44"/>
    <mergeCell ref="C39:E39"/>
    <mergeCell ref="C40:E40"/>
  </mergeCells>
  <pageMargins left="0.7" right="0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topLeftCell="B1" zoomScale="120" zoomScaleNormal="120" workbookViewId="0">
      <selection activeCell="C16" sqref="C16:E16"/>
    </sheetView>
  </sheetViews>
  <sheetFormatPr defaultRowHeight="21"/>
  <cols>
    <col min="1" max="4" width="9.140625" style="213"/>
    <col min="5" max="5" width="34.5703125" style="213" customWidth="1"/>
    <col min="6" max="6" width="12.140625" style="213" customWidth="1"/>
    <col min="7" max="7" width="13.7109375" style="213" customWidth="1"/>
    <col min="8" max="16384" width="9.140625" style="213"/>
  </cols>
  <sheetData>
    <row r="1" spans="2:9" s="9" customFormat="1" ht="24">
      <c r="B1" s="238" t="s">
        <v>43</v>
      </c>
      <c r="C1" s="238"/>
      <c r="D1" s="238"/>
      <c r="E1" s="238"/>
      <c r="F1" s="238"/>
      <c r="G1" s="238"/>
      <c r="H1" s="238"/>
      <c r="I1" s="57"/>
    </row>
    <row r="2" spans="2:9" s="9" customFormat="1" ht="24">
      <c r="B2" s="175"/>
      <c r="C2" s="175"/>
      <c r="D2" s="175"/>
      <c r="E2" s="175"/>
      <c r="F2" s="175"/>
      <c r="G2" s="175"/>
      <c r="H2" s="175"/>
      <c r="I2" s="57"/>
    </row>
    <row r="3" spans="2:9" s="6" customFormat="1" ht="24">
      <c r="B3" s="15" t="s">
        <v>184</v>
      </c>
      <c r="F3" s="173"/>
      <c r="G3" s="173"/>
    </row>
    <row r="4" spans="2:9" s="6" customFormat="1" ht="24.75" thickBot="1">
      <c r="C4" s="6" t="s">
        <v>162</v>
      </c>
      <c r="F4" s="173"/>
      <c r="G4" s="173"/>
    </row>
    <row r="5" spans="2:9" s="6" customFormat="1" ht="24.75" thickTop="1">
      <c r="C5" s="247" t="s">
        <v>163</v>
      </c>
      <c r="D5" s="247"/>
      <c r="E5" s="247"/>
      <c r="F5" s="210" t="s">
        <v>1</v>
      </c>
      <c r="G5" s="210" t="s">
        <v>2</v>
      </c>
    </row>
    <row r="6" spans="2:9" s="6" customFormat="1" ht="24">
      <c r="C6" s="224" t="s">
        <v>170</v>
      </c>
      <c r="D6" s="225"/>
      <c r="E6" s="226"/>
      <c r="F6" s="129">
        <v>14</v>
      </c>
      <c r="G6" s="16">
        <f>F6*100/F$16</f>
        <v>30.434782608695652</v>
      </c>
    </row>
    <row r="7" spans="2:9" s="6" customFormat="1" ht="24">
      <c r="C7" s="224" t="s">
        <v>171</v>
      </c>
      <c r="D7" s="225"/>
      <c r="E7" s="226"/>
      <c r="F7" s="129">
        <v>9</v>
      </c>
      <c r="G7" s="16">
        <f t="shared" ref="G7:G16" si="0">F7*100/F$16</f>
        <v>19.565217391304348</v>
      </c>
    </row>
    <row r="8" spans="2:9" s="6" customFormat="1" ht="24">
      <c r="C8" s="224" t="s">
        <v>172</v>
      </c>
      <c r="D8" s="225"/>
      <c r="E8" s="226"/>
      <c r="F8" s="129">
        <v>8</v>
      </c>
      <c r="G8" s="16">
        <f t="shared" si="0"/>
        <v>17.391304347826086</v>
      </c>
    </row>
    <row r="9" spans="2:9" s="6" customFormat="1" ht="24">
      <c r="C9" s="246" t="s">
        <v>166</v>
      </c>
      <c r="D9" s="246"/>
      <c r="E9" s="246"/>
      <c r="F9" s="129">
        <v>4</v>
      </c>
      <c r="G9" s="16">
        <f t="shared" si="0"/>
        <v>8.695652173913043</v>
      </c>
    </row>
    <row r="10" spans="2:9" s="6" customFormat="1" ht="24">
      <c r="C10" s="246" t="s">
        <v>107</v>
      </c>
      <c r="D10" s="246"/>
      <c r="E10" s="246"/>
      <c r="F10" s="129">
        <v>3</v>
      </c>
      <c r="G10" s="16">
        <f t="shared" si="0"/>
        <v>6.5217391304347823</v>
      </c>
    </row>
    <row r="11" spans="2:9" s="6" customFormat="1" ht="24">
      <c r="C11" s="246" t="s">
        <v>164</v>
      </c>
      <c r="D11" s="246"/>
      <c r="E11" s="246"/>
      <c r="F11" s="129">
        <v>3</v>
      </c>
      <c r="G11" s="16">
        <f t="shared" si="0"/>
        <v>6.5217391304347823</v>
      </c>
    </row>
    <row r="12" spans="2:9" s="6" customFormat="1" ht="24">
      <c r="C12" s="246" t="s">
        <v>167</v>
      </c>
      <c r="D12" s="246"/>
      <c r="E12" s="246"/>
      <c r="F12" s="129">
        <v>2</v>
      </c>
      <c r="G12" s="16">
        <f t="shared" si="0"/>
        <v>4.3478260869565215</v>
      </c>
    </row>
    <row r="13" spans="2:9" s="6" customFormat="1" ht="24">
      <c r="C13" s="211" t="s">
        <v>165</v>
      </c>
      <c r="D13" s="212"/>
      <c r="E13" s="212"/>
      <c r="F13" s="70">
        <v>1</v>
      </c>
      <c r="G13" s="16">
        <f t="shared" si="0"/>
        <v>2.1739130434782608</v>
      </c>
    </row>
    <row r="14" spans="2:9" s="6" customFormat="1" ht="24">
      <c r="C14" s="211" t="s">
        <v>173</v>
      </c>
      <c r="D14" s="212"/>
      <c r="E14" s="212"/>
      <c r="F14" s="70">
        <v>1</v>
      </c>
      <c r="G14" s="16">
        <f t="shared" si="0"/>
        <v>2.1739130434782608</v>
      </c>
    </row>
    <row r="15" spans="2:9" s="6" customFormat="1" ht="24">
      <c r="C15" s="246" t="s">
        <v>212</v>
      </c>
      <c r="D15" s="246"/>
      <c r="E15" s="246"/>
      <c r="F15" s="70">
        <v>1</v>
      </c>
      <c r="G15" s="16">
        <f t="shared" si="0"/>
        <v>2.1739130434782608</v>
      </c>
    </row>
    <row r="16" spans="2:9" s="6" customFormat="1" ht="24.75" thickBot="1">
      <c r="C16" s="227" t="s">
        <v>3</v>
      </c>
      <c r="D16" s="228"/>
      <c r="E16" s="229"/>
      <c r="F16" s="20">
        <f>SUM(F6:F15)</f>
        <v>46</v>
      </c>
      <c r="G16" s="38">
        <f t="shared" si="0"/>
        <v>100</v>
      </c>
    </row>
    <row r="17" spans="2:8" s="6" customFormat="1" ht="24.75" thickTop="1">
      <c r="C17" s="17"/>
      <c r="D17" s="17"/>
      <c r="E17" s="17"/>
      <c r="F17" s="18"/>
      <c r="G17" s="19"/>
    </row>
    <row r="18" spans="2:8" s="6" customFormat="1" ht="24">
      <c r="B18" s="91"/>
      <c r="C18" s="6" t="s">
        <v>168</v>
      </c>
      <c r="F18" s="173"/>
      <c r="G18" s="173"/>
      <c r="H18" s="173"/>
    </row>
    <row r="19" spans="2:8" s="6" customFormat="1" ht="24">
      <c r="B19" s="6" t="s">
        <v>169</v>
      </c>
      <c r="F19" s="173"/>
      <c r="G19" s="173"/>
      <c r="H19" s="173"/>
    </row>
    <row r="20" spans="2:8" s="6" customFormat="1" ht="24">
      <c r="B20" s="6" t="s">
        <v>174</v>
      </c>
      <c r="F20" s="173"/>
      <c r="G20" s="173"/>
      <c r="H20" s="173"/>
    </row>
    <row r="21" spans="2:8" s="6" customFormat="1" ht="24">
      <c r="B21" s="6" t="s">
        <v>190</v>
      </c>
      <c r="F21" s="173"/>
      <c r="G21" s="173"/>
      <c r="H21" s="173"/>
    </row>
    <row r="22" spans="2:8" s="6" customFormat="1" ht="24">
      <c r="B22" s="6" t="s">
        <v>189</v>
      </c>
      <c r="F22" s="173"/>
      <c r="G22" s="173"/>
      <c r="H22" s="173"/>
    </row>
    <row r="23" spans="2:8" s="6" customFormat="1" ht="24">
      <c r="F23" s="173"/>
      <c r="G23" s="173"/>
      <c r="H23" s="173"/>
    </row>
  </sheetData>
  <mergeCells count="11">
    <mergeCell ref="C12:E12"/>
    <mergeCell ref="C15:E15"/>
    <mergeCell ref="C16:E16"/>
    <mergeCell ref="B1:H1"/>
    <mergeCell ref="C9:E9"/>
    <mergeCell ref="C11:E11"/>
    <mergeCell ref="C5:E5"/>
    <mergeCell ref="C6:E6"/>
    <mergeCell ref="C7:E7"/>
    <mergeCell ref="C8:E8"/>
    <mergeCell ref="C10:E10"/>
  </mergeCells>
  <pageMargins left="0.2" right="0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30" zoomScaleNormal="130" workbookViewId="0">
      <selection activeCell="B7" sqref="B7:D7"/>
    </sheetView>
  </sheetViews>
  <sheetFormatPr defaultRowHeight="21"/>
  <cols>
    <col min="1" max="3" width="9.140625" style="213"/>
    <col min="4" max="4" width="34.5703125" style="213" customWidth="1"/>
    <col min="5" max="5" width="12.140625" style="213" customWidth="1"/>
    <col min="6" max="6" width="13.7109375" style="213" customWidth="1"/>
    <col min="7" max="16384" width="9.140625" style="213"/>
  </cols>
  <sheetData>
    <row r="1" spans="1:8" s="9" customFormat="1" ht="24">
      <c r="A1" s="238" t="s">
        <v>44</v>
      </c>
      <c r="B1" s="238"/>
      <c r="C1" s="238"/>
      <c r="D1" s="238"/>
      <c r="E1" s="238"/>
      <c r="F1" s="238"/>
      <c r="G1" s="57"/>
      <c r="H1" s="57"/>
    </row>
    <row r="2" spans="1:8" s="9" customFormat="1" ht="24">
      <c r="A2" s="175"/>
      <c r="B2" s="175"/>
      <c r="C2" s="175"/>
      <c r="D2" s="175"/>
      <c r="E2" s="175"/>
      <c r="F2" s="175"/>
      <c r="G2" s="175"/>
      <c r="H2" s="57"/>
    </row>
    <row r="3" spans="1:8" s="6" customFormat="1" ht="24">
      <c r="A3" s="15" t="s">
        <v>213</v>
      </c>
      <c r="E3" s="173"/>
      <c r="F3" s="173"/>
    </row>
    <row r="4" spans="1:8" s="6" customFormat="1" ht="24.75" thickBot="1">
      <c r="E4" s="173"/>
      <c r="F4" s="173"/>
    </row>
    <row r="5" spans="1:8" s="6" customFormat="1" ht="24.75" thickTop="1">
      <c r="B5" s="247" t="s">
        <v>175</v>
      </c>
      <c r="C5" s="247"/>
      <c r="D5" s="247"/>
      <c r="E5" s="210" t="s">
        <v>1</v>
      </c>
      <c r="F5" s="210" t="s">
        <v>2</v>
      </c>
    </row>
    <row r="6" spans="1:8" s="6" customFormat="1" ht="24">
      <c r="B6" s="224" t="s">
        <v>176</v>
      </c>
      <c r="C6" s="225"/>
      <c r="D6" s="226"/>
      <c r="E6" s="129">
        <v>11</v>
      </c>
      <c r="F6" s="16">
        <f>E6*100/E$10</f>
        <v>28.205128205128204</v>
      </c>
    </row>
    <row r="7" spans="1:8" s="6" customFormat="1" ht="24">
      <c r="B7" s="224" t="s">
        <v>177</v>
      </c>
      <c r="C7" s="225"/>
      <c r="D7" s="226"/>
      <c r="E7" s="129">
        <v>8</v>
      </c>
      <c r="F7" s="16">
        <f>E7*100/E$10</f>
        <v>20.512820512820515</v>
      </c>
    </row>
    <row r="8" spans="1:8" s="6" customFormat="1" ht="24">
      <c r="B8" s="224" t="s">
        <v>178</v>
      </c>
      <c r="C8" s="225"/>
      <c r="D8" s="226"/>
      <c r="E8" s="129">
        <v>5</v>
      </c>
      <c r="F8" s="16">
        <f>E8*100/E$10</f>
        <v>12.820512820512821</v>
      </c>
    </row>
    <row r="9" spans="1:8" s="6" customFormat="1" ht="24">
      <c r="B9" s="224" t="s">
        <v>17</v>
      </c>
      <c r="C9" s="225"/>
      <c r="D9" s="226"/>
      <c r="E9" s="129">
        <v>15</v>
      </c>
      <c r="F9" s="16">
        <f>E9*100/E$10</f>
        <v>38.46153846153846</v>
      </c>
    </row>
    <row r="10" spans="1:8" s="6" customFormat="1" ht="24.75" thickBot="1">
      <c r="B10" s="227" t="s">
        <v>3</v>
      </c>
      <c r="C10" s="228"/>
      <c r="D10" s="229"/>
      <c r="E10" s="20">
        <f>SUM(E6:E9)</f>
        <v>39</v>
      </c>
      <c r="F10" s="38">
        <f>E10*100/E$10</f>
        <v>100</v>
      </c>
    </row>
    <row r="11" spans="1:8" s="6" customFormat="1" ht="24.75" thickTop="1">
      <c r="B11" s="17"/>
      <c r="C11" s="17"/>
      <c r="D11" s="17"/>
      <c r="E11" s="18"/>
      <c r="F11" s="19"/>
    </row>
    <row r="12" spans="1:8" s="6" customFormat="1" ht="24">
      <c r="A12" s="91"/>
      <c r="B12" s="6" t="s">
        <v>183</v>
      </c>
      <c r="E12" s="173"/>
      <c r="F12" s="173"/>
      <c r="G12" s="173"/>
    </row>
    <row r="13" spans="1:8" s="6" customFormat="1" ht="24">
      <c r="A13" s="6" t="s">
        <v>179</v>
      </c>
      <c r="E13" s="173"/>
      <c r="F13" s="173"/>
      <c r="G13" s="173"/>
    </row>
    <row r="14" spans="1:8" s="6" customFormat="1" ht="24">
      <c r="A14" s="6" t="s">
        <v>180</v>
      </c>
      <c r="E14" s="173"/>
      <c r="F14" s="173"/>
      <c r="G14" s="173"/>
    </row>
    <row r="15" spans="1:8" s="6" customFormat="1" ht="24">
      <c r="A15" s="6" t="s">
        <v>182</v>
      </c>
      <c r="E15" s="173"/>
      <c r="F15" s="173"/>
      <c r="G15" s="173"/>
    </row>
    <row r="16" spans="1:8" s="6" customFormat="1" ht="24">
      <c r="A16" s="6" t="s">
        <v>181</v>
      </c>
      <c r="E16" s="173"/>
      <c r="F16" s="173"/>
      <c r="G16" s="173"/>
    </row>
    <row r="17" spans="5:7" s="6" customFormat="1" ht="24">
      <c r="E17" s="173"/>
      <c r="F17" s="173"/>
      <c r="G17" s="173"/>
    </row>
  </sheetData>
  <mergeCells count="7">
    <mergeCell ref="A1:F1"/>
    <mergeCell ref="B9:D9"/>
    <mergeCell ref="B10:D10"/>
    <mergeCell ref="B5:D5"/>
    <mergeCell ref="B6:D6"/>
    <mergeCell ref="B7:D7"/>
    <mergeCell ref="B8:D8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120" zoomScaleNormal="120" workbookViewId="0">
      <selection activeCell="B1" sqref="B1:I1"/>
    </sheetView>
  </sheetViews>
  <sheetFormatPr defaultRowHeight="15"/>
  <cols>
    <col min="1" max="1" width="4.7109375" customWidth="1"/>
    <col min="5" max="5" width="24.85546875" customWidth="1"/>
    <col min="6" max="6" width="6.7109375" customWidth="1"/>
    <col min="7" max="7" width="7" customWidth="1"/>
    <col min="8" max="8" width="16.140625" customWidth="1"/>
  </cols>
  <sheetData>
    <row r="1" spans="1:10" s="6" customFormat="1" ht="24">
      <c r="A1" s="57"/>
      <c r="B1" s="238" t="s">
        <v>45</v>
      </c>
      <c r="C1" s="238"/>
      <c r="D1" s="238"/>
      <c r="E1" s="238"/>
      <c r="F1" s="238"/>
      <c r="G1" s="238"/>
      <c r="H1" s="238"/>
      <c r="I1" s="238"/>
    </row>
    <row r="2" spans="1:10" s="6" customFormat="1" ht="24">
      <c r="B2" s="86"/>
      <c r="C2" s="86"/>
      <c r="D2" s="86"/>
      <c r="E2" s="86"/>
      <c r="F2" s="86"/>
      <c r="G2" s="86"/>
      <c r="H2" s="86"/>
    </row>
    <row r="3" spans="1:10" s="6" customFormat="1" ht="24">
      <c r="B3" s="7" t="s">
        <v>20</v>
      </c>
      <c r="F3" s="85"/>
      <c r="G3" s="85"/>
      <c r="H3" s="85"/>
    </row>
    <row r="4" spans="1:10" s="87" customFormat="1" ht="24">
      <c r="B4" s="37" t="s">
        <v>129</v>
      </c>
      <c r="F4" s="85"/>
      <c r="G4" s="85"/>
      <c r="H4" s="85"/>
    </row>
    <row r="5" spans="1:10" s="6" customFormat="1" ht="24.75" thickBot="1">
      <c r="F5" s="47"/>
      <c r="G5" s="47"/>
      <c r="H5" s="47"/>
    </row>
    <row r="6" spans="1:10" s="6" customFormat="1" ht="24.75" thickTop="1">
      <c r="B6" s="251" t="s">
        <v>4</v>
      </c>
      <c r="C6" s="252"/>
      <c r="D6" s="252"/>
      <c r="E6" s="253"/>
      <c r="F6" s="257"/>
      <c r="G6" s="259" t="s">
        <v>5</v>
      </c>
      <c r="H6" s="259" t="s">
        <v>6</v>
      </c>
    </row>
    <row r="7" spans="1:10" s="6" customFormat="1" ht="24.75" thickBot="1">
      <c r="B7" s="254"/>
      <c r="C7" s="255"/>
      <c r="D7" s="255"/>
      <c r="E7" s="256"/>
      <c r="F7" s="258"/>
      <c r="G7" s="260"/>
      <c r="H7" s="260"/>
    </row>
    <row r="8" spans="1:10" s="6" customFormat="1" ht="24.75" thickTop="1">
      <c r="B8" s="21" t="s">
        <v>13</v>
      </c>
      <c r="C8" s="22"/>
      <c r="D8" s="22"/>
      <c r="E8" s="23"/>
      <c r="F8" s="46"/>
      <c r="G8" s="17"/>
      <c r="H8" s="46"/>
      <c r="I8" s="8"/>
    </row>
    <row r="9" spans="1:10" s="6" customFormat="1" ht="24">
      <c r="B9" s="261" t="s">
        <v>201</v>
      </c>
      <c r="C9" s="262"/>
      <c r="D9" s="262"/>
      <c r="E9" s="263"/>
      <c r="F9" s="25">
        <f>DATA!AC41</f>
        <v>3.3846153846153846</v>
      </c>
      <c r="G9" s="25">
        <f>DATA!AC42</f>
        <v>0.84652181914195257</v>
      </c>
      <c r="H9" s="26" t="str">
        <f>IF(F9&gt;4.5,"มากที่สุด",IF(F9&gt;3.5,"มาก",IF(F9&gt;2.5,"ปานกลาง",IF(F9&gt;1.5,"น้อย",IF(F9&lt;=1.5,"น้อยที่สุด")))))</f>
        <v>ปานกลาง</v>
      </c>
      <c r="I9" s="8"/>
    </row>
    <row r="10" spans="1:10" s="6" customFormat="1" ht="23.25" customHeight="1">
      <c r="B10" s="261" t="s">
        <v>202</v>
      </c>
      <c r="C10" s="262"/>
      <c r="D10" s="262"/>
      <c r="E10" s="262"/>
      <c r="F10" s="25">
        <f>DATA!AD41</f>
        <v>3.4871794871794872</v>
      </c>
      <c r="G10" s="25">
        <f>DATA!AD42</f>
        <v>0.96985606289080095</v>
      </c>
      <c r="H10" s="285" t="str">
        <f>IF(F10&gt;4.5,"มากที่สุด",IF(F10&gt;3.5,"มาก",IF(F10&gt;2.5,"ปานกลาง",IF(F10&gt;1.5,"น้อย",IF(F10&lt;=1.5,"น้อยที่สุด")))))</f>
        <v>ปานกลาง</v>
      </c>
    </row>
    <row r="11" spans="1:10" s="6" customFormat="1" ht="24.75" thickBot="1">
      <c r="B11" s="248" t="s">
        <v>14</v>
      </c>
      <c r="C11" s="249"/>
      <c r="D11" s="249"/>
      <c r="E11" s="250"/>
      <c r="F11" s="117">
        <f>DATA!AD50</f>
        <v>3.4358974358974357</v>
      </c>
      <c r="G11" s="115">
        <f>DATA!AD43</f>
        <v>0.90582162731567661</v>
      </c>
      <c r="H11" s="118" t="str">
        <f t="shared" ref="H11" si="0">IF(F11&gt;4.5,"มากที่สุด",IF(F11&gt;3.5,"มาก",IF(F11&gt;2.5,"ปานกลาง",IF(F11&gt;1.5,"น้อย",IF(F11&lt;=1.5,"น้อยที่สุด")))))</f>
        <v>ปานกลาง</v>
      </c>
    </row>
    <row r="12" spans="1:10" s="6" customFormat="1" ht="24.75" thickTop="1">
      <c r="B12" s="27" t="s">
        <v>15</v>
      </c>
      <c r="C12" s="28"/>
      <c r="D12" s="28"/>
      <c r="E12" s="29"/>
      <c r="F12" s="30"/>
      <c r="G12" s="30"/>
      <c r="H12" s="29"/>
    </row>
    <row r="13" spans="1:10" s="6" customFormat="1" ht="24">
      <c r="B13" s="261" t="s">
        <v>203</v>
      </c>
      <c r="C13" s="262"/>
      <c r="D13" s="262"/>
      <c r="E13" s="263"/>
      <c r="F13" s="120">
        <f>DATA!AE41</f>
        <v>4.1282051282051286</v>
      </c>
      <c r="G13" s="24">
        <f>DATA!AE42</f>
        <v>0.6561244738890385</v>
      </c>
      <c r="H13" s="121" t="str">
        <f>IF(F13&gt;4.5,"มากที่สุด",IF(F13&gt;3.5,"มาก",IF(F13&gt;2.5,"ปานกลาง",IF(F13&gt;1.5,"น้อย",IF(F13&lt;=1.5,"น้อยที่สุด")))))</f>
        <v>มาก</v>
      </c>
    </row>
    <row r="14" spans="1:10" s="6" customFormat="1" ht="26.25" customHeight="1">
      <c r="B14" s="261" t="s">
        <v>204</v>
      </c>
      <c r="C14" s="262"/>
      <c r="D14" s="262"/>
      <c r="E14" s="262"/>
      <c r="F14" s="120">
        <f>DATA!AF41</f>
        <v>4.2051282051282053</v>
      </c>
      <c r="G14" s="24">
        <f>DATA!AF42</f>
        <v>0.69507618588435038</v>
      </c>
      <c r="H14" s="121" t="str">
        <f>IF(F14&gt;4.5,"มากที่สุด",IF(F14&gt;3.5,"มาก",IF(F14&gt;2.5,"ปานกลาง",IF(F14&gt;1.5,"น้อย",IF(F14&lt;=1.5,"น้อยที่สุด")))))</f>
        <v>มาก</v>
      </c>
    </row>
    <row r="15" spans="1:10" s="6" customFormat="1" ht="24.75" thickBot="1">
      <c r="B15" s="248" t="s">
        <v>14</v>
      </c>
      <c r="C15" s="249"/>
      <c r="D15" s="249"/>
      <c r="E15" s="250"/>
      <c r="F15" s="115">
        <f>DATA!AF50</f>
        <v>4.166666666666667</v>
      </c>
      <c r="G15" s="119">
        <f>DATA!AF43</f>
        <v>0.67259270913454849</v>
      </c>
      <c r="H15" s="118" t="str">
        <f t="shared" ref="H15" si="1">IF(F15&gt;4.5,"มากที่สุด",IF(F15&gt;3.5,"มาก",IF(F15&gt;2.5,"ปานกลาง",IF(F15&gt;1.5,"น้อย",IF(F15&lt;=1.5,"น้อยที่สุด")))))</f>
        <v>มาก</v>
      </c>
      <c r="J15" s="32"/>
    </row>
    <row r="16" spans="1:10" s="6" customFormat="1" ht="16.5" customHeight="1" thickTop="1">
      <c r="B16" s="8"/>
      <c r="C16" s="8"/>
      <c r="D16" s="8"/>
      <c r="E16" s="8"/>
      <c r="F16" s="56"/>
      <c r="G16" s="33"/>
      <c r="H16" s="33"/>
    </row>
    <row r="17" spans="2:10" s="6" customFormat="1" ht="24">
      <c r="B17" s="87"/>
      <c r="C17" s="87" t="s">
        <v>83</v>
      </c>
      <c r="D17" s="87"/>
      <c r="E17" s="87"/>
      <c r="F17" s="87"/>
      <c r="G17" s="87"/>
      <c r="H17" s="87"/>
      <c r="I17" s="87"/>
      <c r="J17" s="87"/>
    </row>
    <row r="18" spans="2:10" s="6" customFormat="1" ht="24">
      <c r="B18" s="87" t="s">
        <v>130</v>
      </c>
      <c r="C18" s="87"/>
      <c r="D18" s="87"/>
      <c r="E18" s="87"/>
      <c r="F18" s="87"/>
      <c r="G18" s="87"/>
      <c r="H18" s="87"/>
      <c r="I18" s="87"/>
      <c r="J18" s="87"/>
    </row>
    <row r="19" spans="2:10" s="6" customFormat="1" ht="24">
      <c r="B19" s="87" t="s">
        <v>131</v>
      </c>
      <c r="C19" s="87"/>
      <c r="D19" s="87"/>
      <c r="E19" s="87"/>
      <c r="F19" s="87"/>
      <c r="G19" s="87"/>
      <c r="H19" s="87"/>
      <c r="I19" s="87"/>
      <c r="J19" s="87"/>
    </row>
  </sheetData>
  <mergeCells count="11">
    <mergeCell ref="B1:I1"/>
    <mergeCell ref="B11:E11"/>
    <mergeCell ref="B15:E15"/>
    <mergeCell ref="B6:E7"/>
    <mergeCell ref="B14:E14"/>
    <mergeCell ref="F6:F7"/>
    <mergeCell ref="G6:G7"/>
    <mergeCell ref="H6:H7"/>
    <mergeCell ref="B10:E10"/>
    <mergeCell ref="B9:E9"/>
    <mergeCell ref="B13:E13"/>
  </mergeCells>
  <pageMargins left="0.45" right="0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5"/>
  <sheetViews>
    <sheetView topLeftCell="A37" zoomScale="140" zoomScaleNormal="140" workbookViewId="0">
      <selection activeCell="C45" sqref="C45"/>
    </sheetView>
  </sheetViews>
  <sheetFormatPr defaultRowHeight="15"/>
  <cols>
    <col min="1" max="1" width="4.85546875" customWidth="1"/>
    <col min="5" max="5" width="32.7109375" customWidth="1"/>
    <col min="6" max="6" width="6" customWidth="1"/>
    <col min="7" max="7" width="6.5703125" customWidth="1"/>
    <col min="8" max="8" width="14.5703125" customWidth="1"/>
  </cols>
  <sheetData>
    <row r="1" spans="2:10" s="1" customFormat="1" ht="23.25">
      <c r="B1" s="267" t="s">
        <v>46</v>
      </c>
      <c r="C1" s="267"/>
      <c r="D1" s="267"/>
      <c r="E1" s="267"/>
      <c r="F1" s="267"/>
      <c r="G1" s="267"/>
      <c r="H1" s="267"/>
      <c r="I1" s="202"/>
      <c r="J1" s="202"/>
    </row>
    <row r="2" spans="2:10" s="1" customFormat="1" ht="24" thickBot="1">
      <c r="B2" s="3" t="s">
        <v>151</v>
      </c>
      <c r="F2" s="2"/>
      <c r="G2" s="2"/>
      <c r="H2" s="2"/>
    </row>
    <row r="3" spans="2:10" s="205" customFormat="1" ht="21" customHeight="1" thickTop="1">
      <c r="B3" s="268" t="s">
        <v>4</v>
      </c>
      <c r="C3" s="269"/>
      <c r="D3" s="269"/>
      <c r="E3" s="270"/>
      <c r="F3" s="203"/>
      <c r="G3" s="204" t="s">
        <v>5</v>
      </c>
      <c r="H3" s="204" t="s">
        <v>6</v>
      </c>
    </row>
    <row r="4" spans="2:10" s="205" customFormat="1" ht="23.25">
      <c r="B4" s="271" t="s">
        <v>140</v>
      </c>
      <c r="C4" s="272"/>
      <c r="D4" s="272"/>
      <c r="E4" s="273"/>
      <c r="F4" s="183"/>
      <c r="G4" s="184"/>
      <c r="H4" s="184"/>
    </row>
    <row r="5" spans="2:10" s="205" customFormat="1" ht="23.25">
      <c r="B5" s="264" t="s">
        <v>7</v>
      </c>
      <c r="C5" s="265"/>
      <c r="D5" s="265"/>
      <c r="E5" s="266"/>
      <c r="F5" s="185">
        <f>DATA!S41</f>
        <v>4.615384615384615</v>
      </c>
      <c r="G5" s="185">
        <f>DATA!S42</f>
        <v>0.54364193979535358</v>
      </c>
      <c r="H5" s="186" t="str">
        <f>IF(F5&gt;4.5,"มากที่สุด",IF(F5&gt;3.5,"มาก",IF(F5&gt;2.5,"ปานกลาง",IF(F5&gt;1.5,"น้อย",IF(F5&lt;=1.5,"น้อยที่สุด")))))</f>
        <v>มากที่สุด</v>
      </c>
    </row>
    <row r="6" spans="2:10" s="205" customFormat="1" ht="23.25">
      <c r="B6" s="187" t="s">
        <v>132</v>
      </c>
      <c r="C6" s="187"/>
      <c r="D6" s="187"/>
      <c r="E6" s="187"/>
      <c r="F6" s="185">
        <f>DATA!T41</f>
        <v>4.3589743589743586</v>
      </c>
      <c r="G6" s="185">
        <f>DATA!T42</f>
        <v>0.70662949002100262</v>
      </c>
      <c r="H6" s="186" t="str">
        <f>IF(F6&gt;4.5,"มากที่สุด",IF(F6&gt;3.5,"มาก",IF(F6&gt;2.5,"ปานกลาง",IF(F6&gt;1.5,"น้อย",IF(F6&lt;=1.5,"น้อยที่สุด")))))</f>
        <v>มาก</v>
      </c>
    </row>
    <row r="7" spans="2:10" s="205" customFormat="1" ht="23.25">
      <c r="B7" s="187" t="s">
        <v>133</v>
      </c>
      <c r="C7" s="187"/>
      <c r="D7" s="187"/>
      <c r="E7" s="187"/>
      <c r="F7" s="185">
        <f>DATA!U41</f>
        <v>4.2307692307692308</v>
      </c>
      <c r="G7" s="185">
        <f>DATA!U42</f>
        <v>0.70567393922549237</v>
      </c>
      <c r="H7" s="186" t="str">
        <f t="shared" ref="H7:H25" si="0">IF(F7&gt;4.5,"มากที่สุด",IF(F7&gt;3.5,"มาก",IF(F7&gt;2.5,"ปานกลาง",IF(F7&gt;1.5,"น้อย",IF(F7&lt;=1.5,"น้อยที่สุด")))))</f>
        <v>มาก</v>
      </c>
    </row>
    <row r="8" spans="2:10" s="205" customFormat="1" ht="23.25">
      <c r="B8" s="274" t="s">
        <v>8</v>
      </c>
      <c r="C8" s="275"/>
      <c r="D8" s="275"/>
      <c r="E8" s="276"/>
      <c r="F8" s="188">
        <f>DATA!U44</f>
        <v>4.3859649122807021</v>
      </c>
      <c r="G8" s="188">
        <f>DATA!U43</f>
        <v>0.67030395909860196</v>
      </c>
      <c r="H8" s="189" t="str">
        <f>IF(F8&gt;4.5,"มากที่สุด",IF(F8&gt;3.5,"มาก",IF(F8&gt;2.5,"ปานกลาง",IF(F8&gt;1.5,"น้อย",IF(F8&lt;=1.5,"น้อยที่สุด")))))</f>
        <v>มาก</v>
      </c>
      <c r="J8" s="206"/>
    </row>
    <row r="9" spans="2:10" s="205" customFormat="1" ht="23.25">
      <c r="B9" s="264" t="s">
        <v>9</v>
      </c>
      <c r="C9" s="265"/>
      <c r="D9" s="265"/>
      <c r="E9" s="266"/>
      <c r="F9" s="186"/>
      <c r="G9" s="186"/>
      <c r="H9" s="186"/>
    </row>
    <row r="10" spans="2:10" s="205" customFormat="1" ht="23.25">
      <c r="B10" s="187" t="s">
        <v>139</v>
      </c>
      <c r="C10" s="187"/>
      <c r="D10" s="187"/>
      <c r="E10" s="187"/>
      <c r="F10" s="185">
        <f>DATA!V41</f>
        <v>4.666666666666667</v>
      </c>
      <c r="G10" s="185">
        <f>DATA!V42</f>
        <v>0.47756693294091823</v>
      </c>
      <c r="H10" s="186" t="str">
        <f t="shared" si="0"/>
        <v>มากที่สุด</v>
      </c>
    </row>
    <row r="11" spans="2:10" s="205" customFormat="1" ht="23.25">
      <c r="B11" s="264" t="s">
        <v>10</v>
      </c>
      <c r="C11" s="265"/>
      <c r="D11" s="265"/>
      <c r="E11" s="266"/>
      <c r="F11" s="185">
        <f>DATA!W41</f>
        <v>4.6410256410256414</v>
      </c>
      <c r="G11" s="185">
        <f>DATA!W42</f>
        <v>0.48597051498059035</v>
      </c>
      <c r="H11" s="186" t="str">
        <f>IF(F11&gt;4.5,"มากที่สุด",IF(F11&gt;3.5,"มาก",IF(F11&gt;2.5,"ปานกลาง",IF(F11&gt;1.5,"น้อย",IF(F11&lt;=1.5,"น้อยที่สุด")))))</f>
        <v>มากที่สุด</v>
      </c>
    </row>
    <row r="12" spans="2:10" s="205" customFormat="1" ht="23.25">
      <c r="B12" s="274" t="s">
        <v>18</v>
      </c>
      <c r="C12" s="275"/>
      <c r="D12" s="275"/>
      <c r="E12" s="276"/>
      <c r="F12" s="190">
        <f>DATA!W44</f>
        <v>4.6447368421052628</v>
      </c>
      <c r="G12" s="190">
        <f>DATA!W43</f>
        <v>0.47882223138731739</v>
      </c>
      <c r="H12" s="191" t="str">
        <f t="shared" si="0"/>
        <v>มากที่สุด</v>
      </c>
    </row>
    <row r="13" spans="2:10" s="205" customFormat="1" ht="23.25">
      <c r="B13" s="264" t="s">
        <v>11</v>
      </c>
      <c r="C13" s="265"/>
      <c r="D13" s="265"/>
      <c r="E13" s="266"/>
      <c r="F13" s="185"/>
      <c r="G13" s="185"/>
      <c r="H13" s="186"/>
    </row>
    <row r="14" spans="2:10" s="205" customFormat="1" ht="23.25">
      <c r="B14" s="264" t="s">
        <v>143</v>
      </c>
      <c r="C14" s="265"/>
      <c r="D14" s="265"/>
      <c r="E14" s="266"/>
      <c r="F14" s="185">
        <f>DATA!X41</f>
        <v>4.5384615384615383</v>
      </c>
      <c r="G14" s="185">
        <f>DATA!X42</f>
        <v>0.50503537375607699</v>
      </c>
      <c r="H14" s="186" t="str">
        <f t="shared" si="0"/>
        <v>มากที่สุด</v>
      </c>
    </row>
    <row r="15" spans="2:10" s="205" customFormat="1" ht="23.25">
      <c r="B15" s="199" t="s">
        <v>144</v>
      </c>
      <c r="C15" s="200"/>
      <c r="D15" s="200"/>
      <c r="E15" s="201"/>
      <c r="F15" s="185">
        <f>DATA!Y41</f>
        <v>4.2564102564102564</v>
      </c>
      <c r="G15" s="185">
        <f>DATA!Y42</f>
        <v>0.75106761619881124</v>
      </c>
      <c r="H15" s="186" t="str">
        <f t="shared" si="0"/>
        <v>มาก</v>
      </c>
    </row>
    <row r="16" spans="2:10" s="205" customFormat="1" ht="23.25">
      <c r="B16" s="199" t="s">
        <v>145</v>
      </c>
      <c r="C16" s="200"/>
      <c r="D16" s="200"/>
      <c r="E16" s="201"/>
      <c r="F16" s="185">
        <f>DATA!Z41</f>
        <v>4.4210526315789478</v>
      </c>
      <c r="G16" s="185">
        <f>DATA!Z42</f>
        <v>0.59871840366300788</v>
      </c>
      <c r="H16" s="186" t="str">
        <f t="shared" si="0"/>
        <v>มาก</v>
      </c>
    </row>
    <row r="17" spans="2:8" s="205" customFormat="1" ht="23.25">
      <c r="B17" s="264" t="s">
        <v>146</v>
      </c>
      <c r="C17" s="265"/>
      <c r="D17" s="265"/>
      <c r="E17" s="266"/>
      <c r="F17" s="185">
        <f>DATA!AA41</f>
        <v>4.384615384615385</v>
      </c>
      <c r="G17" s="185">
        <f>DATA!AA42</f>
        <v>0.67338049834143554</v>
      </c>
      <c r="H17" s="186" t="str">
        <f t="shared" si="0"/>
        <v>มาก</v>
      </c>
    </row>
    <row r="18" spans="2:8" s="205" customFormat="1" ht="23.25">
      <c r="B18" s="264" t="s">
        <v>142</v>
      </c>
      <c r="C18" s="265"/>
      <c r="D18" s="265"/>
      <c r="E18" s="266"/>
      <c r="F18" s="185">
        <f>DATA!AB41</f>
        <v>4.4871794871794872</v>
      </c>
      <c r="G18" s="185">
        <f>DATA!AB42</f>
        <v>0.60139289512347316</v>
      </c>
      <c r="H18" s="186" t="str">
        <f t="shared" ref="H18" si="1">IF(F18&gt;4.5,"มากที่สุด",IF(F18&gt;3.5,"มาก",IF(F18&gt;2.5,"ปานกลาง",IF(F18&gt;1.5,"น้อย",IF(F18&lt;=1.5,"น้อยที่สุด")))))</f>
        <v>มาก</v>
      </c>
    </row>
    <row r="19" spans="2:8" s="205" customFormat="1" ht="23.25">
      <c r="B19" s="274" t="s">
        <v>19</v>
      </c>
      <c r="C19" s="275"/>
      <c r="D19" s="275"/>
      <c r="E19" s="276"/>
      <c r="F19" s="190">
        <f>DATA!AB44</f>
        <v>4.412698412698413</v>
      </c>
      <c r="G19" s="190">
        <f>DATA!AB43</f>
        <v>0.63237529181253993</v>
      </c>
      <c r="H19" s="192" t="str">
        <f t="shared" si="0"/>
        <v>มาก</v>
      </c>
    </row>
    <row r="20" spans="2:8" s="205" customFormat="1" ht="23.25">
      <c r="B20" s="264" t="s">
        <v>77</v>
      </c>
      <c r="C20" s="265"/>
      <c r="D20" s="265"/>
      <c r="E20" s="266"/>
      <c r="F20" s="190"/>
      <c r="G20" s="190"/>
      <c r="H20" s="192"/>
    </row>
    <row r="21" spans="2:8" s="205" customFormat="1" ht="23.25">
      <c r="B21" s="277" t="s">
        <v>137</v>
      </c>
      <c r="C21" s="277"/>
      <c r="D21" s="277"/>
      <c r="E21" s="277"/>
      <c r="F21" s="193">
        <f>DATA!AG41</f>
        <v>4.333333333333333</v>
      </c>
      <c r="G21" s="193">
        <f>DATA!AG42</f>
        <v>0.66226617853252112</v>
      </c>
      <c r="H21" s="194" t="str">
        <f t="shared" si="0"/>
        <v>มาก</v>
      </c>
    </row>
    <row r="22" spans="2:8" s="205" customFormat="1" ht="23.25">
      <c r="B22" s="277" t="s">
        <v>138</v>
      </c>
      <c r="C22" s="277"/>
      <c r="D22" s="277"/>
      <c r="E22" s="277"/>
      <c r="F22" s="193">
        <f>DATA!AH41</f>
        <v>4.4102564102564106</v>
      </c>
      <c r="G22" s="193">
        <f>DATA!AH42</f>
        <v>0.54858424090172575</v>
      </c>
      <c r="H22" s="194" t="str">
        <f t="shared" ref="H22:H23" si="2">IF(F22&gt;4.5,"มากที่สุด",IF(F22&gt;3.5,"มาก",IF(F22&gt;2.5,"ปานกลาง",IF(F22&gt;1.5,"น้อย",IF(F22&lt;=1.5,"น้อยที่สุด")))))</f>
        <v>มาก</v>
      </c>
    </row>
    <row r="23" spans="2:8" s="205" customFormat="1" ht="40.5" customHeight="1">
      <c r="B23" s="277" t="s">
        <v>141</v>
      </c>
      <c r="C23" s="277"/>
      <c r="D23" s="277"/>
      <c r="E23" s="277"/>
      <c r="F23" s="193">
        <f>DATA!AI41</f>
        <v>4.3076923076923075</v>
      </c>
      <c r="G23" s="193">
        <f>DATA!AI42</f>
        <v>0.56911039322447121</v>
      </c>
      <c r="H23" s="194" t="str">
        <f t="shared" si="2"/>
        <v>มาก</v>
      </c>
    </row>
    <row r="24" spans="2:8" s="205" customFormat="1" ht="23.25">
      <c r="B24" s="277" t="s">
        <v>147</v>
      </c>
      <c r="C24" s="277"/>
      <c r="D24" s="277"/>
      <c r="E24" s="277"/>
      <c r="F24" s="193">
        <f>DATA!AJ41</f>
        <v>4.2564102564102564</v>
      </c>
      <c r="G24" s="193">
        <f>DATA!AJ42</f>
        <v>0.59462277816536013</v>
      </c>
      <c r="H24" s="194" t="str">
        <f t="shared" ref="H24" si="3">IF(F24&gt;4.5,"มากที่สุด",IF(F24&gt;3.5,"มาก",IF(F24&gt;2.5,"ปานกลาง",IF(F24&gt;1.5,"น้อย",IF(F24&lt;=1.5,"น้อยที่สุด")))))</f>
        <v>มาก</v>
      </c>
    </row>
    <row r="25" spans="2:8" s="205" customFormat="1" ht="23.25">
      <c r="B25" s="274" t="s">
        <v>21</v>
      </c>
      <c r="C25" s="275"/>
      <c r="D25" s="275"/>
      <c r="E25" s="276"/>
      <c r="F25" s="190">
        <f>DATA!AJ44</f>
        <v>4.2631578947368425</v>
      </c>
      <c r="G25" s="190">
        <f>DATA!AJ43</f>
        <v>0.59462277816536013</v>
      </c>
      <c r="H25" s="192" t="str">
        <f t="shared" si="0"/>
        <v>มาก</v>
      </c>
    </row>
    <row r="26" spans="2:8" s="205" customFormat="1" ht="23.25">
      <c r="B26" s="264" t="s">
        <v>24</v>
      </c>
      <c r="C26" s="265"/>
      <c r="D26" s="265"/>
      <c r="E26" s="266"/>
      <c r="F26" s="195"/>
      <c r="G26" s="195"/>
      <c r="H26" s="196"/>
    </row>
    <row r="27" spans="2:8" s="205" customFormat="1" ht="23.25">
      <c r="B27" s="187" t="s">
        <v>148</v>
      </c>
      <c r="C27" s="187"/>
      <c r="D27" s="187"/>
      <c r="E27" s="187"/>
      <c r="F27" s="195">
        <f>DATA!AK41</f>
        <v>3.9743589743589745</v>
      </c>
      <c r="G27" s="195">
        <f>DATA!AK42</f>
        <v>0.95936326162006513</v>
      </c>
      <c r="H27" s="186" t="str">
        <f t="shared" ref="H27:H31" si="4">IF(F27&gt;4.5,"มากที่สุด",IF(F27&gt;3.5,"มาก",IF(F27&gt;2.5,"ปานกลาง",IF(F27&gt;1.5,"น้อย",IF(F27&lt;=1.5,"น้อยที่สุด")))))</f>
        <v>มาก</v>
      </c>
    </row>
    <row r="28" spans="2:8" s="205" customFormat="1" ht="23.25">
      <c r="B28" s="278" t="s">
        <v>149</v>
      </c>
      <c r="C28" s="279"/>
      <c r="D28" s="279"/>
      <c r="E28" s="279"/>
      <c r="F28" s="193">
        <f>DATA!AL41</f>
        <v>3.9487179487179489</v>
      </c>
      <c r="G28" s="193">
        <f>DATA!AL42</f>
        <v>1.0246621509632989</v>
      </c>
      <c r="H28" s="194" t="str">
        <f t="shared" si="4"/>
        <v>มาก</v>
      </c>
    </row>
    <row r="29" spans="2:8" s="205" customFormat="1" ht="23.25">
      <c r="B29" s="187" t="s">
        <v>150</v>
      </c>
      <c r="C29" s="187"/>
      <c r="D29" s="187"/>
      <c r="E29" s="187"/>
      <c r="F29" s="195">
        <f>DATA!AM41</f>
        <v>4.0769230769230766</v>
      </c>
      <c r="G29" s="195">
        <f>DATA!AM42</f>
        <v>0.92862703930999679</v>
      </c>
      <c r="H29" s="186" t="str">
        <f t="shared" si="4"/>
        <v>มาก</v>
      </c>
    </row>
    <row r="30" spans="2:8" s="205" customFormat="1" ht="23.25">
      <c r="B30" s="274" t="s">
        <v>25</v>
      </c>
      <c r="C30" s="275"/>
      <c r="D30" s="275"/>
      <c r="E30" s="276"/>
      <c r="F30" s="190">
        <f>DATA!AM50</f>
        <v>4</v>
      </c>
      <c r="G30" s="190">
        <f>DATA!AM43</f>
        <v>0.96490128135401532</v>
      </c>
      <c r="H30" s="192" t="str">
        <f t="shared" si="4"/>
        <v>มาก</v>
      </c>
    </row>
    <row r="31" spans="2:8" s="205" customFormat="1" ht="21" customHeight="1" thickBot="1">
      <c r="B31" s="280" t="s">
        <v>12</v>
      </c>
      <c r="C31" s="281"/>
      <c r="D31" s="281"/>
      <c r="E31" s="282"/>
      <c r="F31" s="197">
        <f>DATA!AN41</f>
        <v>4.3538876777743178</v>
      </c>
      <c r="G31" s="197">
        <f>DATA!AN42</f>
        <v>0.68936385045688631</v>
      </c>
      <c r="H31" s="198" t="str">
        <f t="shared" si="4"/>
        <v>มาก</v>
      </c>
    </row>
    <row r="32" spans="2:8" s="205" customFormat="1" ht="24" thickTop="1">
      <c r="B32" s="207"/>
      <c r="C32" s="207"/>
      <c r="D32" s="207"/>
      <c r="E32" s="207"/>
      <c r="F32" s="208"/>
      <c r="G32" s="208"/>
      <c r="H32" s="209"/>
    </row>
    <row r="33" spans="2:8" s="9" customFormat="1" ht="24">
      <c r="B33" s="238" t="s">
        <v>40</v>
      </c>
      <c r="C33" s="238"/>
      <c r="D33" s="238"/>
      <c r="E33" s="238"/>
      <c r="F33" s="238"/>
      <c r="G33" s="238"/>
      <c r="H33" s="238"/>
    </row>
    <row r="34" spans="2:8" s="13" customFormat="1" ht="24">
      <c r="B34" s="35"/>
      <c r="C34" s="35"/>
      <c r="D34" s="35"/>
      <c r="E34" s="35"/>
      <c r="F34" s="36"/>
      <c r="G34" s="36"/>
      <c r="H34" s="35"/>
    </row>
    <row r="35" spans="2:8" s="6" customFormat="1" ht="24">
      <c r="B35" s="17"/>
      <c r="C35" s="283" t="s">
        <v>84</v>
      </c>
      <c r="D35" s="283"/>
      <c r="E35" s="283"/>
      <c r="F35" s="283"/>
      <c r="G35" s="283"/>
      <c r="H35" s="283"/>
    </row>
    <row r="36" spans="2:8" s="6" customFormat="1" ht="24">
      <c r="B36" s="219" t="s">
        <v>152</v>
      </c>
      <c r="C36" s="220"/>
      <c r="D36" s="220"/>
      <c r="E36" s="220"/>
      <c r="F36" s="220"/>
      <c r="G36" s="220"/>
      <c r="H36" s="220"/>
    </row>
    <row r="37" spans="2:8" s="6" customFormat="1" ht="24">
      <c r="B37" s="219" t="s">
        <v>64</v>
      </c>
      <c r="C37" s="220"/>
      <c r="D37" s="220"/>
      <c r="E37" s="220"/>
      <c r="F37" s="220"/>
      <c r="G37" s="220"/>
      <c r="H37" s="220"/>
    </row>
    <row r="38" spans="2:8" s="6" customFormat="1" ht="24">
      <c r="B38" s="83" t="s">
        <v>153</v>
      </c>
      <c r="C38" s="84"/>
      <c r="D38" s="84"/>
      <c r="E38" s="84"/>
      <c r="F38" s="84"/>
      <c r="G38" s="84"/>
      <c r="H38" s="84"/>
    </row>
    <row r="39" spans="2:8" s="6" customFormat="1" ht="24">
      <c r="B39" s="43"/>
      <c r="C39" s="219" t="s">
        <v>154</v>
      </c>
      <c r="D39" s="219"/>
      <c r="E39" s="219"/>
      <c r="F39" s="219"/>
      <c r="G39" s="219"/>
      <c r="H39" s="219"/>
    </row>
    <row r="40" spans="2:8" s="6" customFormat="1" ht="24">
      <c r="B40" s="43" t="s">
        <v>155</v>
      </c>
      <c r="C40" s="83"/>
      <c r="D40" s="83"/>
      <c r="E40" s="83"/>
      <c r="F40" s="83"/>
      <c r="G40" s="83"/>
      <c r="H40" s="83"/>
    </row>
    <row r="41" spans="2:8" s="6" customFormat="1" ht="24">
      <c r="B41" s="219" t="s">
        <v>156</v>
      </c>
      <c r="C41" s="220"/>
      <c r="D41" s="220"/>
      <c r="E41" s="220"/>
      <c r="F41" s="220"/>
      <c r="G41" s="220"/>
      <c r="H41" s="220"/>
    </row>
    <row r="42" spans="2:8" s="6" customFormat="1" ht="24">
      <c r="B42" s="6" t="s">
        <v>215</v>
      </c>
    </row>
    <row r="43" spans="2:8" s="6" customFormat="1" ht="24">
      <c r="B43" s="6" t="s">
        <v>216</v>
      </c>
    </row>
    <row r="44" spans="2:8" s="13" customFormat="1" ht="24"/>
    <row r="45" spans="2:8" s="13" customFormat="1" ht="24"/>
    <row r="46" spans="2:8" s="13" customFormat="1" ht="24"/>
    <row r="47" spans="2:8" s="13" customFormat="1" ht="24"/>
    <row r="48" spans="2:8" s="13" customFormat="1" ht="24"/>
    <row r="49" s="13" customFormat="1" ht="24"/>
    <row r="50" s="13" customFormat="1" ht="24"/>
    <row r="51" s="13" customFormat="1" ht="24"/>
    <row r="52" s="13" customFormat="1" ht="24"/>
    <row r="53" s="13" customFormat="1" ht="24"/>
    <row r="54" s="13" customFormat="1" ht="24"/>
    <row r="55" s="13" customFormat="1" ht="24"/>
  </sheetData>
  <mergeCells count="29">
    <mergeCell ref="B41:H41"/>
    <mergeCell ref="B31:E31"/>
    <mergeCell ref="B33:H33"/>
    <mergeCell ref="C35:H35"/>
    <mergeCell ref="B36:H36"/>
    <mergeCell ref="B37:H37"/>
    <mergeCell ref="C39:H39"/>
    <mergeCell ref="B30:E30"/>
    <mergeCell ref="B14:E14"/>
    <mergeCell ref="B17:E17"/>
    <mergeCell ref="B19:E19"/>
    <mergeCell ref="B20:E20"/>
    <mergeCell ref="B21:E21"/>
    <mergeCell ref="B25:E25"/>
    <mergeCell ref="B26:E26"/>
    <mergeCell ref="B28:E28"/>
    <mergeCell ref="B22:E22"/>
    <mergeCell ref="B23:E23"/>
    <mergeCell ref="B18:E18"/>
    <mergeCell ref="B24:E24"/>
    <mergeCell ref="B13:E13"/>
    <mergeCell ref="B1:H1"/>
    <mergeCell ref="B3:E3"/>
    <mergeCell ref="B4:E4"/>
    <mergeCell ref="B5:E5"/>
    <mergeCell ref="B8:E8"/>
    <mergeCell ref="B9:E9"/>
    <mergeCell ref="B11:E11"/>
    <mergeCell ref="B12:E12"/>
  </mergeCells>
  <pageMargins left="0.7" right="0.2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DATA</vt:lpstr>
      <vt:lpstr>บทสรุป</vt:lpstr>
      <vt:lpstr>ต่อบทสรุป</vt:lpstr>
      <vt:lpstr>ตารางที่1-2</vt:lpstr>
      <vt:lpstr>ตารางที่3</vt:lpstr>
      <vt:lpstr>ตารางที่4</vt:lpstr>
      <vt:lpstr>ตาราง 5</vt:lpstr>
      <vt:lpstr>ตาราง 6</vt:lpstr>
      <vt:lpstr>ข้อเสนอแนะ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2018-02-28T07:35:15Z</cp:lastPrinted>
  <dcterms:created xsi:type="dcterms:W3CDTF">2014-10-15T08:34:52Z</dcterms:created>
  <dcterms:modified xsi:type="dcterms:W3CDTF">2018-02-28T08:11:20Z</dcterms:modified>
</cp:coreProperties>
</file>