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C94223A1-CCE7-4A26-9792-AF726C7E4178}" xr6:coauthVersionLast="36" xr6:coauthVersionMax="36" xr10:uidLastSave="{00000000-0000-0000-0000-000000000000}"/>
  <bookViews>
    <workbookView xWindow="-105" yWindow="-105" windowWidth="23250" windowHeight="12570" activeTab="8" xr2:uid="{00000000-000D-0000-FFFF-FFFF00000000}"/>
  </bookViews>
  <sheets>
    <sheet name="การตอบแบบฟอร์ม 1" sheetId="1" r:id="rId1"/>
    <sheet name="DATA" sheetId="11" r:id="rId2"/>
    <sheet name="EIementary 2" sheetId="13" r:id="rId3"/>
    <sheet name="lntermediate" sheetId="14" r:id="rId4"/>
    <sheet name="Pre-lntermediate" sheetId="12" r:id="rId5"/>
    <sheet name="Staeter 2" sheetId="15" r:id="rId6"/>
    <sheet name="Upper-intermediate" sheetId="16" r:id="rId7"/>
    <sheet name="สรุปรวม" sheetId="8" r:id="rId8"/>
    <sheet name="บทสรุปผู้บริหาร" sheetId="7" r:id="rId9"/>
  </sheets>
  <definedNames>
    <definedName name="_xlnm._FilterDatabase" localSheetId="2" hidden="1">'EIementary 2'!$H$1:$H$8</definedName>
    <definedName name="_xlnm._FilterDatabase" localSheetId="3" hidden="1">lntermediate!$G$1:$G$98</definedName>
    <definedName name="_xlnm._FilterDatabase" localSheetId="4" hidden="1">'Pre-lntermediate'!$F$1:$F$38</definedName>
    <definedName name="_xlnm._FilterDatabase" localSheetId="5" hidden="1">'Staeter 2'!$H$1:$H$16</definedName>
    <definedName name="_xlnm._FilterDatabase" localSheetId="6" hidden="1">'Upper-intermediate'!$F$1:$F$45</definedName>
    <definedName name="_xlnm._FilterDatabase" localSheetId="0" hidden="1">'การตอบแบบฟอร์ม 1'!$I$1:$I$161</definedName>
  </definedNames>
  <calcPr calcId="191029"/>
</workbook>
</file>

<file path=xl/calcChain.xml><?xml version="1.0" encoding="utf-8"?>
<calcChain xmlns="http://schemas.openxmlformats.org/spreadsheetml/2006/main">
  <c r="B322" i="8" l="1"/>
  <c r="C536" i="8"/>
  <c r="C537" i="8"/>
  <c r="C538" i="8"/>
  <c r="C539" i="8"/>
  <c r="C540" i="8"/>
  <c r="C541" i="8"/>
  <c r="C542" i="8"/>
  <c r="C535" i="8"/>
  <c r="B542" i="8"/>
  <c r="C530" i="8"/>
  <c r="C526" i="8"/>
  <c r="C525" i="8"/>
  <c r="B522" i="8"/>
  <c r="C522" i="8" s="1"/>
  <c r="C521" i="8"/>
  <c r="C520" i="8"/>
  <c r="C516" i="8"/>
  <c r="C500" i="8" l="1"/>
  <c r="C501" i="8" s="1"/>
  <c r="B500" i="8"/>
  <c r="C497" i="8"/>
  <c r="C498" i="8" s="1"/>
  <c r="B497" i="8"/>
  <c r="B498" i="8" s="1"/>
  <c r="D498" i="8" s="1"/>
  <c r="C482" i="8"/>
  <c r="C481" i="8"/>
  <c r="C480" i="8"/>
  <c r="C479" i="8"/>
  <c r="C478" i="8"/>
  <c r="C477" i="8"/>
  <c r="M28" i="16"/>
  <c r="I27" i="16"/>
  <c r="B473" i="8" s="1"/>
  <c r="D473" i="8" s="1"/>
  <c r="C476" i="8"/>
  <c r="C475" i="8"/>
  <c r="C474" i="8"/>
  <c r="C473" i="8"/>
  <c r="C483" i="8" s="1"/>
  <c r="B482" i="8"/>
  <c r="D482" i="8" s="1"/>
  <c r="B481" i="8"/>
  <c r="B480" i="8"/>
  <c r="D480" i="8" s="1"/>
  <c r="B479" i="8"/>
  <c r="D479" i="8" s="1"/>
  <c r="B478" i="8"/>
  <c r="D478" i="8" s="1"/>
  <c r="B477" i="8"/>
  <c r="B476" i="8"/>
  <c r="D476" i="8" s="1"/>
  <c r="B475" i="8"/>
  <c r="D475" i="8" s="1"/>
  <c r="B474" i="8"/>
  <c r="D474" i="8" s="1"/>
  <c r="B501" i="8"/>
  <c r="D501" i="8" s="1"/>
  <c r="D481" i="8"/>
  <c r="D477" i="8"/>
  <c r="C463" i="8"/>
  <c r="B463" i="8"/>
  <c r="C460" i="8"/>
  <c r="B460" i="8"/>
  <c r="C438" i="8"/>
  <c r="C437" i="8"/>
  <c r="C436" i="8"/>
  <c r="C435" i="8"/>
  <c r="C434" i="8"/>
  <c r="C433" i="8"/>
  <c r="C432" i="8"/>
  <c r="C431" i="8"/>
  <c r="C430" i="8"/>
  <c r="C429" i="8"/>
  <c r="B438" i="8"/>
  <c r="B437" i="8"/>
  <c r="B436" i="8"/>
  <c r="B435" i="8"/>
  <c r="B434" i="8"/>
  <c r="B433" i="8"/>
  <c r="B432" i="8"/>
  <c r="B431" i="8"/>
  <c r="B430" i="8"/>
  <c r="B429" i="8"/>
  <c r="C405" i="8"/>
  <c r="B405" i="8"/>
  <c r="C402" i="8"/>
  <c r="B402" i="8"/>
  <c r="C380" i="8"/>
  <c r="C379" i="8"/>
  <c r="C378" i="8"/>
  <c r="C377" i="8"/>
  <c r="C376" i="8"/>
  <c r="C375" i="8"/>
  <c r="C374" i="8"/>
  <c r="C373" i="8"/>
  <c r="C372" i="8"/>
  <c r="C371" i="8"/>
  <c r="B380" i="8"/>
  <c r="B379" i="8"/>
  <c r="B378" i="8"/>
  <c r="B377" i="8"/>
  <c r="B376" i="8"/>
  <c r="B375" i="8"/>
  <c r="B374" i="8"/>
  <c r="B373" i="8"/>
  <c r="B372" i="8"/>
  <c r="B371" i="8"/>
  <c r="C347" i="8"/>
  <c r="B347" i="8"/>
  <c r="C344" i="8"/>
  <c r="B344" i="8"/>
  <c r="C321" i="8"/>
  <c r="C320" i="8"/>
  <c r="C319" i="8"/>
  <c r="C318" i="8"/>
  <c r="C317" i="8"/>
  <c r="C316" i="8"/>
  <c r="C315" i="8"/>
  <c r="C314" i="8"/>
  <c r="C313" i="8"/>
  <c r="C312" i="8"/>
  <c r="B321" i="8"/>
  <c r="B320" i="8"/>
  <c r="B319" i="8"/>
  <c r="B318" i="8"/>
  <c r="B317" i="8"/>
  <c r="B316" i="8"/>
  <c r="B315" i="8"/>
  <c r="B314" i="8"/>
  <c r="B313" i="8"/>
  <c r="C288" i="8"/>
  <c r="B288" i="8"/>
  <c r="C285" i="8"/>
  <c r="B285" i="8"/>
  <c r="C262" i="8"/>
  <c r="C261" i="8"/>
  <c r="C260" i="8"/>
  <c r="C259" i="8"/>
  <c r="C258" i="8"/>
  <c r="C257" i="8"/>
  <c r="C256" i="8"/>
  <c r="C255" i="8"/>
  <c r="C254" i="8"/>
  <c r="C253" i="8"/>
  <c r="B262" i="8"/>
  <c r="B261" i="8"/>
  <c r="B260" i="8"/>
  <c r="B259" i="8"/>
  <c r="B258" i="8"/>
  <c r="B257" i="8"/>
  <c r="B256" i="8"/>
  <c r="B255" i="8"/>
  <c r="B254" i="8"/>
  <c r="B253" i="8"/>
  <c r="C230" i="8"/>
  <c r="B236" i="8"/>
  <c r="C236" i="8" s="1"/>
  <c r="C222" i="8"/>
  <c r="C223" i="8"/>
  <c r="C224" i="8"/>
  <c r="C225" i="8"/>
  <c r="C226" i="8"/>
  <c r="C227" i="8"/>
  <c r="C228" i="8"/>
  <c r="C229" i="8"/>
  <c r="C231" i="8"/>
  <c r="C232" i="8"/>
  <c r="C233" i="8"/>
  <c r="C234" i="8"/>
  <c r="C235" i="8"/>
  <c r="C221" i="8"/>
  <c r="C202" i="8"/>
  <c r="C203" i="8"/>
  <c r="C204" i="8"/>
  <c r="C205" i="8"/>
  <c r="C206" i="8"/>
  <c r="C207" i="8"/>
  <c r="C208" i="8"/>
  <c r="C209" i="8"/>
  <c r="C210" i="8"/>
  <c r="C201" i="8"/>
  <c r="C194" i="8"/>
  <c r="C195" i="8"/>
  <c r="C196" i="8"/>
  <c r="C197" i="8"/>
  <c r="C198" i="8"/>
  <c r="C199" i="8"/>
  <c r="C193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71" i="8"/>
  <c r="H74" i="14"/>
  <c r="H73" i="14"/>
  <c r="H60" i="14"/>
  <c r="H59" i="14"/>
  <c r="H72" i="14"/>
  <c r="H66" i="14"/>
  <c r="H71" i="14"/>
  <c r="H70" i="14"/>
  <c r="H69" i="14"/>
  <c r="H68" i="14"/>
  <c r="H67" i="14"/>
  <c r="H65" i="14"/>
  <c r="H64" i="14"/>
  <c r="H63" i="14"/>
  <c r="H62" i="14"/>
  <c r="H61" i="14"/>
  <c r="H58" i="14"/>
  <c r="H57" i="14"/>
  <c r="H56" i="14"/>
  <c r="H55" i="14"/>
  <c r="H54" i="14"/>
  <c r="C146" i="8"/>
  <c r="C165" i="8"/>
  <c r="C166" i="8"/>
  <c r="C167" i="8"/>
  <c r="C168" i="8"/>
  <c r="C169" i="8"/>
  <c r="C164" i="8"/>
  <c r="D500" i="8" l="1"/>
  <c r="D497" i="8"/>
  <c r="B483" i="8"/>
  <c r="D483" i="8" s="1"/>
  <c r="B263" i="8"/>
  <c r="C263" i="8"/>
  <c r="C138" i="8"/>
  <c r="C139" i="8"/>
  <c r="C140" i="8"/>
  <c r="C141" i="8"/>
  <c r="C142" i="8"/>
  <c r="C143" i="8"/>
  <c r="C144" i="8"/>
  <c r="C145" i="8"/>
  <c r="C137" i="8"/>
  <c r="C130" i="8"/>
  <c r="C131" i="8"/>
  <c r="C132" i="8"/>
  <c r="C133" i="8"/>
  <c r="C134" i="8"/>
  <c r="C135" i="8"/>
  <c r="C129" i="8"/>
  <c r="C119" i="8"/>
  <c r="C120" i="8"/>
  <c r="C121" i="8"/>
  <c r="C118" i="8"/>
  <c r="C108" i="8"/>
  <c r="C109" i="8"/>
  <c r="C110" i="8"/>
  <c r="C111" i="8"/>
  <c r="C112" i="8"/>
  <c r="C113" i="8"/>
  <c r="C114" i="8"/>
  <c r="C115" i="8"/>
  <c r="C116" i="8"/>
  <c r="C107" i="8"/>
  <c r="C103" i="8"/>
  <c r="C104" i="8"/>
  <c r="C105" i="8"/>
  <c r="C102" i="8"/>
  <c r="B147" i="8"/>
  <c r="C147" i="8" s="1"/>
  <c r="C86" i="8"/>
  <c r="C85" i="8"/>
  <c r="C83" i="8"/>
  <c r="C81" i="8"/>
  <c r="C80" i="8"/>
  <c r="C78" i="8"/>
  <c r="C77" i="8"/>
  <c r="C75" i="8"/>
  <c r="C74" i="8"/>
  <c r="B87" i="8"/>
  <c r="C87" i="8" s="1"/>
  <c r="C59" i="8"/>
  <c r="C60" i="8"/>
  <c r="C61" i="8"/>
  <c r="C58" i="8"/>
  <c r="C56" i="8"/>
  <c r="C55" i="8"/>
  <c r="C52" i="8"/>
  <c r="C53" i="8"/>
  <c r="C51" i="8"/>
  <c r="C47" i="8"/>
  <c r="C48" i="8"/>
  <c r="C49" i="8"/>
  <c r="C46" i="8"/>
  <c r="C43" i="8"/>
  <c r="C44" i="8"/>
  <c r="C42" i="8"/>
  <c r="B62" i="8"/>
  <c r="C62" i="8" s="1"/>
  <c r="C30" i="8" l="1"/>
  <c r="C29" i="8"/>
  <c r="C27" i="8"/>
  <c r="C26" i="8"/>
  <c r="C24" i="8"/>
  <c r="C23" i="8"/>
  <c r="C21" i="8"/>
  <c r="C20" i="8"/>
  <c r="C18" i="8"/>
  <c r="C17" i="8"/>
  <c r="B31" i="8"/>
  <c r="C31" i="8" s="1"/>
  <c r="E42" i="15"/>
  <c r="E41" i="15"/>
  <c r="E40" i="15"/>
  <c r="E39" i="15"/>
  <c r="E38" i="15"/>
  <c r="E37" i="15"/>
  <c r="E36" i="15"/>
  <c r="E35" i="15"/>
  <c r="E34" i="15"/>
  <c r="E33" i="15"/>
  <c r="E32" i="15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1" i="16"/>
  <c r="E40" i="16"/>
  <c r="E39" i="16"/>
  <c r="E32" i="16"/>
  <c r="B43" i="16"/>
  <c r="B42" i="16"/>
  <c r="B41" i="16"/>
  <c r="B38" i="16"/>
  <c r="B37" i="16"/>
  <c r="B33" i="16"/>
  <c r="B32" i="16"/>
  <c r="E38" i="16"/>
  <c r="E37" i="16"/>
  <c r="E36" i="16"/>
  <c r="E35" i="16"/>
  <c r="E34" i="16"/>
  <c r="E33" i="16"/>
  <c r="E42" i="16" l="1"/>
  <c r="I30" i="16"/>
  <c r="I28" i="16"/>
  <c r="B44" i="16"/>
  <c r="B45" i="16" s="1"/>
  <c r="B39" i="16"/>
  <c r="B34" i="16"/>
  <c r="T30" i="16"/>
  <c r="S30" i="16"/>
  <c r="R30" i="16"/>
  <c r="Q30" i="16"/>
  <c r="P30" i="16"/>
  <c r="O30" i="16"/>
  <c r="N30" i="16"/>
  <c r="M30" i="16"/>
  <c r="L30" i="16"/>
  <c r="K30" i="16"/>
  <c r="J30" i="16"/>
  <c r="T28" i="16"/>
  <c r="S28" i="16"/>
  <c r="R28" i="16"/>
  <c r="Q28" i="16"/>
  <c r="P28" i="16"/>
  <c r="O28" i="16"/>
  <c r="N28" i="16"/>
  <c r="L28" i="16"/>
  <c r="K28" i="16"/>
  <c r="J28" i="16"/>
  <c r="T27" i="16"/>
  <c r="S27" i="16"/>
  <c r="R27" i="16"/>
  <c r="Q27" i="16"/>
  <c r="Q29" i="16" s="1"/>
  <c r="P27" i="16"/>
  <c r="O27" i="16"/>
  <c r="N27" i="16"/>
  <c r="M27" i="16"/>
  <c r="M29" i="16" s="1"/>
  <c r="L27" i="16"/>
  <c r="K27" i="16"/>
  <c r="J27" i="16"/>
  <c r="E28" i="15"/>
  <c r="E27" i="15"/>
  <c r="E26" i="15"/>
  <c r="E25" i="15"/>
  <c r="E24" i="15"/>
  <c r="E23" i="15"/>
  <c r="E22" i="15"/>
  <c r="E29" i="15" s="1"/>
  <c r="B32" i="15"/>
  <c r="B31" i="15"/>
  <c r="B27" i="15"/>
  <c r="B29" i="15" s="1"/>
  <c r="B23" i="15"/>
  <c r="B22" i="15"/>
  <c r="J17" i="15"/>
  <c r="K17" i="15"/>
  <c r="L17" i="15"/>
  <c r="L19" i="15" s="1"/>
  <c r="M17" i="15"/>
  <c r="N17" i="15"/>
  <c r="O17" i="15"/>
  <c r="O19" i="15" s="1"/>
  <c r="P17" i="15"/>
  <c r="P19" i="15" s="1"/>
  <c r="Q17" i="15"/>
  <c r="R17" i="15"/>
  <c r="S17" i="15"/>
  <c r="T17" i="15"/>
  <c r="T19" i="15" s="1"/>
  <c r="J18" i="15"/>
  <c r="J19" i="15" s="1"/>
  <c r="K18" i="15"/>
  <c r="L18" i="15"/>
  <c r="M18" i="15"/>
  <c r="N18" i="15"/>
  <c r="N19" i="15" s="1"/>
  <c r="O18" i="15"/>
  <c r="P18" i="15"/>
  <c r="Q18" i="15"/>
  <c r="R18" i="15"/>
  <c r="R19" i="15" s="1"/>
  <c r="S18" i="15"/>
  <c r="T18" i="15"/>
  <c r="K19" i="15"/>
  <c r="S19" i="15"/>
  <c r="J20" i="15"/>
  <c r="K20" i="15"/>
  <c r="L20" i="15"/>
  <c r="M20" i="15"/>
  <c r="N20" i="15"/>
  <c r="O20" i="15"/>
  <c r="P20" i="15"/>
  <c r="Q20" i="15"/>
  <c r="R20" i="15"/>
  <c r="S20" i="15"/>
  <c r="T20" i="15"/>
  <c r="I20" i="15"/>
  <c r="I18" i="15"/>
  <c r="I17" i="15"/>
  <c r="B34" i="15"/>
  <c r="B33" i="15"/>
  <c r="B28" i="15"/>
  <c r="E32" i="12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B30" i="12"/>
  <c r="B29" i="12"/>
  <c r="B28" i="12"/>
  <c r="B27" i="12"/>
  <c r="B24" i="12"/>
  <c r="B23" i="12"/>
  <c r="B19" i="12"/>
  <c r="B18" i="12"/>
  <c r="B20" i="12" s="1"/>
  <c r="J13" i="12"/>
  <c r="K13" i="12"/>
  <c r="L13" i="12"/>
  <c r="M13" i="12"/>
  <c r="M15" i="12" s="1"/>
  <c r="N13" i="12"/>
  <c r="O13" i="12"/>
  <c r="P13" i="12"/>
  <c r="P15" i="12" s="1"/>
  <c r="Q13" i="12"/>
  <c r="Q15" i="12" s="1"/>
  <c r="R13" i="12"/>
  <c r="S13" i="12"/>
  <c r="T13" i="12"/>
  <c r="J14" i="12"/>
  <c r="J15" i="12" s="1"/>
  <c r="K14" i="12"/>
  <c r="K15" i="12" s="1"/>
  <c r="L14" i="12"/>
  <c r="M14" i="12"/>
  <c r="N14" i="12"/>
  <c r="N15" i="12" s="1"/>
  <c r="O14" i="12"/>
  <c r="P14" i="12"/>
  <c r="Q14" i="12"/>
  <c r="R14" i="12"/>
  <c r="R15" i="12" s="1"/>
  <c r="S14" i="12"/>
  <c r="S15" i="12" s="1"/>
  <c r="T14" i="12"/>
  <c r="L15" i="12"/>
  <c r="O15" i="12"/>
  <c r="T15" i="12"/>
  <c r="J16" i="12"/>
  <c r="K16" i="12"/>
  <c r="L16" i="12"/>
  <c r="M16" i="12"/>
  <c r="N16" i="12"/>
  <c r="O16" i="12"/>
  <c r="P16" i="12"/>
  <c r="Q16" i="12"/>
  <c r="R16" i="12"/>
  <c r="S16" i="12"/>
  <c r="T16" i="12"/>
  <c r="J47" i="14"/>
  <c r="K47" i="14"/>
  <c r="L47" i="14"/>
  <c r="M47" i="14"/>
  <c r="N47" i="14"/>
  <c r="O47" i="14"/>
  <c r="P47" i="14"/>
  <c r="Q47" i="14"/>
  <c r="R47" i="14"/>
  <c r="S47" i="14"/>
  <c r="T47" i="14"/>
  <c r="J48" i="14"/>
  <c r="K48" i="14"/>
  <c r="L48" i="14"/>
  <c r="M48" i="14"/>
  <c r="N48" i="14"/>
  <c r="O48" i="14"/>
  <c r="P48" i="14"/>
  <c r="Q48" i="14"/>
  <c r="R48" i="14"/>
  <c r="S48" i="14"/>
  <c r="T48" i="14"/>
  <c r="J50" i="14"/>
  <c r="K50" i="14"/>
  <c r="L50" i="14"/>
  <c r="M50" i="14"/>
  <c r="N50" i="14"/>
  <c r="O50" i="14"/>
  <c r="P50" i="14"/>
  <c r="Q50" i="14"/>
  <c r="R50" i="14"/>
  <c r="S50" i="14"/>
  <c r="T50" i="14"/>
  <c r="J9" i="13"/>
  <c r="K9" i="13"/>
  <c r="L9" i="13"/>
  <c r="M9" i="13"/>
  <c r="M11" i="13" s="1"/>
  <c r="N9" i="13"/>
  <c r="O9" i="13"/>
  <c r="P9" i="13"/>
  <c r="Q9" i="13"/>
  <c r="Q11" i="13" s="1"/>
  <c r="R9" i="13"/>
  <c r="S9" i="13"/>
  <c r="T9" i="13"/>
  <c r="J10" i="13"/>
  <c r="J11" i="13" s="1"/>
  <c r="K10" i="13"/>
  <c r="L10" i="13"/>
  <c r="M10" i="13"/>
  <c r="N10" i="13"/>
  <c r="N11" i="13" s="1"/>
  <c r="O10" i="13"/>
  <c r="P10" i="13"/>
  <c r="Q10" i="13"/>
  <c r="R10" i="13"/>
  <c r="R11" i="13" s="1"/>
  <c r="S10" i="13"/>
  <c r="T10" i="13"/>
  <c r="K11" i="13"/>
  <c r="L11" i="13"/>
  <c r="O11" i="13"/>
  <c r="P11" i="13"/>
  <c r="S11" i="13"/>
  <c r="T11" i="13"/>
  <c r="J12" i="13"/>
  <c r="K12" i="13"/>
  <c r="L12" i="13"/>
  <c r="M12" i="13"/>
  <c r="N12" i="13"/>
  <c r="O12" i="13"/>
  <c r="P12" i="13"/>
  <c r="Q12" i="13"/>
  <c r="R12" i="13"/>
  <c r="S12" i="13"/>
  <c r="T12" i="13"/>
  <c r="I11" i="13"/>
  <c r="I16" i="12"/>
  <c r="I14" i="12"/>
  <c r="I13" i="12"/>
  <c r="I15" i="12" s="1"/>
  <c r="H53" i="14"/>
  <c r="H52" i="14"/>
  <c r="I48" i="14"/>
  <c r="I47" i="14"/>
  <c r="T49" i="14" l="1"/>
  <c r="P49" i="14"/>
  <c r="L49" i="14"/>
  <c r="S49" i="14"/>
  <c r="O49" i="14"/>
  <c r="K49" i="14"/>
  <c r="R49" i="14"/>
  <c r="N49" i="14"/>
  <c r="J49" i="14"/>
  <c r="I49" i="14"/>
  <c r="Q49" i="14"/>
  <c r="M49" i="14"/>
  <c r="Q19" i="15"/>
  <c r="M19" i="15"/>
  <c r="I29" i="16"/>
  <c r="L29" i="16"/>
  <c r="P29" i="16"/>
  <c r="T29" i="16"/>
  <c r="K29" i="16"/>
  <c r="O29" i="16"/>
  <c r="S29" i="16"/>
  <c r="J29" i="16"/>
  <c r="N29" i="16"/>
  <c r="R29" i="16"/>
  <c r="B35" i="15"/>
  <c r="B24" i="15"/>
  <c r="I19" i="15"/>
  <c r="B31" i="12"/>
  <c r="B25" i="12"/>
  <c r="E61" i="14"/>
  <c r="E60" i="14"/>
  <c r="E59" i="14"/>
  <c r="E58" i="14"/>
  <c r="E57" i="14"/>
  <c r="E56" i="14"/>
  <c r="E55" i="14"/>
  <c r="E54" i="14"/>
  <c r="E53" i="14"/>
  <c r="E52" i="14"/>
  <c r="B64" i="14"/>
  <c r="B63" i="14"/>
  <c r="B62" i="14"/>
  <c r="B61" i="14"/>
  <c r="B58" i="14"/>
  <c r="B57" i="14"/>
  <c r="B52" i="14"/>
  <c r="B53" i="14"/>
  <c r="I50" i="14"/>
  <c r="E31" i="13"/>
  <c r="E30" i="13"/>
  <c r="E29" i="13"/>
  <c r="E28" i="13"/>
  <c r="E27" i="13"/>
  <c r="E26" i="13"/>
  <c r="E25" i="13"/>
  <c r="E19" i="13"/>
  <c r="E18" i="13"/>
  <c r="E17" i="13"/>
  <c r="E16" i="13"/>
  <c r="E20" i="13" s="1"/>
  <c r="B27" i="13"/>
  <c r="B26" i="13"/>
  <c r="B25" i="13"/>
  <c r="B21" i="13"/>
  <c r="B23" i="13" s="1"/>
  <c r="B22" i="13"/>
  <c r="B17" i="13"/>
  <c r="B16" i="13"/>
  <c r="B18" i="13" s="1"/>
  <c r="I12" i="13"/>
  <c r="I10" i="13"/>
  <c r="I9" i="13"/>
  <c r="B54" i="14" l="1"/>
  <c r="B65" i="14"/>
  <c r="B59" i="14"/>
  <c r="B28" i="13"/>
  <c r="C531" i="8" l="1"/>
  <c r="B527" i="8"/>
  <c r="C527" i="8" s="1"/>
  <c r="C348" i="8"/>
  <c r="B348" i="8"/>
  <c r="D348" i="8" s="1"/>
  <c r="C345" i="8"/>
  <c r="B345" i="8"/>
  <c r="D345" i="8" s="1"/>
  <c r="D321" i="8"/>
  <c r="D320" i="8"/>
  <c r="D319" i="8"/>
  <c r="D318" i="8"/>
  <c r="D317" i="8"/>
  <c r="D316" i="8"/>
  <c r="D315" i="8"/>
  <c r="D314" i="8"/>
  <c r="D313" i="8"/>
  <c r="D347" i="8" l="1"/>
  <c r="C322" i="8"/>
  <c r="D344" i="8"/>
  <c r="D322" i="8"/>
  <c r="B532" i="8" l="1"/>
  <c r="C532" i="8" s="1"/>
  <c r="B517" i="8"/>
  <c r="C517" i="8" s="1"/>
  <c r="D433" i="8" l="1"/>
  <c r="D434" i="8"/>
  <c r="D437" i="8"/>
  <c r="D436" i="8" l="1"/>
  <c r="D432" i="8"/>
  <c r="D431" i="8"/>
  <c r="D430" i="8"/>
  <c r="D438" i="8"/>
  <c r="D435" i="8"/>
  <c r="D429" i="8" l="1"/>
  <c r="B439" i="8"/>
  <c r="D439" i="8" s="1"/>
  <c r="C439" i="8" l="1"/>
  <c r="D263" i="8" l="1"/>
  <c r="D375" i="8" l="1"/>
  <c r="D378" i="8"/>
  <c r="D379" i="8"/>
  <c r="D380" i="8" l="1"/>
  <c r="D374" i="8"/>
  <c r="C406" i="8"/>
  <c r="D377" i="8"/>
  <c r="D373" i="8"/>
  <c r="D376" i="8"/>
  <c r="D372" i="8" l="1"/>
  <c r="B381" i="8"/>
  <c r="D381" i="8" s="1"/>
  <c r="C403" i="8"/>
  <c r="B403" i="8"/>
  <c r="D403" i="8" s="1"/>
  <c r="D402" i="8"/>
  <c r="D405" i="8"/>
  <c r="B406" i="8"/>
  <c r="D406" i="8" s="1"/>
  <c r="D371" i="8"/>
  <c r="C381" i="8" l="1"/>
  <c r="C464" i="8" l="1"/>
  <c r="D463" i="8"/>
  <c r="C461" i="8"/>
  <c r="D460" i="8"/>
  <c r="B461" i="8" l="1"/>
  <c r="D461" i="8" s="1"/>
  <c r="B464" i="8"/>
  <c r="D464" i="8" s="1"/>
  <c r="D253" i="8"/>
  <c r="D255" i="8" l="1"/>
  <c r="D256" i="8"/>
  <c r="D257" i="8"/>
  <c r="D258" i="8"/>
  <c r="D259" i="8"/>
  <c r="D260" i="8"/>
  <c r="D261" i="8"/>
  <c r="D262" i="8"/>
  <c r="C286" i="8"/>
  <c r="C289" i="8"/>
  <c r="B289" i="8" l="1"/>
  <c r="D289" i="8" s="1"/>
  <c r="D288" i="8"/>
  <c r="B286" i="8"/>
  <c r="D286" i="8" s="1"/>
  <c r="D285" i="8"/>
  <c r="D254" i="8" l="1"/>
</calcChain>
</file>

<file path=xl/sharedStrings.xml><?xml version="1.0" encoding="utf-8"?>
<sst xmlns="http://schemas.openxmlformats.org/spreadsheetml/2006/main" count="3684" uniqueCount="611">
  <si>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</si>
  <si>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</si>
  <si>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</si>
  <si>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</si>
  <si>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</si>
  <si>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</si>
  <si>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</si>
  <si>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</si>
  <si>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</si>
  <si>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</si>
  <si>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</si>
  <si>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</si>
  <si>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</si>
  <si>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</si>
  <si>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</si>
  <si>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</si>
  <si>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</si>
  <si>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</si>
  <si>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</si>
  <si>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</si>
  <si>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</si>
  <si>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</si>
  <si>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</si>
  <si>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</si>
  <si>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</si>
  <si>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</si>
  <si>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</si>
  <si>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</si>
  <si>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</si>
  <si>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</si>
  <si>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</si>
  <si>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</si>
  <si>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</si>
  <si>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</si>
  <si>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</si>
  <si>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</si>
  <si>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</si>
  <si>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</si>
  <si>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</si>
  <si>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</si>
  <si>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</si>
  <si>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</si>
  <si>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</si>
  <si>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</si>
  <si>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</si>
  <si>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</si>
  <si>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</si>
  <si>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</si>
  <si>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</si>
  <si>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</si>
  <si>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</si>
  <si>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</si>
  <si>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</si>
  <si>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</si>
  <si>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</si>
  <si>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</si>
  <si>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</si>
  <si>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</si>
  <si>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</si>
  <si>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</si>
  <si>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</si>
  <si>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</si>
  <si>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</si>
  <si>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</si>
  <si>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</si>
  <si>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</si>
  <si>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</si>
  <si>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</si>
  <si>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</si>
  <si>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</si>
  <si>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</si>
  <si>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</si>
  <si>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</si>
  <si>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</si>
  <si>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</si>
  <si>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</si>
  <si>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</si>
  <si>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</si>
  <si>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</si>
  <si>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</si>
  <si>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</si>
  <si>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</si>
  <si>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</si>
  <si>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</si>
  <si>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</si>
  <si>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</si>
  <si>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</si>
  <si>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</si>
  <si>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</si>
  <si>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</si>
  <si>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</si>
  <si>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</si>
  <si>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</si>
  <si>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</si>
  <si>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</si>
  <si>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</si>
  <si>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</si>
  <si>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</si>
  <si>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</si>
  <si>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เทคโนโลยีและสื่อสารการศึกษา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</si>
  <si>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</si>
  <si>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</si>
  <si>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</si>
  <si>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</si>
  <si>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สาขาวิชาสาธารณสุขศาสตร์</t>
  </si>
  <si>
    <t xml:space="preserve">    สาขาวิชาบริหารธุรกิจ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</si>
  <si>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</si>
  <si>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ภาษาไทย</t>
  </si>
  <si>
    <t xml:space="preserve">   คณะมนุษยศาสตร์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</si>
  <si>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</si>
  <si>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การบริหารการศึกษา</t>
  </si>
  <si>
    <t>บริหารธุรกิจ</t>
  </si>
  <si>
    <t>วิทยาศาสตร์ศึกษา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</si>
  <si>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</si>
  <si>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</si>
  <si>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พลศึกษาและวิทยาศาสตร์การออกกำลังกาย</t>
  </si>
  <si>
    <t>ดุริยางคศิลป์</t>
  </si>
  <si>
    <t>วิศวกรรมการจัดการ</t>
  </si>
  <si>
    <t>วิทยาลัยพลังงานทดแทนและสมาร์ตกริดเทคโนโลยี</t>
  </si>
  <si>
    <t xml:space="preserve">   51 ปีขึ้นไป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</si>
  <si>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</si>
  <si>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</si>
  <si>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</si>
  <si>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 xml:space="preserve">   สาขาวิชาหลักสูตรและการสอน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</si>
  <si>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</si>
  <si>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</si>
  <si>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สาขาวิชาดุริยางคศิลป์</t>
  </si>
  <si>
    <t xml:space="preserve">   สาขาวิชาการบริหารการศึกษา</t>
  </si>
  <si>
    <t xml:space="preserve">   สาขาวิชาสาธารณสุขศาสตร์</t>
  </si>
  <si>
    <t xml:space="preserve">   สาขาวิชาวิทยาศาสตร์ศึกษา</t>
  </si>
  <si>
    <t xml:space="preserve">   สาขาวิชาภาษาไทย</t>
  </si>
  <si>
    <t xml:space="preserve">    สาขาวิชาหลักสูตรและการสอน</t>
  </si>
  <si>
    <t xml:space="preserve">    สาขาวิชาวิศวกรรมการจัดการ</t>
  </si>
  <si>
    <t>กลุ่ม Per-Intermediate</t>
  </si>
  <si>
    <t>1. กลุ่ม Elementary 2 พบว่า  ก่อนเข้ารับการอบรมผู้เข้าร่วมโครงการมีความรู้ความเข้าใจเกี่ยวกับ</t>
  </si>
  <si>
    <t>คณะศึกษาศาสตร์</t>
  </si>
  <si>
    <t>มากที่สุด</t>
  </si>
  <si>
    <t>มาก</t>
  </si>
  <si>
    <t>ปานกลาง</t>
  </si>
  <si>
    <t>น้อย</t>
  </si>
  <si>
    <t>ไม่มีค่ะ</t>
  </si>
  <si>
    <t>คณะมนุษยศาสตร์</t>
  </si>
  <si>
    <t>คณะบริหารธุรกิจ เศรษฐกิจและการสื่อสาร</t>
  </si>
  <si>
    <t>คณะวิศวกรรมศาสตร์</t>
  </si>
  <si>
    <t>วิศวกรรมเครื่องกล</t>
  </si>
  <si>
    <t>คณะพยาบาลศาสตร์</t>
  </si>
  <si>
    <t>Biomedical Engineering</t>
  </si>
  <si>
    <t>คณะสาธารณสุขศาสตร์</t>
  </si>
  <si>
    <t>คณิตศาสตร์</t>
  </si>
  <si>
    <t>บริหารการศึกษา</t>
  </si>
  <si>
    <t>คณะสังคมศาสตร์</t>
  </si>
  <si>
    <t>น้อยที่สุด</t>
  </si>
  <si>
    <t>คณะสหเวชศาสตร์</t>
  </si>
  <si>
    <t>ชีวเวชศาสตร์</t>
  </si>
  <si>
    <t>พยาบาลศาสตร์</t>
  </si>
  <si>
    <t>สาธารณสุข</t>
  </si>
  <si>
    <t>คณะสถาปัตยกรรมศาสตร์ ศิลปะและการออกแบบ</t>
  </si>
  <si>
    <t>EPE (Intermediate)</t>
  </si>
  <si>
    <t>สมาร์ตกริดเทคโนโลยี</t>
  </si>
  <si>
    <t>คณะวิทยาศาสตร์</t>
  </si>
  <si>
    <t>คณะเกษตรศาสตร์ ทรัพยากรธรรมชาติและสิ่งแวดล้อม</t>
  </si>
  <si>
    <t>คณะเภสัชศาสตร์</t>
  </si>
  <si>
    <t xml:space="preserve">    4. Starter 2                          จำนวน 15 คน</t>
  </si>
  <si>
    <t xml:space="preserve">         4. Starter 2                          จำนวน 15 คน</t>
  </si>
  <si>
    <t xml:space="preserve">Intermediate </t>
  </si>
  <si>
    <t>Intermediate</t>
  </si>
  <si>
    <t xml:space="preserve">   คณะพยาบาลศาสตร์</t>
  </si>
  <si>
    <t xml:space="preserve">   คณะเภสัชศาสตร์</t>
  </si>
  <si>
    <t xml:space="preserve">   คณะสหเวชศาสตร์</t>
  </si>
  <si>
    <t xml:space="preserve">   คณะสังคมศาสตร์</t>
  </si>
  <si>
    <t xml:space="preserve">   สาขาวิชาสมาร์ตกริดเทคโนโลยี</t>
  </si>
  <si>
    <t xml:space="preserve">   สาขาวิชาพยาบาลศาสตร์</t>
  </si>
  <si>
    <t xml:space="preserve">   สาขาวิชาคณิตศาสตร์</t>
  </si>
  <si>
    <t xml:space="preserve">    สาขาวิชาชีวเวชศาสตร์</t>
  </si>
  <si>
    <t xml:space="preserve">Intermediate  </t>
  </si>
  <si>
    <t xml:space="preserve">รายข้อ พบว่า ข้อที่มีค่าเฉลี่ยสูงสุด คือ ข้อ 6) หนังสือที่เรียนมีเนื้อหาสาระ ความชัดเจน ความครบถ้วนตรงตามความต้องการ </t>
  </si>
  <si>
    <t xml:space="preserve">ตาราง 8 แสดงผลการประเมินโครงการฯ กลุ่ม Intermediate </t>
  </si>
  <si>
    <t>กลุ่ม Intermediate  (N =1)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</si>
  <si>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</si>
  <si>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10 แสดงผลการประเมินโครงการฯ กลุ่ม Pre-Intermediate</t>
  </si>
  <si>
    <t xml:space="preserve">นิสิตบัณฑิตศึกษา ในกลุ่ม Pre-Intermediate  พบว่า ภาพรวมมีความพึงพอใจอยู่ในระดับมากที่สุด (ค่าเฉลี่ยเท่ากับ 4.52)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</si>
  <si>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</si>
  <si>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</si>
  <si>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>EPE (Starter 2) N = 15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</si>
  <si>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</si>
  <si>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Starter 2 (N = 15)</t>
  </si>
  <si>
    <t>บัณฑิตศึกษา ในกลุ่ม Starter 2 พบว่า ภาพรวมมีความพึงพอใจอยู่ในระดับมากที่สุด (ค่าเฉลี่ยเท่ากับ 4.65) เมื่อพิจารณา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</si>
  <si>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</si>
  <si>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จำนวนทั้งสิ้น 99 คน จำแนกเป็น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</si>
  <si>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</si>
  <si>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>2. กลุ่ม Intermediate  พบว่า  ก่อนเข้ารับการอบรมผู้เข้าร่วมโครงการมีความรู้ความเข้าใจเกี่ยวกับ</t>
  </si>
  <si>
    <t>4. กลุ่ม Starter 2 พบว่า  ก่อนเข้ารับการอบรมผู้เข้าร่วมโครงการมีความรู้ความเข้าใจเกี่ยวกับกิจกรรม</t>
  </si>
  <si>
    <t xml:space="preserve">3. กลุ่ม Pre-Intermediate พบว่า ภาพรวมมีความพึงพอใจอยู่ในระดับมากที่สุด (ค่าเฉลี่ยเท่ากับ 4.52)  </t>
  </si>
  <si>
    <t xml:space="preserve">4. กลุ่ม Starter 2 พบว่า ภาพรวมมีความพึงพอใจอยู่ในระดับมากที่สุด (ค่าเฉลี่ยเท่ากับ 4.65) </t>
  </si>
  <si>
    <t xml:space="preserve">1. กลุ่ม Elementary 2  พบว่า จำนวนผู้เข้ารับการอบรมจำแนกตามเพศ เป็นเพศหญิง คิดเป็นร้อยละ </t>
  </si>
  <si>
    <t>สถาปัตยกรรมศาสตร์</t>
  </si>
  <si>
    <t>วันที่ 7 มกราคม 2566</t>
  </si>
  <si>
    <t>rongropn62@nu.ac.th</t>
  </si>
  <si>
    <t xml:space="preserve">ขอบคุณสำหรับการจัดการเรียนการสอนที่มีคุณภาพครับ </t>
  </si>
  <si>
    <t>chatnitaw65@nu.ac.th</t>
  </si>
  <si>
    <t>เทคนิคการแพทย์</t>
  </si>
  <si>
    <t>อาจารย์น่ารักมาก ถ่ายทอดความรู้ได้ดี ใจเย็น</t>
  </si>
  <si>
    <t>preedapornt65@nu.ac.th</t>
  </si>
  <si>
    <t>อยากให้ปรับปรุงเอกสารข้อปฏิบัติในการสอบค่ะ อ่านแล้วไม่ค่อยเข้าใจ ผู้สอบเลยต้องถามเจ้าหน้าที่เอง ขอบคุณค่ะ</t>
  </si>
  <si>
    <t>geeratij64@nu.ac.th</t>
  </si>
  <si>
    <t>pakkaponk65@nu.ac.th</t>
  </si>
  <si>
    <t>somsakult65@nu.ac.th</t>
  </si>
  <si>
    <t>papurikachan@gmail.com</t>
  </si>
  <si>
    <t>nattanichap65@nu.ac.th</t>
  </si>
  <si>
    <t>arka8483@gmail.com</t>
  </si>
  <si>
    <t>thiraratt65@nu.ac.th</t>
  </si>
  <si>
    <t>การเรียนภาษาอังกฤษทำให้นิสิตได้พัฒนาความรู้เป็นอย่างดี</t>
  </si>
  <si>
    <t>thsanee@cdw.ac.th</t>
  </si>
  <si>
    <t>gwok.za@gmail.com</t>
  </si>
  <si>
    <t>ไม่มี</t>
  </si>
  <si>
    <t>nachananp64@nu.ac.th</t>
  </si>
  <si>
    <t>EPE (Upper-Intermediate)</t>
  </si>
  <si>
    <t>anank65@nu.ac.th</t>
  </si>
  <si>
    <t>สาขาวิชาภาษาไทย</t>
  </si>
  <si>
    <t>nutthaphongp64@nu.ac.th</t>
  </si>
  <si>
    <t>คณะวิทยาศาสตร์การแพทย์</t>
  </si>
  <si>
    <t>สรีรวิทยา</t>
  </si>
  <si>
    <t>Nice</t>
  </si>
  <si>
    <t>wiriyas65@nu.ac.th</t>
  </si>
  <si>
    <t>jiradpengdang@gmail.com</t>
  </si>
  <si>
    <t>เจ้าหน้าที่และอาจารย์น่ารักมากๆทำให้เรียนแบบไม่กดดัน ถามอะไรให้คำปรึกษาดีและน่ารักมากๆ โทรหาและปรึกษาก็รับสายและให้ำปรึกษาดีโดยเฉพาะคุณพี่ปุณยานุช เจ้าหน้าทีุ่มสอบก็ใจดี แต่ไม่ทราบว่าจะสอบผ่านไหมเพราะพ้ืนฐานไม่ได้ภาษาอังกฤษจริงๆ ขอความเห็นใจให้ผ่านเกณฑ์เข้าเถอะครับ</t>
  </si>
  <si>
    <t>aekachaip65@nu.ac.th</t>
  </si>
  <si>
    <t>คณะโลจิสติกส์และดิจิทัลซัพพลายเชน</t>
  </si>
  <si>
    <t>โลจิสติกส์และดิจิทัลซัพพลายเชน</t>
  </si>
  <si>
    <t>Chanakansu64@nu.ac.th</t>
  </si>
  <si>
    <t>troysutatta@gmail.com</t>
  </si>
  <si>
    <t>athaphols64@nu.ac.th</t>
  </si>
  <si>
    <t>suriyac65@nu.ac.th</t>
  </si>
  <si>
    <t>naowaratt64@nu.ac.th</t>
  </si>
  <si>
    <t>อาจารย์ดีมาก ได้ความรู้มากครับ</t>
  </si>
  <si>
    <t>aphinidap65@nu.ac.th</t>
  </si>
  <si>
    <t>penniphas65@nu.ac.th</t>
  </si>
  <si>
    <t>kandanaip64@nu.ac.th</t>
  </si>
  <si>
    <t>Smartgrid Technology</t>
  </si>
  <si>
    <t>apiwatp64@nu.ac.th</t>
  </si>
  <si>
    <t>ศิลปะและการออกแบบ</t>
  </si>
  <si>
    <t>jiraponp65@nu.ac.th</t>
  </si>
  <si>
    <t>pawarutc65@nu.ac.th</t>
  </si>
  <si>
    <t>บริหารธุรกิจดิจิทัลเชิงกลยุทธ์</t>
  </si>
  <si>
    <t>benjapornk64@nu.ac.th</t>
  </si>
  <si>
    <t xml:space="preserve">ทรัพยากรธรรมชาติและสิ่งแวดล้อม </t>
  </si>
  <si>
    <t>anakkanonr65@nu.ac.th</t>
  </si>
  <si>
    <t>pannapons65@nu.ac.th</t>
  </si>
  <si>
    <t>ต้องการเรียนแบบสลับวัน หลังเลิกงาน ไม่ต้องการเรียนยาว 6 ชม. มันหนักเกินไป</t>
  </si>
  <si>
    <t>prachyak64@nu.ac.th</t>
  </si>
  <si>
    <t>somridw64@nu.ac.th</t>
  </si>
  <si>
    <t>ขอให้อธิบายเนื้อหาให้ละเอียดกว่าเดิม รวมถึงสอนให้ครบทุกแบบฝึกหัด</t>
  </si>
  <si>
    <t>jirapanb65@nu.ac.th</t>
  </si>
  <si>
    <t>sumitrasu64@nu.ac.th</t>
  </si>
  <si>
    <t>ทรัพยากรธรรมชาติอละสิ่งแวดล้อม</t>
  </si>
  <si>
    <t>areerutc65@nu.ac.th</t>
  </si>
  <si>
    <t>nattakornd64@nu.ac.th</t>
  </si>
  <si>
    <t>สถาปัตยกรรม</t>
  </si>
  <si>
    <t>kriangsaks63@nu.ac.th</t>
  </si>
  <si>
    <t>supitchac64@nu.ac.th</t>
  </si>
  <si>
    <t>เศรษฐศาสตร์</t>
  </si>
  <si>
    <t>kateganya@gmail.com</t>
  </si>
  <si>
    <t>yaneek65@nu.ac.th</t>
  </si>
  <si>
    <t>เอเชียตะวันออกเฉียงใต้ศึกษา</t>
  </si>
  <si>
    <t>kamonsakp64@nu.ac.th</t>
  </si>
  <si>
    <t>โลจิสติกส์</t>
  </si>
  <si>
    <t>phonlawadk64@nu.ac.th</t>
  </si>
  <si>
    <t>natthawadeet65@nu.ac.th</t>
  </si>
  <si>
    <t>เภสัชศาสตร์</t>
  </si>
  <si>
    <t>bussarapornk65@nu.ac.th</t>
  </si>
  <si>
    <t>wachiradat65@nu.ac.th</t>
  </si>
  <si>
    <t>อยากให้มีการจัดเวลาเรียนเป็นช่วงเวลาเย็นของวันจันทร์-ศุกร์ค่ะ</t>
  </si>
  <si>
    <t>chonphasitsp64@nu.ac.th</t>
  </si>
  <si>
    <t>s.tiiw.wijitpongsa@gmail.com</t>
  </si>
  <si>
    <t>jannapas64@nu.ac.th</t>
  </si>
  <si>
    <t>chalalaic64@nu.ac.th</t>
  </si>
  <si>
    <t>boms9999@gmail.com</t>
  </si>
  <si>
    <t>ข้อสอบอ่านยาวมากต้องเลื่อนขึ้น-ลงไม่สะดวก น่าจะมีประจำข้อหรือตามคำถามจะดี
อาจารย์ผู้สอน ใจเย็น ใจดี ขอชื่นชม</t>
  </si>
  <si>
    <t>thitsanau60@nu.ac.th</t>
  </si>
  <si>
    <t>nguyenkieuy65@nu.ac.th</t>
  </si>
  <si>
    <t>kununyaw65@nu.ac.th</t>
  </si>
  <si>
    <t>คณิตศาสตร์ศึกษา</t>
  </si>
  <si>
    <t>kamonthips65@nu.ac.th</t>
  </si>
  <si>
    <t>puritt64@nu.ac.th</t>
  </si>
  <si>
    <t>noppadonk65@nu.ac.th</t>
  </si>
  <si>
    <t>ดนตรี</t>
  </si>
  <si>
    <t>songyots65@nu.ac.th</t>
  </si>
  <si>
    <t>pannisak64@nu.ac.th</t>
  </si>
  <si>
    <t>krissadatharnc65@nu.ac.th</t>
  </si>
  <si>
    <t>methasitn63@nu.ac.th</t>
  </si>
  <si>
    <t>สาธารณสุขศาสตร์มหาบัณฑิต</t>
  </si>
  <si>
    <t>sanaanongc64@nu.ac.th</t>
  </si>
  <si>
    <t>kawinnapatk64@nu.ac.th</t>
  </si>
  <si>
    <t>suttidac64@nu.ac.th</t>
  </si>
  <si>
    <t>worawiti65@nu.ac.th</t>
  </si>
  <si>
    <t>ท่านอาจารย์สอนเข้าใจง่าย ถ่ายทอดให้ผู้เรียนดีครับ</t>
  </si>
  <si>
    <t>narintipk65@nu.ac.th</t>
  </si>
  <si>
    <t>preecha.chewasantikan@gmail.com</t>
  </si>
  <si>
    <t>พลังงานทดแทน</t>
  </si>
  <si>
    <t>waranyao64@nu.ac.th</t>
  </si>
  <si>
    <t>การบริหารเทคโนโลยีสารสนเทศเชิงกลยุทธ์</t>
  </si>
  <si>
    <t>sasithornn60@nu.ac.th</t>
  </si>
  <si>
    <t>pinkbird9@gmail.com</t>
  </si>
  <si>
    <t>chadaphornn65@nu.ac.tn</t>
  </si>
  <si>
    <t>ืืnuttapongk65@nu.ac.th</t>
  </si>
  <si>
    <t>ควรจัดการเรียนการสอนเป็นช่วงเย็นของเเต่ละวัน จำนวนเรียนต่อครั้งไม่เกิน 2 hr</t>
  </si>
  <si>
    <t>mhopiya@gmail.com</t>
  </si>
  <si>
    <t>การจัดการสมาร์ตซิตี้และนวัตกรรมดิจิทัล</t>
  </si>
  <si>
    <t>ไม่มีครับ</t>
  </si>
  <si>
    <t>onphailinl65@nu.ac.th</t>
  </si>
  <si>
    <t>nathas65@nu.ac.th</t>
  </si>
  <si>
    <t>aphiradeeb64@nu.ac.th</t>
  </si>
  <si>
    <t>maneesornt64@nu.ac.th</t>
  </si>
  <si>
    <t>nissornk65@nu.ac.th</t>
  </si>
  <si>
    <t>phopdechab65@nu.ac.th</t>
  </si>
  <si>
    <t>เนื้อหาหลักสูตรนำไปประยุกต์ ปรับใช้ได้</t>
  </si>
  <si>
    <t>nutthanins62@nu.ac.th</t>
  </si>
  <si>
    <t>คติชนวิทยา</t>
  </si>
  <si>
    <t>ขอบพระคุณสำหรับการเปิดเรียนคอร์สด้วยระบบออนไลน์ค่ะ สะดวกและเป็นประโยชน์มากค่ะ</t>
  </si>
  <si>
    <t>wipaweeth65@nu.ac.th</t>
  </si>
  <si>
    <t>อยากให้ทำ Google Form ข้อสอบแบบบังคับให้ตอบ* ป้องกันตอบไม่ครบ และเลื่อนเม้าแล้วคำตอบที่ติ๊กไว้หายไป</t>
  </si>
  <si>
    <t>punyawat.sn.korn105@gmail.com</t>
  </si>
  <si>
    <t>uthenthat@gmail.com</t>
  </si>
  <si>
    <t>การบริหารธุรกิจ</t>
  </si>
  <si>
    <t xml:space="preserve">ท่านอาจารย์ผู้สอน มีความรู้และตั้งใจสอนมาก ขอบคุณครับ </t>
  </si>
  <si>
    <t>sarunp64@nu.ac.th</t>
  </si>
  <si>
    <t>pirunpa@gmail.com</t>
  </si>
  <si>
    <t>การเตรียมการก่อนสอบควรแนะนำ เนื้อหา ตัวอย่างข้อสอบ เพราะข้อสอบมีความยากในระดับสูง</t>
  </si>
  <si>
    <t>chanikarnk64@nu.ac.th</t>
  </si>
  <si>
    <t>โลจิสติกส์และโซ่อุปทาน</t>
  </si>
  <si>
    <t>Siriphailinj65@nu.ac.th</t>
  </si>
  <si>
    <t>khanakorn.xxx@gmail.com</t>
  </si>
  <si>
    <t>wasineet64@nu.ac.th</t>
  </si>
  <si>
    <t>Pradapchaii65@nu.ac.th</t>
  </si>
  <si>
    <t>arisaraju65@nu.ac.th</t>
  </si>
  <si>
    <t>เป็นโครงการที่ดีมากค่ะ นิสิตสามารถนำไปใช้ได้ในการเรียนและการทำงานของตนเอง 
หนังสือเรียนมีความทันสมัย และอาจารย์ผู้สอนมีความรู้รอบตัว สามารถอธิบายเนื้อหาเชื่อมโยงกับสถานการณ์รอบตัวได้อย่างน่าสนใจ และทำให้นิสิตเข้าใจเนื้อหามากยิ่งขึ้น</t>
  </si>
  <si>
    <t>nutthamonr64@nu.ac.th</t>
  </si>
  <si>
    <t>จุลชีววิทยา</t>
  </si>
  <si>
    <t>yadamu65@nu.ac.th</t>
  </si>
  <si>
    <t>tunc65@nu.ac.th</t>
  </si>
  <si>
    <t>sirintips64@nu.ac.th</t>
  </si>
  <si>
    <t>สาธาสรณสุขศาสตร์</t>
  </si>
  <si>
    <t>thadsananc64@nu.ac.th</t>
  </si>
  <si>
    <t>วิทยาการคอมพิวเตอร์</t>
  </si>
  <si>
    <t>thanwamask65@nu.ac.th</t>
  </si>
  <si>
    <t>wilaiwonn64@nu.ac.th</t>
  </si>
  <si>
    <t>tripholw64@nu.ac.th</t>
  </si>
  <si>
    <t>yeunyongk65@nu.ac.th</t>
  </si>
  <si>
    <t>เทคโนโลยีสารสนเทศ</t>
  </si>
  <si>
    <t>suratp65@nu.ac.th</t>
  </si>
  <si>
    <t>wichiann64@nu.ac.th</t>
  </si>
  <si>
    <t>อาจารย์สอนดีมาก</t>
  </si>
  <si>
    <r>
      <t xml:space="preserve">1. </t>
    </r>
    <r>
      <rPr>
        <b/>
        <sz val="10"/>
        <color theme="1"/>
        <rFont val="Arial"/>
        <family val="2"/>
      </rPr>
      <t>Gender</t>
    </r>
  </si>
  <si>
    <r>
      <t xml:space="preserve">2.  </t>
    </r>
    <r>
      <rPr>
        <b/>
        <sz val="10"/>
        <color theme="1"/>
        <rFont val="Arial"/>
        <family val="2"/>
      </rPr>
      <t>Age</t>
    </r>
  </si>
  <si>
    <t>3. Degree</t>
  </si>
  <si>
    <t>4. Faculty</t>
  </si>
  <si>
    <r>
      <t xml:space="preserve">5.  </t>
    </r>
    <r>
      <rPr>
        <b/>
        <sz val="10"/>
        <color theme="1"/>
        <rFont val="Arial"/>
        <family val="2"/>
      </rPr>
      <t>Field of Study</t>
    </r>
  </si>
  <si>
    <t xml:space="preserve">6. Course </t>
  </si>
  <si>
    <r>
      <rPr>
        <b/>
        <sz val="10"/>
        <color theme="1"/>
        <rFont val="Arial"/>
        <family val="2"/>
      </rPr>
      <t xml:space="preserve">Registration system/staff/programs used </t>
    </r>
    <r>
      <rPr>
        <sz val="10"/>
        <color theme="1"/>
        <rFont val="Arial"/>
        <family val="2"/>
      </rPr>
      <t xml:space="preserve"> [The training registration system is convenient.]</t>
    </r>
  </si>
  <si>
    <r>
      <rPr>
        <b/>
        <sz val="10"/>
        <color theme="1"/>
        <rFont val="Arial"/>
        <family val="2"/>
      </rPr>
      <t xml:space="preserve">Registration system/staff/programs used </t>
    </r>
    <r>
      <rPr>
        <sz val="10"/>
        <color theme="1"/>
        <rFont val="Arial"/>
        <family val="2"/>
      </rPr>
      <t xml:space="preserve"> [The service staff’s answers to questions are prompt, accurate, clear, and service-oriented]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</si>
  <si>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registration system for the courses is convenient and easy to use]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</si>
  <si>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online training program/system is clear, easy to use, and works well.]</t>
    </r>
  </si>
  <si>
    <r>
      <rPr>
        <b/>
        <sz val="10"/>
        <color theme="1"/>
        <rFont val="Arial"/>
        <family val="2"/>
      </rPr>
      <t>2. Programs used for the course</t>
    </r>
    <r>
      <rPr>
        <sz val="10"/>
        <color theme="1"/>
        <rFont val="Arial"/>
        <family val="2"/>
      </rPr>
      <t xml:space="preserve"> [The program used is stable, and the menu is clear and provides everything that is needed]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</si>
  <si>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[Materials used in the lessons for the course are appropriate and within the knowledge level.]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</si>
  <si>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[Contents in the textbook used for the course are clear, comprehensive, easy to understand and meet the requirements of the course.]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</si>
  <si>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provides clear instructions and explains the lessons well to students.]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</si>
  <si>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uses appropriate training materials for the lessons and answers questions clearly.]</t>
    </r>
  </si>
  <si>
    <r>
      <rPr>
        <b/>
        <sz val="10"/>
        <color theme="1"/>
        <rFont val="Arial"/>
        <family val="2"/>
      </rPr>
      <t>3. Contents used in the course and the instructors</t>
    </r>
    <r>
      <rPr>
        <sz val="10"/>
        <color theme="1"/>
        <rFont val="Arial"/>
        <family val="2"/>
      </rPr>
      <t xml:space="preserve"> [The instructor starts and stops classes on time.]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</si>
  <si>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[Your knowledge level before the training]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</si>
  <si>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[Your knowledge level after the training]</t>
    </r>
  </si>
  <si>
    <r>
      <rPr>
        <b/>
        <sz val="10"/>
        <color theme="1"/>
        <rFont val="Arial"/>
        <family val="2"/>
      </rPr>
      <t>4. Knowledge level</t>
    </r>
    <r>
      <rPr>
        <sz val="10"/>
        <color theme="1"/>
        <rFont val="Arial"/>
        <family val="2"/>
      </rPr>
      <t xml:space="preserve"> [Knowledge acquired from the training is beneficial and applicable.]</t>
    </r>
  </si>
  <si>
    <t>suthasineear65@nu.ac.th</t>
  </si>
  <si>
    <t>Female</t>
  </si>
  <si>
    <t>41-50 yrs. old</t>
  </si>
  <si>
    <t>Doctoral</t>
  </si>
  <si>
    <t>Faculty of Business Economics and Communications</t>
  </si>
  <si>
    <t>Bussiness</t>
  </si>
  <si>
    <t>Very High</t>
  </si>
  <si>
    <t>Xiaopingl64@nu.ac.th</t>
  </si>
  <si>
    <t>Faculty of Logistics and Digital Supply Chain</t>
  </si>
  <si>
    <t>Logistics and Digital Supply Chain</t>
  </si>
  <si>
    <t>linglingh64@nu.ac.th</t>
  </si>
  <si>
    <t>Logistics and Supply Chain</t>
  </si>
  <si>
    <t>weih64@nu.ac.th</t>
  </si>
  <si>
    <t>Master’s</t>
  </si>
  <si>
    <t>Faculty of Education</t>
  </si>
  <si>
    <t xml:space="preserve"> Curriculum and Instruction </t>
  </si>
  <si>
    <t>High</t>
  </si>
  <si>
    <t>Low</t>
  </si>
  <si>
    <t>moderate</t>
  </si>
  <si>
    <t>ขอบพระคุณสำหรับการเปิดเรียนคอร์สด้วยระบบออนไลน์ค่ะ สะดวกและเป็นประโยชน์4ค่ะ</t>
  </si>
  <si>
    <t>วิศวกรรมศาสตร์</t>
  </si>
  <si>
    <t>เจ้าหน้าที่และอาจารย์น่ารัก4ๆทำให้เรียนแบบไม่กดดัน ถามอะไรให้คำปรึกษาดีและน่ารัก4ๆ โทรหาและปรึกษาก็รับสายและให้ำปรึกษาดีโดยเฉพาะคุณพี่ปุณยานุช เจ้าหน้าทีุ่มสอบก็ใจดี แต่ไม่ทราบว่าจะสอบผ่านไหมเพราะพ้ืนฐานไม่ได้ภาษาอังกฤษจริงๆ ขอความเห็นใจให้ผ่านเกณฑ์เข้าเถอะครับ</t>
  </si>
  <si>
    <t>การบริหารหารศึกษา</t>
  </si>
  <si>
    <t>อาจารย์น่ารัก4 ถ่ายทอดความรู้ได้ดี ใจเย็น</t>
  </si>
  <si>
    <t>ข้อสอบอ่านยาว4ต้องเลื่อนขึ้น-ลงไม่สะดวก น่าจะมีประจำข้อหรือตามคำถามจะดี
อาจารย์ผู้สอน ใจเย็น ใจดี ขอชื่นชม</t>
  </si>
  <si>
    <t xml:space="preserve">    1. Elementary 2                    จำนวน 7 คน</t>
  </si>
  <si>
    <t>ในครั้งนี้ จำนวนทั้งสิ้น 103 คน จำแนกเป็น</t>
  </si>
  <si>
    <t xml:space="preserve">    2. Intermediate                    จำนวน 45 คน</t>
  </si>
  <si>
    <t xml:space="preserve">Upper - Intermediate  </t>
  </si>
  <si>
    <t xml:space="preserve">           จากตารางพบว่า กลุ่ม Elementary 2 เพศหญิง คิดเป็นร้อยละ 3.88 เพศชาย คิดเป็นร้อยละ 2.91</t>
  </si>
  <si>
    <t xml:space="preserve">เพศชาย คิดเป็นร้อยละ 6.80 เพศหญิง คิดเป็นร้อยละ 3.88 กลุ่ม Starter 2 เป็นเพศชาย คิดเป็นร้อยละ 13.59 </t>
  </si>
  <si>
    <t xml:space="preserve">เพศหญิง คิดเป็นร้อยละ 10.38 กลุ่ม Upper - Intermediate เพศชาย คิดเป็นร้อยละ 13.59 เพศหญิง </t>
  </si>
  <si>
    <t>คิดเป็นร้อยละ 10.68</t>
  </si>
  <si>
    <t>Upper - Intermediate</t>
  </si>
  <si>
    <t xml:space="preserve">อายุระหว่าง 20 - 30 ปี อายุระหว่าง 41 - 50 ปี คิดเป็นร้อยละ 0.97 กลุ่ม Intermediate อายุระหว่าง 31 - 40 ปี  </t>
  </si>
  <si>
    <t xml:space="preserve">คิดเป็นร้อยละ 5.83 รองลงมาคือ อายุระหว่าง 20 - 30 ปี คิดเป็นร้อยละ 33.88 กลุ่ม Starter 2 อายุระหว่าง 31 - 40  ปี </t>
  </si>
  <si>
    <t>คิดเป็นร้อยละ 5.83 รองลงมาคือ มีอายุระหว่าง 20 - 30  ปี คิดเป็นร้อยละ 6.80 กลุ่ม Upper - Intermediate</t>
  </si>
  <si>
    <t>อายุระหว่าง 31 - 40  ปี คิดเป็นร้อยละ 12.62 รองลงมาคือ อายุระหว่าง 41 - 50 ปี คิดเป็นร้อยละ 5.83</t>
  </si>
  <si>
    <t xml:space="preserve">          จากตารางพบว่า กลุ่ม Elementary 2 เป็นนิสิตปริญญาโท คิดเป็นร้อยละ 4.85 รองลงมาคือ นิสิตปริญญาเอก </t>
  </si>
  <si>
    <t>คิดเป็นร้อยละ 1.94 กลุ่ม Intermediate นิสิตปริญญาโท คิดเป็นร้อยละ 26.21 รองลงมาคือ นิสิตระดับปริญญาเอก</t>
  </si>
  <si>
    <t>คิดเป็นร้อยละ 3.88 กลุ่ม Starter 2 เป็นนิสิตปริญญาโท คิดเป็นร้อยละ 14.56 กลุ่ม Upper - Intermediate</t>
  </si>
  <si>
    <t>นิสิตปริญญาโท คิดเป็นร้อยละ 22.23 นิสิตปริญญาเอก คิดเป็นร้อยละ 1.94</t>
  </si>
  <si>
    <t xml:space="preserve">   คณะวิทยาศาสตร์การแพทย์</t>
  </si>
  <si>
    <t xml:space="preserve">   คณะโลจิสติกส์และดิจิทัลซัพพลายเชน</t>
  </si>
  <si>
    <t xml:space="preserve">   สาขาวิชาวิศวกรรมการจัดการ</t>
  </si>
  <si>
    <t xml:space="preserve">   สาขาวิชาทรัพยากรธรรมชาติและสิ่งแวดล้อม</t>
  </si>
  <si>
    <t xml:space="preserve">   สาขาวิชาเทคนิคการแพทย์</t>
  </si>
  <si>
    <t xml:space="preserve">   สาขาวิชาการบริหารเทคโนโลยีสารสนเทศเชิงกลยุทธ์</t>
  </si>
  <si>
    <t xml:space="preserve">   สาขาวิชาเศรษฐศาสตร์</t>
  </si>
  <si>
    <t xml:space="preserve">   สาขาวิชาโลจิสติกส์และดิจัลซัพพลายเชน</t>
  </si>
  <si>
    <t xml:space="preserve">   สาขาวิชาสรีรวิทยา</t>
  </si>
  <si>
    <t xml:space="preserve">   สาขาวิชาบริหารธุรกิจดิจิทัลเชิงกลยุทธ์</t>
  </si>
  <si>
    <t xml:space="preserve">   สาขาวิชาสถาปัตยกรรมศาสตร์</t>
  </si>
  <si>
    <t xml:space="preserve">   สาขาวิชาคณิตศาสตร์ศึกษา</t>
  </si>
  <si>
    <t xml:space="preserve">   สาขาวิชาดนตรี</t>
  </si>
  <si>
    <t xml:space="preserve">   สาขาวิชาคติชนวิทยา</t>
  </si>
  <si>
    <t xml:space="preserve">   สาขาวิชาพลังงานทดแทน</t>
  </si>
  <si>
    <t xml:space="preserve">   สาขาวิชาวิศวกรรมศาสตร์</t>
  </si>
  <si>
    <t xml:space="preserve">   สาขาวิชาการจัดการสมาร์ตซิตี้และนวัตกรรมดิจิทัล</t>
  </si>
  <si>
    <t xml:space="preserve">   สาขาวิชาศิลปะและการออกแบบ</t>
  </si>
  <si>
    <t xml:space="preserve">    สาขาวิชาเอเชียตะวันออกเฉียงใต้</t>
  </si>
  <si>
    <t xml:space="preserve">    สาขาวิชาสรีรวิทยา</t>
  </si>
  <si>
    <t xml:space="preserve">    สาขาวิชาเทคนิคการแพทย์</t>
  </si>
  <si>
    <t>Upper-Intermediate</t>
  </si>
  <si>
    <t xml:space="preserve">   สาขาวิชาพลศึกษาและวิทยาศาสตร์การออกกำลังกาย</t>
  </si>
  <si>
    <t xml:space="preserve">   สาขาวิชาเทคโนโลยีสารสนเทศ</t>
  </si>
  <si>
    <t xml:space="preserve">   สาขาวิชาเภสัชศาสตร์</t>
  </si>
  <si>
    <t xml:space="preserve">   สาขาวิชาโลจิสติกส์และโซ่อุปทาน</t>
  </si>
  <si>
    <t xml:space="preserve">   สาขาวิชาวิศวกรมเครื่องกล</t>
  </si>
  <si>
    <t xml:space="preserve">   สาขาวิชาสมาร์ตเทคโนโลยี</t>
  </si>
  <si>
    <t>EPE (Elementary 2) N=7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</si>
  <si>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4.74) เมื่อพิจารณา </t>
  </si>
  <si>
    <t>ที่เหมาะสมกับเนื้อหา และตอบคำถามได้อย่างชัดเจน ข้อ 9) อาจารย์ผู้สอนเข้าสอน – เลิกสอน ตรงตามเวลาอยู่ในระดับมากที่สุด</t>
  </si>
  <si>
    <t>กลุ่ม Elementary 2 (N =7)</t>
  </si>
  <si>
    <t>อยู่ในระดับมาก (ค่าเฉลี่ย 3.86) และหลังเข้ารับการอบรมค่าเฉลี่ยความรู้ ความเข้าใจสูงขึ้นอยู่ในระดับมากที่สุด</t>
  </si>
  <si>
    <t xml:space="preserve">(ค่าเฉลี่ย 4.57) </t>
  </si>
  <si>
    <t>EPE (Intermediate) N=45</t>
  </si>
  <si>
    <t>อยู่ในระดับปานกลาง (ค่าเฉลี่ย 3.32)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</si>
  <si>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4.11) </t>
  </si>
  <si>
    <t xml:space="preserve">รายข้อ พบว่า ข้อที่มีค่าเฉลี่ยสูงสุด คือ ข้อ 9) อาจารย์ผู้สอนเข้าสอน – เลิกสอน ตรงตามเวลา (ค่าเฉลี่ยเท่ากับ 4.73) </t>
  </si>
  <si>
    <t>EPE (Pre-Intermediate) N=11</t>
  </si>
  <si>
    <t xml:space="preserve">เมื่อพิจารณารายข้อพบว่า ข้อที่มีค่าเฉลี่ยสูงสุด คือ ข้อ 3) การใช้งานโปรแกรมออนไลน์ในการอบรมมีความชัดเจน ใช้งานง่าย </t>
  </si>
  <si>
    <t>ตอบสนองความต้องการอยู่ในระดับมากที่สุด (ค่าเฉลี่ยเท่ากับ 4.73) รองลงมาคือ ข้อ 1) เจ้าหน้าที่ให้บริการตอบคำถามออนไลน์</t>
  </si>
  <si>
    <t>ได้ถูกต้อง ชัดเจนและรวดเร็ว  ข้อ 2) การสมัครเข้ารับการอบบรมมีความสะดวกและง่ายต่อการใช้งาน  ข้อ 6) หนังสือที่เรียน</t>
  </si>
  <si>
    <t>มีเนื้อหาสาระ ความชัดเจน ความครบถ้วนตรงตามความต้องการ และเข้าใจง่ายอยู่ในระดับมากที่สุด (ค่าเฉลี่ยเท่ากับ 4.64)</t>
  </si>
  <si>
    <t>กลุ่ม Pre-Intermediate (N = 11)</t>
  </si>
  <si>
    <t xml:space="preserve">อยู่ในระดับมาก (ค่าเฉลี่ย 4.00) </t>
  </si>
  <si>
    <t xml:space="preserve">รายข้อพบว่า ข้อที่มีค่าเฉลี่ยสูงสุด คือ ข้อ 6) หนังสือที่เรียนมีเนื้อหาสาระ ความชัดเจน ความครบถ้วนตรงตามความต้องการ </t>
  </si>
  <si>
    <t>อบรมที่เหมาะสมกับเนื้อหา และตอบคำถามได้อย่างชัดเจน และข้อ 9) อาจารย์ผู้สอนเข้าสอน – เลิกสอน ตรงตามเวลา</t>
  </si>
  <si>
    <t>อยู่ในระดับมากที่สุด (ค่าเฉลี่ยเท่ากับ 4.93)  รองลงมาคือ ข้อ 5) เนื้อหาสาระในบทเรียนที่ท่านอบรมมีความเหมาะสม</t>
  </si>
  <si>
    <t xml:space="preserve">กับระดับความรู้อยู่ในระดับมากที่สุด (ค่าเฉลี่ยเท่ากับ 4.80)  </t>
  </si>
  <si>
    <t xml:space="preserve">อยู่ในระดับปานกลาง (ค่าเฉลี่ย 3.40) และหลังเข้ารับการอบรมค่าเฉลี่ยความรู้ ความเข้าใจสูงขึ้นอยู่ในระดับมากที่สุด </t>
  </si>
  <si>
    <t xml:space="preserve">(ค่าเฉลี่ย 4.53) </t>
  </si>
  <si>
    <t>EPE (Upper-Intermediate) N = 25</t>
  </si>
  <si>
    <t>กลุ่ม Upper-Intermediate (N = 25)</t>
  </si>
  <si>
    <t xml:space="preserve">รายข้อพบว่า ข้อที่มีค่าเฉลี่ยสูงสุด คือ ข้อ 2) การสมัครเข้ารับการอบบรมมีความสะดวกและง่ายต่อการใช้งาน และข้อ 3) </t>
  </si>
  <si>
    <t>การใช้งานโปรแกรมออนไลน์ในการอบรมมีความชัดเจน ใช้งานง่าย ตอบสนองความต้องการอยู่ในระดับมากที่สุด</t>
  </si>
  <si>
    <t xml:space="preserve">(ค่าเฉลี่ย 4.07) </t>
  </si>
  <si>
    <t>อยู่ในระดับปานกลาง (ค่าเฉลี่ย 3.20) และหลังเข้ารับการอบรมค่าเฉลี่ยความรู้ ความเข้าใจสูงขึ้นอยู่ในระดับมาก</t>
  </si>
  <si>
    <t xml:space="preserve">สังกัดคณะบริหารธุรกิจ เศรษฐศาสตร์และการสื่อสาร คิดเป็นร้อยละ 2.91 รองลงมาคือ คณะสหเวชศาสตร์  คิดเป็นร้อยละ </t>
  </si>
  <si>
    <t>1.94 กลุ่ม Intermediate สังกัดคณะศึกษาศาสตร์ คิดเป็นร้อยละ 22.33 รองลงมาคือ คณะบริหารธุรกิจ เศรษฐศาสตร์และ</t>
  </si>
  <si>
    <t xml:space="preserve">คณะสถาปัตยกรรมศาสตร์ ศิลปะและการออกแบบ คิดเป็นร้อยละ 1.94 กลุ่ม Starter 2 สังกัดคณะสหเวชศาสตร์  </t>
  </si>
  <si>
    <t>คิดเป็นร้อยละ 6.80 รองลงมาคือ คณะศึกษาศาสตร์ คณะบริหารธุรกิจ เศรษฐศาสตร์และการสื่อสาร คิดเป็นร้อยละ 1.94</t>
  </si>
  <si>
    <t>กลุ่ม Starter 2 สาขาวิชาเทคนิคการแพทย์ คิดเป็นร้อยละ 4.85 รองลงมาคือ สาขาวิชาพลศึกษาและวิทยาศาสตร์</t>
  </si>
  <si>
    <t>การออกกำลังกาย คิดเป็นร้อยละ 5.05 กลุ่ม Upper-Intermediate สาขาวิชาการบริหารการศึกษา คิดเป็นร้อยละ 8.74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</si>
  <si>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สาขาวิชาเทคนิค</t>
  </si>
  <si>
    <t xml:space="preserve">การแพทย์ คิดเป็นร้อยละ 1.94 รองลงมาคือ สาขาวิชาวิศวกรรมการจัดการ สาขาวิชาทรัพยากรธรรมชาติและสิ่งแวดล้อม  </t>
  </si>
  <si>
    <t xml:space="preserve">สาขาวิชาบริหารธุรกิจ สาขาวิชาการบริหารเทคโนโลยีสารสนเทศเชิงกลยุทธ์ และสาขาวิชาเศรษฐศาสตร์ คิดเป็นร้อยละ 0.97 </t>
  </si>
  <si>
    <t xml:space="preserve">กลุ่ม Intermediate สาขาวิชาการบริหารการศึกษา คิดเป็นร้อยละ 14.56 รองลงมาคือ สาขาวิชาสาธารณสุขศาสตร์ </t>
  </si>
  <si>
    <t>การสอน สาขาวิชาเทคโนโลยีและสื่อสารการศึกษา สาขาวิชาการบริหารการศึกษา สาขาวิชาสาธารณสุขศาสตร์ สาขาวิชาศิลปะ</t>
  </si>
  <si>
    <t>และการออกแบบ สาขาวิชาทรัพยากรธรรมชาติและสิ่งแวดล้อม สาขาวิชาสถาปัตยกรรมศาสตร์ คิดเป็นร้อยละ 0.97</t>
  </si>
  <si>
    <t>ผลการประเมินโครงการภาษาอังกฤษเพื่อยกระดับความรู้นิสิตบัณฑิตศึกษา วันที่ 7 มกราคม 2566</t>
  </si>
  <si>
    <t xml:space="preserve">    5. Upper - Intermediate        จำนวน 25 คน</t>
  </si>
  <si>
    <t xml:space="preserve">         1. Elementary 2                    จำนวน 7 คน</t>
  </si>
  <si>
    <t xml:space="preserve">         2. Intermediate                    จำนวน 45 คน</t>
  </si>
  <si>
    <t xml:space="preserve">         5. Upper - Intermediate        จำนวน 25 คน</t>
  </si>
  <si>
    <t>ตาราง 14 แสดงผลการประเมินโครงการฯ กลุ่ม Upper-Intermediate</t>
  </si>
  <si>
    <t>1.อยากให้มีการจัดเวลาเรียนเป็นช่วงเวลาเย็นของวันจันทร์-ศุกร์</t>
  </si>
  <si>
    <t>1.เนื้อหาหลักสูตรนำไปประยุกต์ ปรับใช้ได้</t>
  </si>
  <si>
    <t>2.ขอบพระคุณสำหรับการเปิดเรียนคอร์สด้วยระบบออนไลน์สะดวกและเป็นประโยชน์</t>
  </si>
  <si>
    <t>1.เจ้าหน้าที่และอาจารย์น่ารักทำให้เรียนแบบไม่กดดันถามอะไรให้คำปรึกษาดีและน่ารัก</t>
  </si>
  <si>
    <t>2.อาจารย์สอนเข้าใจง่ายถ่ายทอดให้ผู้เรียนดี</t>
  </si>
  <si>
    <t>1.ขอบคุณสำหรับการจัดการเรียนการสอนที่มีคุณภาพ</t>
  </si>
  <si>
    <t>2.อยากให้ปรับปรุงเอกสารข้อปฏิบัติในการสอบอ่านแล้วไม่ค่อยเข้าใจผู้สอบเลยต้องถามเจ้าหน้าที่</t>
  </si>
  <si>
    <t>กลุ่ม Upper-Intermediate</t>
  </si>
  <si>
    <t>1.ได้ความรู้</t>
  </si>
  <si>
    <t>2.ขอให้อธิบายเนื้อหาให้ละเอียดกว่าเดิม รวมถึงสอนให้ครบทุกแบบฝึกหัด</t>
  </si>
  <si>
    <t>3.อาจารย์มีความรู้และตั้งใจสอนมาก</t>
  </si>
  <si>
    <t>4.การเตรียมการก่อนสอบควรแนะนำ เนื้อหา ตัวอย่างข้อสอบ เพราะข้อสอบมีความยากในระดับสูง</t>
  </si>
  <si>
    <t>5.เป็นโครงการที่ดีมาก</t>
  </si>
  <si>
    <t xml:space="preserve">6.อาจารย์ผู้สอนมีความรู้รอบตัว สามารถอธิบายเนื้อหาเชื่อมโยงกับสถานการณ์รอบตัวได้อย่างน่าสนใจ </t>
  </si>
  <si>
    <t>7.อาจารย์สอนดีมาก</t>
  </si>
  <si>
    <t>(ค่าเฉลี่ยเท่ากับ 4.93) รองลงมาคือ ข้อ 1) เจ้าหน้าที่ให้บริการตอบคำถามออนไลน์ได้ถูกต้อง ชัดเจน และรวดเร็วอยู่ใน</t>
  </si>
  <si>
    <t xml:space="preserve">ระดับมากที่สุด (ค่าเฉลี่ยเท่ากับ 4.84) 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</si>
  <si>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</si>
  <si>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</si>
  <si>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3.88 เพศชาย คิดเป็นร้อยละ 2.91 แสดงจำนวนผู้เข้ารับการอบรมจำแนกตามอายุ พบว่า ผู้เข้ารับการอบรม</t>
  </si>
  <si>
    <t>คิดเป็นร้อยละ 1.94 แสดงจำนวนผู้เข้ารับการอบรมจำแนกตามสาขาวิชา พบว่า ส่วนใหญ่สาขาภาษาไทย</t>
  </si>
  <si>
    <t>คิดเป็นร้อยละ 3.88 รองลงมาคือ สาขาวิชาสถาปัตยกรรมศาสตร์ศิลปะและการออกแบบ คิดเป็นร้อยละ 1.94</t>
  </si>
  <si>
    <t xml:space="preserve">              4. กลุ่ม Starter 2 พบว่า จำนวนผู้เข้ารับการอบรมจำแนกตามเพศเป็นเพศหญิง คิดเป็นร้อยละ 9.71</t>
  </si>
  <si>
    <t xml:space="preserve">เพศชาย คิดเป็นร้อยละ 4.85 แสดงจำนวนผู้เข้ารับการอบรมจำแนกตามอายุ พบว่า ผู้เข้ารับการอบรมส่วนใหญ่ </t>
  </si>
  <si>
    <t>มีอายุระหว่าง 31 - 40 ปี คิดเป็นร้อยละ 7.77 รองลงมาคือ อายุระหว่าง 20 - 30 ปี คิดเป็นร้อยละ 6.80</t>
  </si>
  <si>
    <t>จำนวนผู้เข้ารับการอบรมจำแนกตามระดับการศึกษา พบว่า เป็นนิสิตปริญญาโท คิดเป็นร้อยละ 14.56</t>
  </si>
  <si>
    <t xml:space="preserve">จำนวนผู้เข้ารับการอบรมจำแนกตามคณะ/วิทยาลัย พบว่า เป็นนิสิตสังกัดคณะสหเวชศาสตร์ คิดเป็นร้อยละ 6.80 </t>
  </si>
  <si>
    <t>รองลงมาคือ คณะศึกษาศาสตร์ และคณะบริหารธุรกิจ เศรษฐศาสตร์และการสื่อสาร คิดเป็นร้อยละ 1.94 แสดงจำนวน</t>
  </si>
  <si>
    <t xml:space="preserve">ผู้เข้ารับการอบรมจำแนกตามสาขาวิชา พบว่า ส่วนใหญ่สาขาวิชาเทคนิคการแพทย์ คิดเป็นร้อยละ 4.85 รองลงมาคือ </t>
  </si>
  <si>
    <t xml:space="preserve">        สาขาวิชาชีวเวช คิดเป็นร้อยละ 1.94</t>
  </si>
  <si>
    <t>41 - 50 ปี คิดเป็นร้อยละ 0.97 แสดงจำนวนผู้เข้ารับการอบรมจำแนกตามระดับการศึกษา พบว่า เป็นนิสิต</t>
  </si>
  <si>
    <t>ปริญญาโท คิดเป็นร้อยละ 4.85 รองลงมาคือ นิสิตปริญญาเอก คิดเป็นร้อยละ 1.94 แสดงจำนวนผู้เข้ารับการ</t>
  </si>
  <si>
    <t xml:space="preserve">        อบรมจำแนกตามคณะ/วิทยาลัย พบว่า เป็นนิสิตสังกัดคณะบริหารธุรกิจ เศรษฐศาสตร์และการสื่อสาร </t>
  </si>
  <si>
    <t xml:space="preserve">        คิดเป็นร้อยละ 2.91 รองลงมาคือ คณะสหเวชศาสตร์ คิดเป็นร้อยละ 1.94 แสดงจำนวนผู้เข้ารับการอบรมจำแนก</t>
  </si>
  <si>
    <t xml:space="preserve">ตามสาขาวิชา พบว่า ส่วนใหญ่สาขาวิชาเทคนิคการแพทย์ คิดเป็นร้อยละ 1.94 รองลงมาคือ สาขาวิชาวิศวกรรม </t>
  </si>
  <si>
    <t>การจัดการ  สาขาวิชาทรัพยากรธรรมชาติและสิ่งแวดล้อม สาขาวิชาบริหารธุรกิจสาขาวิชาการบริหารเทคโนโลยี</t>
  </si>
  <si>
    <t>สารสนเทศเชิงกลยุทธ์ สาขาวิชาเศรษฐศาสตร์ คิดเป็นร้อยละ 0.97</t>
  </si>
  <si>
    <t>25.24 เพศชาย คิดเป็นร้อยละ 18.45 แสดงจำนวนผู้เข้ารับการอบรมจำแนกตามอายุ พบว่า ผู้เข้ารับการอบรม</t>
  </si>
  <si>
    <t xml:space="preserve">ส่วนใหญ่มีอายุระหว่าง 21 - 30 ปี คิดเป็นร้อยละ 20.39 รองลงมาคือ อายุระหว่าง 41 - 50 ปี คิดเป็นร้อยละ </t>
  </si>
  <si>
    <t xml:space="preserve">11.65 จำนวนผู้เข้ารับการอบรมจำแนกตามระดับการศึกษา พบว่า นิสิตปริญญาเอก คิดเป็นร้อยละ 26.21 </t>
  </si>
  <si>
    <t xml:space="preserve">        รองลงมาคือ นิสิตปริญญาโท คิดเป็นร้อยละ 17.48 จำนวนผู้เข้ารับการอบรมจำแนกตามคณะ/วิทยาลัย พบว่า </t>
  </si>
  <si>
    <t xml:space="preserve">เป็นนิสิตสังกัดคณะศึกษาศาสตร์ คิดเป็นร้อยละ 22.33 รองลงมาคือ คณะสาธารณสุขศาสตร์ คิดเป็นร้อยละ 3.88 </t>
  </si>
  <si>
    <t xml:space="preserve">แสดงจำนวนผู้เข้ารับการอบรมจำแนกตามสาขาวิชา พบว่า ส่วนใหญ่สาขาการบริหารการศึกษา คิดเป็นร้อยละ </t>
  </si>
  <si>
    <t>14.56 รองลงมาคือ สาขาวิชาสาธารณสุขศาสตร์ คิดเป็นร้อยละ 3.88</t>
  </si>
  <si>
    <t>คิดเป็นร้อยละ 6.80 เพศชาย คิดเป็นร้อยละ 3.88 แสดงจำนวนผู้เข้ารับการอบรมจำแนกตามอายุ พบว่า ผู้เข้ารับ</t>
  </si>
  <si>
    <t xml:space="preserve">การอบรมส่วนใหญ่มีอายุระหว่าง 31 - 40 ปี คิดเป็นร้อยละ 5.83 รองลงมาคือ อายุระหว่าง 20 - 30 ปี </t>
  </si>
  <si>
    <t xml:space="preserve">คิดเป็นร้อยละ 3.88 จำนวนผู้เข้ารับการอบรมจำแนกตามระดับการศึกษา พบว่า นิสิตปริญญาเอก คิดเป็นร้อยละ </t>
  </si>
  <si>
    <t xml:space="preserve">6.80 รองลงมาคือ นิสิตปริญญาโท คิดเป็นร้อยละ 3.88 จำนวนผู้เข้ารับการอบรมจำแนกตามคณะ/วิทยาลัย พบว่า </t>
  </si>
  <si>
    <t xml:space="preserve">        เป็นนิสิตสังกัดคณะศึกษาศาสตร์ คิดเป็นร้อยละ 6.80 รองลงมาคือ คณะสถาปัตยกรรมศาสตร์ ศิลปะและการออกแบบ</t>
  </si>
  <si>
    <t xml:space="preserve">              5. กลุ่ม Upper-Intermediate พบว่า จำนวนผู้เข้ารับการอบรมจำแนกตามเพศเป็นเพศชาย</t>
  </si>
  <si>
    <t>คิดเป็นร้อยละ 13.59 เพศหญิง คิดเป็นร้อยละ 10.68 แสดงจำนวนผู้เข้ารับการอบรมจำแนกตามอายุ พบว่า ผู้เข้ารับ</t>
  </si>
  <si>
    <t xml:space="preserve">การอบรมส่วนใหญ่มีอายุระหว่าง 31 - 40 ปี คิดเป็นร้อยละ 12.62 รองลงมาคือ อายุระหว่าง 41 - 50 ปี คิดเป็นร้อยละ </t>
  </si>
  <si>
    <t xml:space="preserve">5.83 จำนวนผู้เข้ารับการอบรมจำแนกตามระดับการศึกษา พบว่า เป็นนิสิตปริญญาเอก คิดเป็นร้อยละ 22.23  </t>
  </si>
  <si>
    <t>นิสิตปริญญาโท คิดเป็นร้อยละ 1.94 จำนวนผู้เข้ารับการอบรมจำแนกตามคณะ/วิทยาลัย พบว่า เป็นนิสิตสังกัด</t>
  </si>
  <si>
    <t xml:space="preserve">คณะศึกษาศาสตร์ คิดเป็นร้อยละ 13.59 รองลงมาคือ คณะวิทยาศาสตร์ และคณะเภสัชศาสตร์ คิดเป็นร้อยละ 1.94 </t>
  </si>
  <si>
    <t xml:space="preserve">แสดงจำนวนผู้เข้ารับการอบรมจำแนกตามสาขาวิชา พบว่า ส่วนใหญ่สาขาวิชาการบริหารการศึกษา คิดเป็นร้อยละ </t>
  </si>
  <si>
    <t xml:space="preserve">        8.74 รองลงมาคือ สาขาวิชาเทคโนโลยีและสื่อสารการศึกษา สาขาวิชาเภสัชศาสตร์ คิดเป็นร้อยละ 1.94</t>
  </si>
  <si>
    <t xml:space="preserve">กิจกรรมที่จัดในโครงการฯ ภาพรวม อยู่ในระดับมาก (ค่าเฉลี่ย 3.86) และหลังเข้ารับการอบรมมีค่าเฉลี่ยความรู้ </t>
  </si>
  <si>
    <t>ความเข้าใจสูงขึ้นอยู่ในระดับมากที่สุด (ค่าเฉลี่ย 4.57)</t>
  </si>
  <si>
    <t xml:space="preserve">กิจกรรมที่จัดก่อนการอบรมอยู่ในระดับปานกลาง (ค่าเฉลี่ย 3.32)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</si>
  <si>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4.11) </t>
  </si>
  <si>
    <t xml:space="preserve">กิจกรรมที่จัดก่อนการอบรมอยู่ในระดับปานกลาง (ค่าเฉลี่ย 3.18)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</si>
  <si>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4.00) </t>
  </si>
  <si>
    <t>ที่จัดก่อนการอบรมอยู่ในระดับปานกลาง (ค่าเฉลี่ย 3.40) และหลังเข้ารับการอบรมค่าเฉลี่ยความรู้ ความเข้าใจสูงขึ้น</t>
  </si>
  <si>
    <t xml:space="preserve">อยู่ในระดับมากที่สุด (ค่าเฉลี่ย 4.53) </t>
  </si>
  <si>
    <t xml:space="preserve">เกี่ยวกับกิจกรรมที่จัดก่อนการอบรมอยู่ในระดับปานกลาง (ค่าเฉลี่ย 3.32) และหลังเข้ารับการอบรมค่าเฉลี่ยความรู้ </t>
  </si>
  <si>
    <t xml:space="preserve">ความเข้าใจสูงขึ้นอยู่ในระดับมากที่สุด (ค่าเฉลี่ย 4.07) </t>
  </si>
  <si>
    <t>5. กลุ่ม Upper-Intermediate พบว่า  ก่อนเข้ารับการอบรมผู้เข้าร่วมโครงการมีความรู้ความเข้าใจ</t>
  </si>
  <si>
    <t>และเข้าใจง่าย ข้อ 7) อาจารย์ผู้สอนมีการอธิบายเนื้อหาวิชาได้อย่างชัดเจน และเข้าใจง่าย ข้อ 8) อาจารย์ผู้สอนใช้สื่อในการอบรม</t>
  </si>
  <si>
    <t>(ค่าเฉลี่ยเท่ากับ 4.86) รองลงมาคือ ข้อ 1) เจ้าหน้าที่ให้บริการตอบคำถามออนไลน์ได้ถูกต้อง ชัดเจน และรวดเร็ว ข้อ 2) การสมัคร</t>
  </si>
  <si>
    <t xml:space="preserve">ตอบสนองความต้องการ และข้อ 12) สามารถนำความรู้ไปประยุกต์ใช้ให้เกิดประโยชน์ อยู่ในระดับมากที่สุด (ค่าเฉลี่ยเท่ากับ 4.71) </t>
  </si>
  <si>
    <t xml:space="preserve">(ค่าเฉลี่ยเท่ากับ 4.67) </t>
  </si>
  <si>
    <t xml:space="preserve">รองลงมาคือ ข้อ 8) 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 </t>
  </si>
  <si>
    <t xml:space="preserve">บัณฑิตศึกษา ในกลุ่ม Intermediate  พบว่า ภาพรวมมีความพึงพอใจอยู่ในระดับมากที่สุด (ค่าเฉลี่ยเท่ากับ 4.58) เมื่อพิจารณา </t>
  </si>
  <si>
    <t>รองลงมาคือ สาขาวิชาเทคโนโลยีและสื่อสารการศึกษา คิดเป็นร้อยละ 1.94</t>
  </si>
  <si>
    <t>ภาพรวมอยู่ในระดับปานกลาง (ค่าเฉลี่ย 3.18) และหลังเข้ารับการอบรมค่าเฉลี่ยความรู้ ความเข้าใจสูงขึ้น</t>
  </si>
  <si>
    <t xml:space="preserve">                เมื่อพิจารณารายข้อ พบว่า ข้อที่มีค่าเฉลี่ยสูงสุด คือ ข้อ 6) หนังสือที่เรียนมีเนื้อหาสาระความชัดเจน ความครบถ้วน</t>
  </si>
  <si>
    <t xml:space="preserve">               ตรงตามความต้องการและเข้าใจง่าย ข้อ 7) อาจารย์ผู้สอนมีการอธิบายเนื้อหาวิชาได้อย่างชัดเจน และเข้าใจง่าย </t>
  </si>
  <si>
    <t xml:space="preserve">               ข้อ 8) อาจารย์ผู้สอนใช้สื่อในการอบรมที่เหมาะสมกับเนื้อหา และตอบคำถามได้อย่างชัดเจน ข้อ 9) อาจารย์ผู้สอน</t>
  </si>
  <si>
    <t xml:space="preserve">              เข้าสอน – เลิกสอน ตรงตามเวลาอยู่ในระดับมากที่สุด(ค่าเฉลี่ยเท่ากับ 4.86) รองลงมาคือ ข้อ 1) เจ้าหน้าที่ให้บริการ</t>
  </si>
  <si>
    <t xml:space="preserve">เข้ารับการอบบรมมีความสะดวกและง่ายต่อการใช้งาน ข้อ 3) การใช้งานโปรแกรมออนไลน์ในการอบรมมีความชัดเจน ใช้งานง่าย </t>
  </si>
  <si>
    <t xml:space="preserve">              ตอบคำถามออนไลน์ได้ถูกต้อง ชัดเจน และรวดเร็ว ข้อ 2) การสมัครเข้ารับการอบบรมมีความสะดวกและง่ายต่อการ</t>
  </si>
  <si>
    <t xml:space="preserve">              สามารถนำความรู้ไปประยุกต์ใช้ให้เกิดประโยชน์ อยู่ในระดับมากที่สุด (ค่าเฉลี่ยเท่ากับ 4.71) </t>
  </si>
  <si>
    <t xml:space="preserve">              ใช้งาน ข้อ 3) การใช้งานโปรแกรมออนไลน์ในการอบรมมีความชัดเจน ใช้งานง่าย ตอบสนองความต้องการ และข้อ 12) </t>
  </si>
  <si>
    <t xml:space="preserve">1. กลุ่ม Elementary 2  พบว่า ภาพรวมมีความพึงพอใจอยู่ในระดับมากที่สุด (ค่าเฉลี่ยเท่ากับ 4.74) </t>
  </si>
  <si>
    <t xml:space="preserve">2. กลุ่ม Intermediate พบว่า ภาพรวมมีความพึงพอใจอยู่ในระดับมากที่สุด (ค่าเฉลี่ยเท่ากับ 4.58)  </t>
  </si>
  <si>
    <t xml:space="preserve">              เมื่อพิจารณารายข้อ พบว่า ข้อที่มีค่าเฉลี่ยสูงสุด คือ ข้อ 9) อาจารย์ผู้สอนเข้าสอน – เลิกสอน ตรงตามเวลา </t>
  </si>
  <si>
    <t xml:space="preserve">              (ค่าเฉลี่ยเท่ากับ 4.73) รองลงมาคือ ข้อ 8) อาจารย์ผู้สอนใช้สื่อในการอบรมที่เหมาะสมกับเนื้อหาและตอบคำถามได้</t>
  </si>
  <si>
    <t xml:space="preserve">              อย่างชัดเจนอยู่ในระดับมากที่สุด (ค่าเฉลี่ยเท่ากับ 4.67) </t>
  </si>
  <si>
    <t xml:space="preserve">            เมื่อพิจารณารายข้อพบว่า ข้อที่มีค่าเฉลี่ยสูงสุด คือ ข้อ 3) การใช้งานโปรแกรมออนไลน์ในการอบรมมีความชัดเจน  </t>
  </si>
  <si>
    <t xml:space="preserve">            ใช้งานง่ายตอบสนองความต้องการอยู่ในระดับมากที่สุด (ค่าเฉลี่ยเท่ากับ 4.73) รองลงมาคือ ข้อ 1) เจ้าหน้าที่</t>
  </si>
  <si>
    <t xml:space="preserve">            ให้บริการตอบคำถามออนไลน์ได้ถูกต้อง ชัดเจนและรวดเร็ว  ข้อ 2) การสมัครเข้ารับการอบบรมมีความสะดวก</t>
  </si>
  <si>
    <t xml:space="preserve">            และง่ายต่อการใช้งาน  ข้อ 6) หนังสือที่เรียนมีเนื้อหาสาระ ความชัดเจน ความครบถ้วนตรงตามความต้องการ </t>
  </si>
  <si>
    <t xml:space="preserve">            และเข้าใจง่ายอยู่ในระดับมากที่สุด (ค่าเฉลี่ยเท่ากับ 4.64)</t>
  </si>
  <si>
    <t xml:space="preserve">            เมื่อพิจารณารายข้อพบว่า ข้อที่มีค่าเฉลี่ยสูงสุด คือ ข้อ 6) หนังสือที่เรียนมีเนื้อหาสาระ ความชัดเจน </t>
  </si>
  <si>
    <t xml:space="preserve">            ความครบถ้วนตรงตามความต้องการ และเข้าใจง่าย ข้อ 7) อาจารย์ผู้สอนมีการอธิบายเนื้อหาวิชาได้อย่างชัดเจน  </t>
  </si>
  <si>
    <t xml:space="preserve">            และเข้าใจง่ายข้อ 8) อาจารย์ผู้สอนใช้สื่อในการอบรมที่เหมาะสมกับเนื้อหา และตอบคำถามได้อย่างชัดเจน  </t>
  </si>
  <si>
    <t xml:space="preserve">            และข้อ 9) อาจารย์ผู้สอนเข้าสอน – เลิกสอน ตรงตามเวลาอยู่ในระดับมากที่สุด (ค่าเฉลี่ยเท่ากับ 4.93)  </t>
  </si>
  <si>
    <t xml:space="preserve">            (ค่าเฉลี่ยเท่ากับ 4.80)  </t>
  </si>
  <si>
    <t xml:space="preserve">            รองลงมาคือ ข้อ 5) เนื้อหาสาระในบทเรียนที่ท่านอบรมมีความเหมาะสมกับระดับความรู้อยู่ในระดับมากที่สุด </t>
  </si>
  <si>
    <t>และเข้าใจง่าย ข้อ 7) อาจารย์ผู้สอนมีการอธิบายเนื้อหาวิชาได้อย่างชัดเจน และเข้าใจง่าย ข้อ 8) อาจารย์ผู้สอนใช้สื่อในการ</t>
  </si>
  <si>
    <t xml:space="preserve">5. กลุ่ม Upper-Intermediate พบว่า ภาพรวมมีความพึงพอใจอยู่ในระดับมากที่สุด (ค่าเฉลี่ยเท่ากับ 4.62) </t>
  </si>
  <si>
    <t xml:space="preserve">            เมื่อพิจารณารายข้อพบว่า ข้อที่มีค่าเฉลี่ยสูงสุด คือ ข้อ 2) การสมัครเข้ารับการอบบรมมีความสะดวกและง่าย</t>
  </si>
  <si>
    <t xml:space="preserve">            ต่อการใช้งาน และข้อ 3) การใช้งานโปรแกรมออนไลน์ในการอบรมมีความชัดเจน ใช้งานง่าย ตอบสนองความต้องการ</t>
  </si>
  <si>
    <t xml:space="preserve">            อยู่ในระดับมากที่สุด (ค่าเฉลี่ยเท่ากับ 4.93) รองลงมาคือ ข้อ 1) เจ้าหน้าที่ให้บริการตอบคำถามออนไลน์ได้ถูกต้อง ชัดเจน </t>
  </si>
  <si>
    <t xml:space="preserve">            และรวดเร็วอยู่ในระดับมากที่สุด (ค่าเฉลี่ยเท่ากับ 4.84) </t>
  </si>
  <si>
    <t xml:space="preserve">          จากตารางพบว่า กลุ่ม Elementary 2 มีอายุระหว่าง 31 - 40 ปี  คิดเป็นร้อยละ 4.85 รองลงมาคือ  </t>
  </si>
  <si>
    <t>กลุ่ม Upper - Intermediate สังกัดคณะศึกษาศาสตร์ คิดเป็นร้อยละ 13.59 รองลงมาคือ คณะวิทยาศาสตร์</t>
  </si>
  <si>
    <t>คณะเภสัชศาสตร์ คิดเป็นร้อยละ 1.94</t>
  </si>
  <si>
    <t xml:space="preserve">กลุ่ม Intermediate </t>
  </si>
  <si>
    <t>บัณฑิตศึกษา กลุ่ม Upper-Intermediate พบว่า ภาพรวมมีความพึงพอใจอยู่ในระดับมากที่สุด (ค่าเฉลี่ยเท่ากับ 4.62) เมื่อพิจารณา</t>
  </si>
  <si>
    <t xml:space="preserve">ส่วนใหญ่มีอายุระหว่าง 31 - 40 ปี คิดเป็นร้อยละ 4.85 รองลงมาคือ อายุระหว่าง 20 - 30 ปี และอายุระหว่าง  </t>
  </si>
  <si>
    <t xml:space="preserve">         3. Pre-Intermediate               จำนวน 11 คน</t>
  </si>
  <si>
    <t xml:space="preserve">    3. Pre-Intermediate               จำนวน 11 คน</t>
  </si>
  <si>
    <t>Pre-Intermediate</t>
  </si>
  <si>
    <t xml:space="preserve">กลุ่ม Intermediate เพศหญิง คิดเป็นร้อยละ 25.24 เพศชาย คิดเป็นร้อยละ 18.45 กลุ่ม Pre-Intermediate </t>
  </si>
  <si>
    <t xml:space="preserve">Pre-Intermediate </t>
  </si>
  <si>
    <t xml:space="preserve">คิดเป็นร้อยละ 20.39 รองลงมาคือ 41 - 50 ปี คิดเป็นร้อยละ 11.65  กลุ่ม Pre-Intermediate มีอายุระหว่าง 31 - 40 ปี </t>
  </si>
  <si>
    <t>คิดเป็นร้อยละ 17.48 กลุ่ม Pre-Intermediate นิสิตปริญญาเอก คิดเป็นร้อยละ 6.80 รองลงมาคือ นิสิตปริญญาโท</t>
  </si>
  <si>
    <t xml:space="preserve">การสื่อสาร คิดเป็นร้อยละ 4.85 กลุ่ม Pre-Intermediate สังกัดคณะศึกษาศาสตร์ คิดเป็นร้อยละ 6.80 รองลงมาคือ </t>
  </si>
  <si>
    <t xml:space="preserve">คิดเป็นร้อยละ 3.88 กลุ่ม Pre-Intermediate สาขาวิชาภาษาไทย คิดเป็นร้อยละ 3.88 รองลงมาคือ สาขาวิชาหลักสูตรและ </t>
  </si>
  <si>
    <t xml:space="preserve">              3. กลุ่ม Pre-Intermediate พบว่า จำนวนผู้เข้ารับการอบรมจำแนกตามเพศเป็นเพศหญิง </t>
  </si>
  <si>
    <t>3. กลุ่ม Pre-Intermediate  พบว่า  ก่อนเข้ารับการอบรมผู้เข้าร่วมโครงการมีความรู้ความเข้าใจเกี่ยวกับ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</si>
</sst>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5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4"/>
      <color rgb="FF000000"/>
      <name val="TH SarabunPSK"/>
      <family val="2"/>
    </font>
    <font>
      <sz val="12"/>
      <color rgb="FF000000"/>
      <name val="Arial"/>
      <family val="2"/>
      <charset val="222"/>
    </font>
    <font>
      <sz val="14"/>
      <color rgb="FF000000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Alignment="1"/>
    <xf numFmtId="0" fontId="6" fillId="0" borderId="4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1" fillId="0" borderId="0" xfId="0" applyFont="1" applyAlignme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6" fillId="0" borderId="0" xfId="0" applyFont="1" applyFill="1" applyAlignment="1"/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18" fillId="0" borderId="3" xfId="0" applyFont="1" applyBorder="1" applyAlignment="1"/>
    <xf numFmtId="0" fontId="18" fillId="0" borderId="2" xfId="0" applyFont="1" applyBorder="1" applyAlignment="1"/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/>
    <xf numFmtId="0" fontId="4" fillId="0" borderId="0" xfId="0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/>
    <xf numFmtId="0" fontId="4" fillId="6" borderId="11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5" borderId="0" xfId="0" applyFont="1" applyFill="1" applyAlignment="1"/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Alignment="1"/>
    <xf numFmtId="2" fontId="4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Fill="1" applyBorder="1" applyAlignment="1"/>
    <xf numFmtId="0" fontId="26" fillId="0" borderId="0" xfId="0" applyFont="1"/>
    <xf numFmtId="187" fontId="26" fillId="0" borderId="0" xfId="0" applyNumberFormat="1" applyFont="1" applyAlignment="1"/>
    <xf numFmtId="0" fontId="26" fillId="0" borderId="0" xfId="0" applyFont="1" applyAlignment="1"/>
    <xf numFmtId="0" fontId="28" fillId="0" borderId="0" xfId="0" applyFont="1"/>
    <xf numFmtId="0" fontId="30" fillId="6" borderId="4" xfId="0" applyFont="1" applyFill="1" applyBorder="1" applyAlignment="1"/>
    <xf numFmtId="0" fontId="31" fillId="6" borderId="4" xfId="0" applyFont="1" applyFill="1" applyBorder="1" applyAlignment="1"/>
    <xf numFmtId="0" fontId="26" fillId="6" borderId="4" xfId="0" applyFont="1" applyFill="1" applyBorder="1" applyAlignment="1"/>
    <xf numFmtId="0" fontId="0" fillId="6" borderId="4" xfId="0" applyFont="1" applyFill="1" applyBorder="1" applyAlignment="1"/>
    <xf numFmtId="0" fontId="25" fillId="6" borderId="4" xfId="0" applyFont="1" applyFill="1" applyBorder="1" applyAlignment="1"/>
    <xf numFmtId="0" fontId="26" fillId="0" borderId="0" xfId="0" applyFont="1" applyAlignment="1">
      <alignment wrapText="1"/>
    </xf>
    <xf numFmtId="0" fontId="5" fillId="6" borderId="4" xfId="0" applyFont="1" applyFill="1" applyBorder="1" applyAlignment="1"/>
    <xf numFmtId="0" fontId="32" fillId="6" borderId="4" xfId="0" applyFont="1" applyFill="1" applyBorder="1" applyAlignment="1"/>
    <xf numFmtId="0" fontId="33" fillId="0" borderId="0" xfId="0" applyFont="1" applyAlignment="1"/>
    <xf numFmtId="0" fontId="34" fillId="6" borderId="4" xfId="0" applyFont="1" applyFill="1" applyBorder="1" applyAlignment="1"/>
    <xf numFmtId="0" fontId="6" fillId="5" borderId="0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5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281</xdr:row>
          <xdr:rowOff>219075</xdr:rowOff>
        </xdr:from>
        <xdr:to>
          <xdr:col>1</xdr:col>
          <xdr:colOff>257175</xdr:colOff>
          <xdr:row>282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456</xdr:row>
          <xdr:rowOff>161925</xdr:rowOff>
        </xdr:from>
        <xdr:to>
          <xdr:col>1</xdr:col>
          <xdr:colOff>257175</xdr:colOff>
          <xdr:row>457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281</xdr:row>
          <xdr:rowOff>219075</xdr:rowOff>
        </xdr:from>
        <xdr:to>
          <xdr:col>1</xdr:col>
          <xdr:colOff>257175</xdr:colOff>
          <xdr:row>282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456</xdr:row>
          <xdr:rowOff>161925</xdr:rowOff>
        </xdr:from>
        <xdr:to>
          <xdr:col>1</xdr:col>
          <xdr:colOff>257175</xdr:colOff>
          <xdr:row>457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398</xdr:row>
          <xdr:rowOff>219075</xdr:rowOff>
        </xdr:from>
        <xdr:to>
          <xdr:col>1</xdr:col>
          <xdr:colOff>257175</xdr:colOff>
          <xdr:row>399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398</xdr:row>
          <xdr:rowOff>219075</xdr:rowOff>
        </xdr:from>
        <xdr:to>
          <xdr:col>1</xdr:col>
          <xdr:colOff>257175</xdr:colOff>
          <xdr:row>399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340</xdr:row>
          <xdr:rowOff>219075</xdr:rowOff>
        </xdr:from>
        <xdr:to>
          <xdr:col>1</xdr:col>
          <xdr:colOff>257175</xdr:colOff>
          <xdr:row>341</xdr:row>
          <xdr:rowOff>85725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340</xdr:row>
          <xdr:rowOff>219075</xdr:rowOff>
        </xdr:from>
        <xdr:to>
          <xdr:col>1</xdr:col>
          <xdr:colOff>257175</xdr:colOff>
          <xdr:row>341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7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493</xdr:row>
          <xdr:rowOff>161925</xdr:rowOff>
        </xdr:from>
        <xdr:to>
          <xdr:col>1</xdr:col>
          <xdr:colOff>257175</xdr:colOff>
          <xdr:row>494</xdr:row>
          <xdr:rowOff>28575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7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493</xdr:row>
          <xdr:rowOff>161925</xdr:rowOff>
        </xdr:from>
        <xdr:to>
          <xdr:col>1</xdr:col>
          <xdr:colOff>257175</xdr:colOff>
          <xdr:row>494</xdr:row>
          <xdr:rowOff>28575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7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topLeftCell="G1" zoomScale="93" zoomScaleNormal="93" workbookViewId="0">
      <pane ySplit="1" topLeftCell="A2" activePane="bottomLeft" state="frozen"/>
      <selection pane="bottomLeft" activeCell="K29" sqref="K29"/>
    </sheetView>
  </sheetViews>
  <sheetFormatPr defaultColWidth="12.5703125" defaultRowHeight="15.75" customHeight="1" x14ac:dyDescent="0.2"/>
  <cols>
    <col min="1" max="28" width="18.85546875" customWidth="1"/>
  </cols>
  <sheetData>
    <row r="1" spans="1:22" ht="12.75" x14ac:dyDescent="0.2">
      <c r="A1" s="164" t="s">
        <v>0</v>
      </c>
      <c r="B1" s="164" t="s">
        <v>95</v>
      </c>
      <c r="C1" s="164" t="s">
        <v>352</v>
      </c>
      <c r="D1" s="164" t="s">
        <v>353</v>
      </c>
      <c r="E1" s="167" t="s">
        <v>354</v>
      </c>
      <c r="F1" s="167" t="s">
        <v>355</v>
      </c>
      <c r="G1" s="164" t="s">
        <v>356</v>
      </c>
      <c r="H1" s="167" t="s">
        <v>357</v>
      </c>
      <c r="I1" s="164" t="s">
        <v>358</v>
      </c>
      <c r="J1" s="164" t="s">
        <v>359</v>
      </c>
      <c r="K1" s="164" t="s">
        <v>360</v>
      </c>
      <c r="L1" s="164" t="s">
        <v>361</v>
      </c>
      <c r="M1" s="164" t="s">
        <v>362</v>
      </c>
      <c r="N1" s="164" t="s">
        <v>363</v>
      </c>
      <c r="O1" s="164" t="s">
        <v>364</v>
      </c>
      <c r="P1" s="164" t="s">
        <v>365</v>
      </c>
      <c r="Q1" s="164" t="s">
        <v>366</v>
      </c>
      <c r="R1" s="164" t="s">
        <v>367</v>
      </c>
      <c r="S1" s="164" t="s">
        <v>368</v>
      </c>
      <c r="T1" s="164" t="s">
        <v>369</v>
      </c>
      <c r="U1" s="164" t="s">
        <v>370</v>
      </c>
      <c r="V1" s="164" t="s">
        <v>19</v>
      </c>
    </row>
    <row r="2" spans="1:22" ht="12.75" x14ac:dyDescent="0.2">
      <c r="A2" s="165">
        <v>44933.473904328705</v>
      </c>
      <c r="B2" s="166" t="s">
        <v>371</v>
      </c>
      <c r="C2" s="166" t="s">
        <v>372</v>
      </c>
      <c r="D2" s="166" t="s">
        <v>373</v>
      </c>
      <c r="E2" s="166" t="s">
        <v>374</v>
      </c>
      <c r="F2" s="166" t="s">
        <v>375</v>
      </c>
      <c r="G2" s="166" t="s">
        <v>376</v>
      </c>
      <c r="H2" s="166" t="s">
        <v>157</v>
      </c>
      <c r="I2" s="166" t="s">
        <v>377</v>
      </c>
      <c r="J2" s="166" t="s">
        <v>377</v>
      </c>
      <c r="K2" s="166" t="s">
        <v>377</v>
      </c>
      <c r="L2" s="166" t="s">
        <v>377</v>
      </c>
      <c r="M2" s="166" t="s">
        <v>377</v>
      </c>
      <c r="N2" s="166" t="s">
        <v>377</v>
      </c>
      <c r="O2" s="166" t="s">
        <v>377</v>
      </c>
      <c r="P2" s="166" t="s">
        <v>377</v>
      </c>
      <c r="Q2" s="166" t="s">
        <v>377</v>
      </c>
      <c r="R2" s="166" t="s">
        <v>377</v>
      </c>
      <c r="S2" s="166" t="s">
        <v>377</v>
      </c>
      <c r="T2" s="166" t="s">
        <v>377</v>
      </c>
      <c r="U2" s="166" t="s">
        <v>377</v>
      </c>
      <c r="V2" s="166" t="s">
        <v>30</v>
      </c>
    </row>
    <row r="3" spans="1:22" ht="12.75" x14ac:dyDescent="0.2">
      <c r="A3" s="165">
        <v>44933.49648833333</v>
      </c>
      <c r="B3" s="166" t="s">
        <v>378</v>
      </c>
      <c r="C3" s="166" t="s">
        <v>372</v>
      </c>
      <c r="D3" s="166" t="s">
        <v>373</v>
      </c>
      <c r="E3" s="166" t="s">
        <v>374</v>
      </c>
      <c r="F3" s="166" t="s">
        <v>379</v>
      </c>
      <c r="G3" s="166" t="s">
        <v>380</v>
      </c>
      <c r="H3" s="166" t="s">
        <v>216</v>
      </c>
      <c r="I3" s="166" t="s">
        <v>377</v>
      </c>
      <c r="J3" s="166" t="s">
        <v>377</v>
      </c>
      <c r="K3" s="166" t="s">
        <v>377</v>
      </c>
      <c r="L3" s="166" t="s">
        <v>377</v>
      </c>
      <c r="M3" s="166" t="s">
        <v>377</v>
      </c>
      <c r="N3" s="166" t="s">
        <v>377</v>
      </c>
      <c r="O3" s="166" t="s">
        <v>377</v>
      </c>
      <c r="P3" s="166" t="s">
        <v>377</v>
      </c>
      <c r="Q3" s="166" t="s">
        <v>377</v>
      </c>
      <c r="R3" s="166" t="s">
        <v>377</v>
      </c>
      <c r="S3" s="166" t="s">
        <v>377</v>
      </c>
      <c r="T3" s="166" t="s">
        <v>377</v>
      </c>
      <c r="U3" s="166" t="s">
        <v>377</v>
      </c>
    </row>
    <row r="4" spans="1:22" ht="12.75" x14ac:dyDescent="0.2">
      <c r="A4" s="165">
        <v>44933.520538171295</v>
      </c>
      <c r="B4" s="166" t="s">
        <v>381</v>
      </c>
      <c r="C4" s="166" t="s">
        <v>372</v>
      </c>
      <c r="D4" s="166" t="s">
        <v>373</v>
      </c>
      <c r="E4" s="166" t="s">
        <v>374</v>
      </c>
      <c r="F4" s="166" t="s">
        <v>379</v>
      </c>
      <c r="G4" s="166" t="s">
        <v>382</v>
      </c>
      <c r="H4" s="166" t="s">
        <v>216</v>
      </c>
      <c r="I4" s="166" t="s">
        <v>377</v>
      </c>
      <c r="J4" s="166" t="s">
        <v>377</v>
      </c>
      <c r="K4" s="166" t="s">
        <v>377</v>
      </c>
      <c r="L4" s="166" t="s">
        <v>377</v>
      </c>
      <c r="M4" s="166" t="s">
        <v>377</v>
      </c>
      <c r="N4" s="166" t="s">
        <v>377</v>
      </c>
      <c r="O4" s="166" t="s">
        <v>377</v>
      </c>
      <c r="P4" s="166" t="s">
        <v>377</v>
      </c>
      <c r="Q4" s="166" t="s">
        <v>377</v>
      </c>
      <c r="R4" s="166" t="s">
        <v>377</v>
      </c>
      <c r="S4" s="166" t="s">
        <v>377</v>
      </c>
      <c r="T4" s="166" t="s">
        <v>377</v>
      </c>
      <c r="U4" s="166" t="s">
        <v>377</v>
      </c>
    </row>
    <row r="5" spans="1:22" ht="12.75" x14ac:dyDescent="0.2">
      <c r="A5" s="165">
        <v>44933.551703067133</v>
      </c>
      <c r="B5" s="166" t="s">
        <v>383</v>
      </c>
      <c r="C5" s="166" t="s">
        <v>372</v>
      </c>
      <c r="D5" s="166" t="s">
        <v>373</v>
      </c>
      <c r="E5" s="166" t="s">
        <v>384</v>
      </c>
      <c r="F5" s="166" t="s">
        <v>385</v>
      </c>
      <c r="G5" s="166" t="s">
        <v>386</v>
      </c>
      <c r="H5" s="166" t="s">
        <v>216</v>
      </c>
      <c r="I5" s="166" t="s">
        <v>377</v>
      </c>
      <c r="J5" s="166" t="s">
        <v>377</v>
      </c>
      <c r="K5" s="166" t="s">
        <v>377</v>
      </c>
      <c r="L5" s="166" t="s">
        <v>377</v>
      </c>
      <c r="M5" s="166" t="s">
        <v>377</v>
      </c>
      <c r="N5" s="166" t="s">
        <v>377</v>
      </c>
      <c r="O5" s="166" t="s">
        <v>387</v>
      </c>
      <c r="P5" s="166" t="s">
        <v>387</v>
      </c>
      <c r="Q5" s="166" t="s">
        <v>387</v>
      </c>
      <c r="R5" s="166" t="s">
        <v>377</v>
      </c>
      <c r="S5" s="166" t="s">
        <v>388</v>
      </c>
      <c r="T5" s="166" t="s">
        <v>389</v>
      </c>
      <c r="U5" s="166" t="s">
        <v>387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</sheetData>
  <autoFilter ref="I1:I161" xr:uid="{CADC735E-FAB5-4685-865D-11839172C801}"/>
  <hyperlinks>
    <hyperlink ref="C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U104"/>
  <sheetViews>
    <sheetView topLeftCell="A82" workbookViewId="0">
      <selection activeCell="G113" sqref="G113"/>
    </sheetView>
  </sheetViews>
  <sheetFormatPr defaultColWidth="12.7109375" defaultRowHeight="12.75" x14ac:dyDescent="0.2"/>
  <cols>
    <col min="1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44933.4085996875</v>
      </c>
      <c r="B2" s="166" t="s">
        <v>197</v>
      </c>
      <c r="C2" s="166" t="s">
        <v>20</v>
      </c>
      <c r="D2" s="166" t="s">
        <v>24</v>
      </c>
      <c r="E2" s="166" t="s">
        <v>27</v>
      </c>
      <c r="F2" s="166" t="s">
        <v>135</v>
      </c>
      <c r="G2" s="166" t="s">
        <v>99</v>
      </c>
      <c r="H2" s="166" t="s">
        <v>28</v>
      </c>
      <c r="I2" s="166" t="s">
        <v>136</v>
      </c>
      <c r="J2" s="166" t="s">
        <v>136</v>
      </c>
      <c r="K2" s="166" t="s">
        <v>136</v>
      </c>
      <c r="L2" s="166" t="s">
        <v>136</v>
      </c>
      <c r="M2" s="166" t="s">
        <v>136</v>
      </c>
      <c r="N2" s="166" t="s">
        <v>136</v>
      </c>
      <c r="O2" s="166" t="s">
        <v>136</v>
      </c>
      <c r="P2" s="166" t="s">
        <v>136</v>
      </c>
      <c r="Q2" s="166" t="s">
        <v>136</v>
      </c>
      <c r="R2" s="166" t="s">
        <v>138</v>
      </c>
      <c r="S2" s="166" t="s">
        <v>137</v>
      </c>
      <c r="T2" s="166" t="s">
        <v>136</v>
      </c>
      <c r="U2" s="166" t="s">
        <v>198</v>
      </c>
    </row>
    <row r="3" spans="1:21" ht="15.75" customHeight="1" x14ac:dyDescent="0.2">
      <c r="A3" s="165">
        <v>44933.409270231481</v>
      </c>
      <c r="B3" s="166" t="s">
        <v>199</v>
      </c>
      <c r="C3" s="166" t="s">
        <v>25</v>
      </c>
      <c r="D3" s="166" t="s">
        <v>24</v>
      </c>
      <c r="E3" s="166" t="s">
        <v>27</v>
      </c>
      <c r="F3" s="166" t="s">
        <v>152</v>
      </c>
      <c r="G3" s="166" t="s">
        <v>200</v>
      </c>
      <c r="H3" s="166" t="s">
        <v>28</v>
      </c>
      <c r="I3" s="166" t="s">
        <v>136</v>
      </c>
      <c r="J3" s="166" t="s">
        <v>136</v>
      </c>
      <c r="K3" s="166" t="s">
        <v>136</v>
      </c>
      <c r="L3" s="166" t="s">
        <v>136</v>
      </c>
      <c r="M3" s="166" t="s">
        <v>136</v>
      </c>
      <c r="N3" s="166" t="s">
        <v>136</v>
      </c>
      <c r="O3" s="166" t="s">
        <v>136</v>
      </c>
      <c r="P3" s="166" t="s">
        <v>136</v>
      </c>
      <c r="Q3" s="166" t="s">
        <v>136</v>
      </c>
      <c r="R3" s="166" t="s">
        <v>138</v>
      </c>
      <c r="S3" s="166" t="s">
        <v>136</v>
      </c>
      <c r="T3" s="166" t="s">
        <v>136</v>
      </c>
      <c r="U3" s="166" t="s">
        <v>201</v>
      </c>
    </row>
    <row r="4" spans="1:21" ht="15.75" customHeight="1" x14ac:dyDescent="0.2">
      <c r="A4" s="165">
        <v>44933.411643391199</v>
      </c>
      <c r="B4" s="166" t="s">
        <v>202</v>
      </c>
      <c r="C4" s="166" t="s">
        <v>25</v>
      </c>
      <c r="D4" s="166" t="s">
        <v>26</v>
      </c>
      <c r="E4" s="166" t="s">
        <v>27</v>
      </c>
      <c r="F4" s="166" t="s">
        <v>135</v>
      </c>
      <c r="G4" s="166" t="s">
        <v>97</v>
      </c>
      <c r="H4" s="166" t="s">
        <v>28</v>
      </c>
      <c r="I4" s="166" t="s">
        <v>136</v>
      </c>
      <c r="J4" s="166" t="s">
        <v>136</v>
      </c>
      <c r="K4" s="166" t="s">
        <v>136</v>
      </c>
      <c r="L4" s="166" t="s">
        <v>136</v>
      </c>
      <c r="M4" s="166" t="s">
        <v>136</v>
      </c>
      <c r="N4" s="166" t="s">
        <v>136</v>
      </c>
      <c r="O4" s="166" t="s">
        <v>136</v>
      </c>
      <c r="P4" s="166" t="s">
        <v>136</v>
      </c>
      <c r="Q4" s="166" t="s">
        <v>136</v>
      </c>
      <c r="R4" s="166" t="s">
        <v>138</v>
      </c>
      <c r="S4" s="166" t="s">
        <v>136</v>
      </c>
      <c r="T4" s="166" t="s">
        <v>136</v>
      </c>
      <c r="U4" s="166" t="s">
        <v>203</v>
      </c>
    </row>
    <row r="5" spans="1:21" ht="15.75" customHeight="1" x14ac:dyDescent="0.2">
      <c r="A5" s="165">
        <v>44933.412864398153</v>
      </c>
      <c r="B5" s="166" t="s">
        <v>204</v>
      </c>
      <c r="C5" s="166" t="s">
        <v>25</v>
      </c>
      <c r="D5" s="166" t="s">
        <v>24</v>
      </c>
      <c r="E5" s="166" t="s">
        <v>27</v>
      </c>
      <c r="F5" s="166" t="s">
        <v>152</v>
      </c>
      <c r="G5" s="166" t="s">
        <v>200</v>
      </c>
      <c r="H5" s="166" t="s">
        <v>28</v>
      </c>
      <c r="I5" s="166" t="s">
        <v>136</v>
      </c>
      <c r="J5" s="166" t="s">
        <v>138</v>
      </c>
      <c r="K5" s="166" t="s">
        <v>137</v>
      </c>
      <c r="L5" s="166" t="s">
        <v>137</v>
      </c>
      <c r="M5" s="166" t="s">
        <v>136</v>
      </c>
      <c r="N5" s="166" t="s">
        <v>136</v>
      </c>
      <c r="O5" s="166" t="s">
        <v>136</v>
      </c>
      <c r="P5" s="166" t="s">
        <v>136</v>
      </c>
      <c r="Q5" s="166" t="s">
        <v>136</v>
      </c>
      <c r="R5" s="166" t="s">
        <v>138</v>
      </c>
      <c r="S5" s="166" t="s">
        <v>137</v>
      </c>
      <c r="T5" s="166" t="s">
        <v>136</v>
      </c>
    </row>
    <row r="6" spans="1:21" ht="15.75" customHeight="1" x14ac:dyDescent="0.2">
      <c r="A6" s="165">
        <v>44933.415252326391</v>
      </c>
      <c r="B6" s="166" t="s">
        <v>205</v>
      </c>
      <c r="C6" s="166" t="s">
        <v>20</v>
      </c>
      <c r="D6" s="166" t="s">
        <v>24</v>
      </c>
      <c r="E6" s="166" t="s">
        <v>22</v>
      </c>
      <c r="F6" s="166" t="s">
        <v>135</v>
      </c>
      <c r="G6" s="166" t="s">
        <v>107</v>
      </c>
      <c r="H6" s="166" t="s">
        <v>157</v>
      </c>
      <c r="I6" s="166" t="s">
        <v>136</v>
      </c>
      <c r="J6" s="166" t="s">
        <v>136</v>
      </c>
      <c r="K6" s="166" t="s">
        <v>136</v>
      </c>
      <c r="L6" s="166" t="s">
        <v>136</v>
      </c>
      <c r="M6" s="166" t="s">
        <v>136</v>
      </c>
      <c r="N6" s="166" t="s">
        <v>136</v>
      </c>
      <c r="O6" s="166" t="s">
        <v>136</v>
      </c>
      <c r="P6" s="166" t="s">
        <v>136</v>
      </c>
      <c r="Q6" s="166" t="s">
        <v>136</v>
      </c>
      <c r="R6" s="166" t="s">
        <v>151</v>
      </c>
      <c r="S6" s="166" t="s">
        <v>138</v>
      </c>
      <c r="T6" s="166" t="s">
        <v>137</v>
      </c>
    </row>
    <row r="7" spans="1:21" ht="15.75" customHeight="1" x14ac:dyDescent="0.2">
      <c r="A7" s="165">
        <v>44933.415444317128</v>
      </c>
      <c r="B7" s="166" t="s">
        <v>206</v>
      </c>
      <c r="C7" s="166" t="s">
        <v>20</v>
      </c>
      <c r="D7" s="166" t="s">
        <v>21</v>
      </c>
      <c r="E7" s="166" t="s">
        <v>22</v>
      </c>
      <c r="F7" s="166" t="s">
        <v>143</v>
      </c>
      <c r="G7" s="166" t="s">
        <v>117</v>
      </c>
      <c r="H7" s="166" t="s">
        <v>23</v>
      </c>
      <c r="I7" s="166" t="s">
        <v>136</v>
      </c>
      <c r="J7" s="166" t="s">
        <v>136</v>
      </c>
      <c r="K7" s="166" t="s">
        <v>136</v>
      </c>
      <c r="L7" s="166" t="s">
        <v>136</v>
      </c>
      <c r="M7" s="166" t="s">
        <v>136</v>
      </c>
      <c r="N7" s="166" t="s">
        <v>136</v>
      </c>
      <c r="O7" s="166" t="s">
        <v>136</v>
      </c>
      <c r="P7" s="166" t="s">
        <v>136</v>
      </c>
      <c r="Q7" s="166" t="s">
        <v>136</v>
      </c>
      <c r="R7" s="166" t="s">
        <v>136</v>
      </c>
      <c r="S7" s="166" t="s">
        <v>136</v>
      </c>
      <c r="T7" s="166" t="s">
        <v>136</v>
      </c>
    </row>
    <row r="8" spans="1:21" ht="15.75" customHeight="1" x14ac:dyDescent="0.2">
      <c r="A8" s="165">
        <v>44933.415532418978</v>
      </c>
      <c r="B8" s="166" t="s">
        <v>207</v>
      </c>
      <c r="C8" s="166" t="s">
        <v>25</v>
      </c>
      <c r="D8" s="166" t="s">
        <v>24</v>
      </c>
      <c r="E8" s="166" t="s">
        <v>22</v>
      </c>
      <c r="F8" s="166" t="s">
        <v>135</v>
      </c>
      <c r="G8" s="166" t="s">
        <v>107</v>
      </c>
      <c r="H8" s="166" t="s">
        <v>29</v>
      </c>
      <c r="I8" s="166" t="s">
        <v>137</v>
      </c>
      <c r="J8" s="166" t="s">
        <v>137</v>
      </c>
      <c r="K8" s="166" t="s">
        <v>136</v>
      </c>
      <c r="L8" s="166" t="s">
        <v>138</v>
      </c>
      <c r="M8" s="166" t="s">
        <v>137</v>
      </c>
      <c r="N8" s="166" t="s">
        <v>137</v>
      </c>
      <c r="O8" s="166" t="s">
        <v>137</v>
      </c>
      <c r="P8" s="166" t="s">
        <v>137</v>
      </c>
      <c r="Q8" s="166" t="s">
        <v>137</v>
      </c>
      <c r="R8" s="166" t="s">
        <v>138</v>
      </c>
      <c r="S8" s="166" t="s">
        <v>137</v>
      </c>
      <c r="T8" s="166" t="s">
        <v>137</v>
      </c>
      <c r="U8" s="166" t="s">
        <v>30</v>
      </c>
    </row>
    <row r="9" spans="1:21" ht="15.75" customHeight="1" x14ac:dyDescent="0.2">
      <c r="A9" s="165">
        <v>44933.415730555556</v>
      </c>
      <c r="B9" s="166" t="s">
        <v>208</v>
      </c>
      <c r="C9" s="166" t="s">
        <v>25</v>
      </c>
      <c r="D9" s="166" t="s">
        <v>26</v>
      </c>
      <c r="E9" s="166" t="s">
        <v>22</v>
      </c>
      <c r="F9" s="166" t="s">
        <v>135</v>
      </c>
      <c r="G9" s="166" t="s">
        <v>97</v>
      </c>
      <c r="H9" s="166" t="s">
        <v>157</v>
      </c>
      <c r="I9" s="166" t="s">
        <v>136</v>
      </c>
      <c r="J9" s="166" t="s">
        <v>136</v>
      </c>
      <c r="K9" s="166" t="s">
        <v>136</v>
      </c>
      <c r="L9" s="166" t="s">
        <v>136</v>
      </c>
      <c r="M9" s="166" t="s">
        <v>136</v>
      </c>
      <c r="N9" s="166" t="s">
        <v>136</v>
      </c>
      <c r="O9" s="166" t="s">
        <v>136</v>
      </c>
      <c r="P9" s="166" t="s">
        <v>136</v>
      </c>
      <c r="Q9" s="166" t="s">
        <v>136</v>
      </c>
      <c r="R9" s="166" t="s">
        <v>136</v>
      </c>
      <c r="S9" s="166" t="s">
        <v>136</v>
      </c>
      <c r="T9" s="166" t="s">
        <v>136</v>
      </c>
    </row>
    <row r="10" spans="1:21" ht="15.75" customHeight="1" x14ac:dyDescent="0.2">
      <c r="A10" s="165">
        <v>44933.416476192127</v>
      </c>
      <c r="B10" s="166" t="s">
        <v>209</v>
      </c>
      <c r="C10" s="166" t="s">
        <v>25</v>
      </c>
      <c r="D10" s="166" t="s">
        <v>21</v>
      </c>
      <c r="E10" s="166" t="s">
        <v>22</v>
      </c>
      <c r="F10" s="166" t="s">
        <v>135</v>
      </c>
      <c r="G10" s="166" t="s">
        <v>110</v>
      </c>
      <c r="H10" s="166" t="s">
        <v>157</v>
      </c>
      <c r="I10" s="166" t="s">
        <v>137</v>
      </c>
      <c r="J10" s="166" t="s">
        <v>137</v>
      </c>
      <c r="K10" s="166" t="s">
        <v>137</v>
      </c>
      <c r="L10" s="166" t="s">
        <v>137</v>
      </c>
      <c r="M10" s="166" t="s">
        <v>136</v>
      </c>
      <c r="N10" s="166" t="s">
        <v>137</v>
      </c>
      <c r="O10" s="166" t="s">
        <v>137</v>
      </c>
      <c r="P10" s="166" t="s">
        <v>137</v>
      </c>
      <c r="Q10" s="166" t="s">
        <v>136</v>
      </c>
      <c r="R10" s="166" t="s">
        <v>139</v>
      </c>
      <c r="S10" s="166" t="s">
        <v>138</v>
      </c>
      <c r="T10" s="166" t="s">
        <v>138</v>
      </c>
    </row>
    <row r="11" spans="1:21" ht="15.75" customHeight="1" x14ac:dyDescent="0.2">
      <c r="A11" s="165">
        <v>44933.416989548612</v>
      </c>
      <c r="B11" s="166" t="s">
        <v>210</v>
      </c>
      <c r="C11" s="166" t="s">
        <v>25</v>
      </c>
      <c r="D11" s="166" t="s">
        <v>21</v>
      </c>
      <c r="E11" s="166" t="s">
        <v>22</v>
      </c>
      <c r="F11" s="166" t="s">
        <v>135</v>
      </c>
      <c r="G11" s="166" t="s">
        <v>110</v>
      </c>
      <c r="H11" s="166" t="s">
        <v>157</v>
      </c>
      <c r="I11" s="166" t="s">
        <v>136</v>
      </c>
      <c r="J11" s="166" t="s">
        <v>136</v>
      </c>
      <c r="K11" s="166" t="s">
        <v>136</v>
      </c>
      <c r="L11" s="166" t="s">
        <v>136</v>
      </c>
      <c r="M11" s="166" t="s">
        <v>136</v>
      </c>
      <c r="N11" s="166" t="s">
        <v>136</v>
      </c>
      <c r="O11" s="166" t="s">
        <v>136</v>
      </c>
      <c r="P11" s="166" t="s">
        <v>136</v>
      </c>
      <c r="Q11" s="166" t="s">
        <v>136</v>
      </c>
      <c r="R11" s="166" t="s">
        <v>139</v>
      </c>
      <c r="S11" s="166" t="s">
        <v>137</v>
      </c>
      <c r="T11" s="166" t="s">
        <v>137</v>
      </c>
      <c r="U11" s="166" t="s">
        <v>211</v>
      </c>
    </row>
    <row r="12" spans="1:21" ht="15.75" customHeight="1" x14ac:dyDescent="0.2">
      <c r="A12" s="165">
        <v>44933.418483483794</v>
      </c>
      <c r="B12" s="166" t="s">
        <v>212</v>
      </c>
      <c r="C12" s="166" t="s">
        <v>25</v>
      </c>
      <c r="D12" s="166" t="s">
        <v>24</v>
      </c>
      <c r="E12" s="166" t="s">
        <v>22</v>
      </c>
      <c r="F12" s="166" t="s">
        <v>135</v>
      </c>
      <c r="G12" s="166" t="s">
        <v>110</v>
      </c>
      <c r="H12" s="166" t="s">
        <v>157</v>
      </c>
      <c r="I12" s="166" t="s">
        <v>137</v>
      </c>
      <c r="J12" s="166" t="s">
        <v>137</v>
      </c>
      <c r="K12" s="166" t="s">
        <v>137</v>
      </c>
      <c r="L12" s="166" t="s">
        <v>137</v>
      </c>
      <c r="M12" s="166" t="s">
        <v>137</v>
      </c>
      <c r="N12" s="166" t="s">
        <v>137</v>
      </c>
      <c r="O12" s="166" t="s">
        <v>137</v>
      </c>
      <c r="P12" s="166" t="s">
        <v>137</v>
      </c>
      <c r="Q12" s="166" t="s">
        <v>137</v>
      </c>
      <c r="R12" s="166" t="s">
        <v>137</v>
      </c>
      <c r="S12" s="166" t="s">
        <v>137</v>
      </c>
      <c r="T12" s="166" t="s">
        <v>137</v>
      </c>
    </row>
    <row r="13" spans="1:21" ht="15.75" customHeight="1" x14ac:dyDescent="0.2">
      <c r="A13" s="165">
        <v>44933.418926643513</v>
      </c>
      <c r="B13" s="166" t="s">
        <v>213</v>
      </c>
      <c r="C13" s="166" t="s">
        <v>20</v>
      </c>
      <c r="D13" s="166" t="s">
        <v>24</v>
      </c>
      <c r="E13" s="166" t="s">
        <v>27</v>
      </c>
      <c r="F13" s="166" t="s">
        <v>135</v>
      </c>
      <c r="G13" s="166" t="s">
        <v>97</v>
      </c>
      <c r="H13" s="166" t="s">
        <v>29</v>
      </c>
      <c r="I13" s="166" t="s">
        <v>137</v>
      </c>
      <c r="J13" s="166" t="s">
        <v>137</v>
      </c>
      <c r="K13" s="166" t="s">
        <v>137</v>
      </c>
      <c r="L13" s="166" t="s">
        <v>137</v>
      </c>
      <c r="M13" s="166" t="s">
        <v>137</v>
      </c>
      <c r="N13" s="166" t="s">
        <v>137</v>
      </c>
      <c r="O13" s="166" t="s">
        <v>137</v>
      </c>
      <c r="P13" s="166" t="s">
        <v>137</v>
      </c>
      <c r="Q13" s="166" t="s">
        <v>137</v>
      </c>
      <c r="R13" s="166" t="s">
        <v>137</v>
      </c>
      <c r="S13" s="166" t="s">
        <v>137</v>
      </c>
      <c r="T13" s="166" t="s">
        <v>137</v>
      </c>
      <c r="U13" s="166" t="s">
        <v>214</v>
      </c>
    </row>
    <row r="14" spans="1:21" ht="15.75" customHeight="1" x14ac:dyDescent="0.2">
      <c r="A14" s="165">
        <v>44933.419420833336</v>
      </c>
      <c r="B14" s="166" t="s">
        <v>215</v>
      </c>
      <c r="C14" s="166" t="s">
        <v>25</v>
      </c>
      <c r="D14" s="166" t="s">
        <v>24</v>
      </c>
      <c r="E14" s="166" t="s">
        <v>22</v>
      </c>
      <c r="F14" s="166" t="s">
        <v>135</v>
      </c>
      <c r="G14" s="166" t="s">
        <v>110</v>
      </c>
      <c r="H14" s="166" t="s">
        <v>216</v>
      </c>
      <c r="I14" s="166" t="s">
        <v>136</v>
      </c>
      <c r="J14" s="166" t="s">
        <v>136</v>
      </c>
      <c r="K14" s="166" t="s">
        <v>136</v>
      </c>
      <c r="L14" s="166" t="s">
        <v>136</v>
      </c>
      <c r="M14" s="166" t="s">
        <v>136</v>
      </c>
      <c r="N14" s="166" t="s">
        <v>136</v>
      </c>
      <c r="O14" s="166" t="s">
        <v>136</v>
      </c>
      <c r="P14" s="166" t="s">
        <v>136</v>
      </c>
      <c r="Q14" s="166" t="s">
        <v>136</v>
      </c>
      <c r="R14" s="166" t="s">
        <v>139</v>
      </c>
      <c r="S14" s="166" t="s">
        <v>137</v>
      </c>
      <c r="T14" s="166" t="s">
        <v>136</v>
      </c>
    </row>
    <row r="15" spans="1:21" ht="15.75" customHeight="1" x14ac:dyDescent="0.2">
      <c r="A15" s="165">
        <v>44933.42149148148</v>
      </c>
      <c r="B15" s="166" t="s">
        <v>217</v>
      </c>
      <c r="C15" s="166" t="s">
        <v>20</v>
      </c>
      <c r="D15" s="166" t="s">
        <v>26</v>
      </c>
      <c r="E15" s="166" t="s">
        <v>22</v>
      </c>
      <c r="F15" s="166" t="s">
        <v>135</v>
      </c>
      <c r="G15" s="166" t="s">
        <v>218</v>
      </c>
      <c r="H15" s="166" t="s">
        <v>29</v>
      </c>
      <c r="I15" s="166" t="s">
        <v>136</v>
      </c>
      <c r="J15" s="166" t="s">
        <v>136</v>
      </c>
      <c r="K15" s="166" t="s">
        <v>136</v>
      </c>
      <c r="L15" s="166" t="s">
        <v>136</v>
      </c>
      <c r="M15" s="166" t="s">
        <v>136</v>
      </c>
      <c r="N15" s="166" t="s">
        <v>136</v>
      </c>
      <c r="O15" s="166" t="s">
        <v>136</v>
      </c>
      <c r="P15" s="166" t="s">
        <v>136</v>
      </c>
      <c r="Q15" s="166" t="s">
        <v>136</v>
      </c>
      <c r="R15" s="166" t="s">
        <v>139</v>
      </c>
      <c r="S15" s="166" t="s">
        <v>137</v>
      </c>
      <c r="T15" s="166" t="s">
        <v>136</v>
      </c>
    </row>
    <row r="16" spans="1:21" ht="15.75" customHeight="1" x14ac:dyDescent="0.2">
      <c r="A16" s="165">
        <v>44933.421693854165</v>
      </c>
      <c r="B16" s="166" t="s">
        <v>219</v>
      </c>
      <c r="C16" s="166" t="s">
        <v>20</v>
      </c>
      <c r="D16" s="166" t="s">
        <v>26</v>
      </c>
      <c r="E16" s="166" t="s">
        <v>27</v>
      </c>
      <c r="F16" s="166" t="s">
        <v>220</v>
      </c>
      <c r="G16" s="166" t="s">
        <v>221</v>
      </c>
      <c r="H16" s="166" t="s">
        <v>28</v>
      </c>
      <c r="I16" s="166" t="s">
        <v>137</v>
      </c>
      <c r="J16" s="166" t="s">
        <v>137</v>
      </c>
      <c r="K16" s="166" t="s">
        <v>137</v>
      </c>
      <c r="L16" s="166" t="s">
        <v>137</v>
      </c>
      <c r="M16" s="166" t="s">
        <v>137</v>
      </c>
      <c r="N16" s="166" t="s">
        <v>137</v>
      </c>
      <c r="O16" s="166" t="s">
        <v>137</v>
      </c>
      <c r="P16" s="166" t="s">
        <v>137</v>
      </c>
      <c r="Q16" s="166" t="s">
        <v>137</v>
      </c>
      <c r="R16" s="166" t="s">
        <v>137</v>
      </c>
      <c r="S16" s="166" t="s">
        <v>137</v>
      </c>
      <c r="T16" s="166" t="s">
        <v>137</v>
      </c>
      <c r="U16" s="166" t="s">
        <v>222</v>
      </c>
    </row>
    <row r="17" spans="1:21" ht="15.75" customHeight="1" x14ac:dyDescent="0.2">
      <c r="A17" s="165">
        <v>44933.422707604172</v>
      </c>
      <c r="B17" s="166" t="s">
        <v>223</v>
      </c>
      <c r="C17" s="166" t="s">
        <v>25</v>
      </c>
      <c r="D17" s="166" t="s">
        <v>24</v>
      </c>
      <c r="E17" s="166" t="s">
        <v>27</v>
      </c>
      <c r="F17" s="166" t="s">
        <v>152</v>
      </c>
      <c r="G17" s="166" t="s">
        <v>200</v>
      </c>
      <c r="H17" s="166" t="s">
        <v>28</v>
      </c>
      <c r="I17" s="166" t="s">
        <v>136</v>
      </c>
      <c r="J17" s="166" t="s">
        <v>136</v>
      </c>
      <c r="K17" s="166" t="s">
        <v>136</v>
      </c>
      <c r="L17" s="166" t="s">
        <v>136</v>
      </c>
      <c r="M17" s="166" t="s">
        <v>136</v>
      </c>
      <c r="N17" s="166" t="s">
        <v>136</v>
      </c>
      <c r="O17" s="166" t="s">
        <v>136</v>
      </c>
      <c r="P17" s="166" t="s">
        <v>136</v>
      </c>
      <c r="Q17" s="166" t="s">
        <v>136</v>
      </c>
      <c r="R17" s="166" t="s">
        <v>138</v>
      </c>
      <c r="S17" s="166" t="s">
        <v>137</v>
      </c>
      <c r="T17" s="166" t="s">
        <v>136</v>
      </c>
    </row>
    <row r="18" spans="1:21" ht="15.75" customHeight="1" x14ac:dyDescent="0.2">
      <c r="A18" s="165">
        <v>44933.423432557873</v>
      </c>
      <c r="B18" s="166" t="s">
        <v>224</v>
      </c>
      <c r="C18" s="166" t="s">
        <v>20</v>
      </c>
      <c r="D18" s="166" t="s">
        <v>24</v>
      </c>
      <c r="E18" s="166" t="s">
        <v>22</v>
      </c>
      <c r="F18" s="166" t="s">
        <v>135</v>
      </c>
      <c r="G18" s="166" t="s">
        <v>107</v>
      </c>
      <c r="H18" s="166" t="s">
        <v>29</v>
      </c>
      <c r="I18" s="166" t="s">
        <v>136</v>
      </c>
      <c r="J18" s="166" t="s">
        <v>136</v>
      </c>
      <c r="K18" s="166" t="s">
        <v>136</v>
      </c>
      <c r="L18" s="166" t="s">
        <v>136</v>
      </c>
      <c r="M18" s="166" t="s">
        <v>137</v>
      </c>
      <c r="N18" s="166" t="s">
        <v>136</v>
      </c>
      <c r="O18" s="166" t="s">
        <v>137</v>
      </c>
      <c r="P18" s="166" t="s">
        <v>136</v>
      </c>
      <c r="Q18" s="166" t="s">
        <v>136</v>
      </c>
      <c r="R18" s="166" t="s">
        <v>139</v>
      </c>
      <c r="S18" s="166" t="s">
        <v>138</v>
      </c>
      <c r="T18" s="166" t="s">
        <v>137</v>
      </c>
      <c r="U18" s="166" t="s">
        <v>225</v>
      </c>
    </row>
    <row r="19" spans="1:21" ht="15.75" customHeight="1" x14ac:dyDescent="0.2">
      <c r="A19" s="165">
        <v>44933.423869456019</v>
      </c>
      <c r="B19" s="166" t="s">
        <v>226</v>
      </c>
      <c r="C19" s="166" t="s">
        <v>20</v>
      </c>
      <c r="D19" s="166" t="s">
        <v>24</v>
      </c>
      <c r="E19" s="166" t="s">
        <v>22</v>
      </c>
      <c r="F19" s="166" t="s">
        <v>227</v>
      </c>
      <c r="G19" s="166" t="s">
        <v>228</v>
      </c>
      <c r="H19" s="166" t="s">
        <v>157</v>
      </c>
      <c r="I19" s="166" t="s">
        <v>136</v>
      </c>
      <c r="J19" s="166" t="s">
        <v>136</v>
      </c>
      <c r="K19" s="166" t="s">
        <v>136</v>
      </c>
      <c r="L19" s="166" t="s">
        <v>136</v>
      </c>
      <c r="M19" s="166" t="s">
        <v>136</v>
      </c>
      <c r="N19" s="166" t="s">
        <v>136</v>
      </c>
      <c r="O19" s="166" t="s">
        <v>136</v>
      </c>
      <c r="P19" s="166" t="s">
        <v>136</v>
      </c>
      <c r="Q19" s="166" t="s">
        <v>136</v>
      </c>
      <c r="R19" s="166" t="s">
        <v>138</v>
      </c>
      <c r="S19" s="166" t="s">
        <v>137</v>
      </c>
      <c r="T19" s="166" t="s">
        <v>136</v>
      </c>
    </row>
    <row r="20" spans="1:21" ht="15.75" customHeight="1" x14ac:dyDescent="0.2">
      <c r="A20" s="165">
        <v>44933.423957233797</v>
      </c>
      <c r="B20" s="166" t="s">
        <v>229</v>
      </c>
      <c r="C20" s="166" t="s">
        <v>25</v>
      </c>
      <c r="D20" s="166" t="s">
        <v>26</v>
      </c>
      <c r="E20" s="166" t="s">
        <v>27</v>
      </c>
      <c r="F20" s="166" t="s">
        <v>142</v>
      </c>
      <c r="G20" s="166" t="s">
        <v>111</v>
      </c>
      <c r="H20" s="166" t="s">
        <v>28</v>
      </c>
      <c r="I20" s="166" t="s">
        <v>136</v>
      </c>
      <c r="J20" s="166" t="s">
        <v>137</v>
      </c>
      <c r="K20" s="166" t="s">
        <v>137</v>
      </c>
      <c r="L20" s="166" t="s">
        <v>137</v>
      </c>
      <c r="M20" s="166" t="s">
        <v>136</v>
      </c>
      <c r="N20" s="166" t="s">
        <v>136</v>
      </c>
      <c r="O20" s="166" t="s">
        <v>136</v>
      </c>
      <c r="P20" s="166" t="s">
        <v>136</v>
      </c>
      <c r="Q20" s="166" t="s">
        <v>136</v>
      </c>
      <c r="R20" s="166" t="s">
        <v>138</v>
      </c>
      <c r="S20" s="166" t="s">
        <v>137</v>
      </c>
      <c r="T20" s="166" t="s">
        <v>136</v>
      </c>
    </row>
    <row r="21" spans="1:21" ht="15.75" customHeight="1" x14ac:dyDescent="0.2">
      <c r="A21" s="165">
        <v>44933.423996944446</v>
      </c>
      <c r="B21" s="166" t="s">
        <v>230</v>
      </c>
      <c r="C21" s="166" t="s">
        <v>20</v>
      </c>
      <c r="D21" s="166" t="s">
        <v>24</v>
      </c>
      <c r="E21" s="166" t="s">
        <v>27</v>
      </c>
      <c r="F21" s="166" t="s">
        <v>135</v>
      </c>
      <c r="G21" s="166" t="s">
        <v>110</v>
      </c>
      <c r="H21" s="166" t="s">
        <v>157</v>
      </c>
      <c r="I21" s="166" t="s">
        <v>137</v>
      </c>
      <c r="J21" s="166" t="s">
        <v>136</v>
      </c>
      <c r="K21" s="166" t="s">
        <v>137</v>
      </c>
      <c r="L21" s="166" t="s">
        <v>137</v>
      </c>
      <c r="M21" s="166" t="s">
        <v>136</v>
      </c>
      <c r="N21" s="166" t="s">
        <v>137</v>
      </c>
      <c r="O21" s="166" t="s">
        <v>137</v>
      </c>
      <c r="P21" s="166" t="s">
        <v>137</v>
      </c>
      <c r="Q21" s="166" t="s">
        <v>137</v>
      </c>
      <c r="R21" s="166" t="s">
        <v>137</v>
      </c>
      <c r="S21" s="166" t="s">
        <v>136</v>
      </c>
      <c r="T21" s="166" t="s">
        <v>137</v>
      </c>
    </row>
    <row r="22" spans="1:21" ht="15.75" customHeight="1" x14ac:dyDescent="0.2">
      <c r="A22" s="165">
        <v>44933.424539965279</v>
      </c>
      <c r="B22" s="166" t="s">
        <v>231</v>
      </c>
      <c r="C22" s="166" t="s">
        <v>20</v>
      </c>
      <c r="D22" s="166" t="s">
        <v>24</v>
      </c>
      <c r="E22" s="166" t="s">
        <v>22</v>
      </c>
      <c r="F22" s="166" t="s">
        <v>135</v>
      </c>
      <c r="G22" s="166" t="s">
        <v>149</v>
      </c>
      <c r="H22" s="166" t="s">
        <v>216</v>
      </c>
      <c r="I22" s="166" t="s">
        <v>136</v>
      </c>
      <c r="J22" s="166" t="s">
        <v>136</v>
      </c>
      <c r="K22" s="166" t="s">
        <v>136</v>
      </c>
      <c r="L22" s="166" t="s">
        <v>136</v>
      </c>
      <c r="M22" s="166" t="s">
        <v>137</v>
      </c>
      <c r="N22" s="166" t="s">
        <v>137</v>
      </c>
      <c r="O22" s="166" t="s">
        <v>136</v>
      </c>
      <c r="P22" s="166" t="s">
        <v>136</v>
      </c>
      <c r="Q22" s="166" t="s">
        <v>137</v>
      </c>
      <c r="R22" s="166" t="s">
        <v>136</v>
      </c>
      <c r="S22" s="166" t="s">
        <v>137</v>
      </c>
      <c r="T22" s="166" t="s">
        <v>136</v>
      </c>
    </row>
    <row r="23" spans="1:21" ht="15.75" customHeight="1" x14ac:dyDescent="0.2">
      <c r="A23" s="165">
        <v>44933.425510937501</v>
      </c>
      <c r="B23" s="166" t="s">
        <v>232</v>
      </c>
      <c r="C23" s="166" t="s">
        <v>20</v>
      </c>
      <c r="D23" s="166" t="s">
        <v>24</v>
      </c>
      <c r="E23" s="166" t="s">
        <v>22</v>
      </c>
      <c r="F23" s="166" t="s">
        <v>135</v>
      </c>
      <c r="G23" s="166" t="s">
        <v>99</v>
      </c>
      <c r="H23" s="166" t="s">
        <v>29</v>
      </c>
      <c r="J23" s="166" t="s">
        <v>137</v>
      </c>
      <c r="K23" s="166" t="s">
        <v>137</v>
      </c>
      <c r="L23" s="166" t="s">
        <v>137</v>
      </c>
      <c r="M23" s="166" t="s">
        <v>137</v>
      </c>
      <c r="N23" s="166" t="s">
        <v>137</v>
      </c>
      <c r="O23" s="166" t="s">
        <v>137</v>
      </c>
      <c r="P23" s="166" t="s">
        <v>137</v>
      </c>
      <c r="Q23" s="166" t="s">
        <v>137</v>
      </c>
      <c r="R23" s="166" t="s">
        <v>137</v>
      </c>
      <c r="S23" s="166" t="s">
        <v>137</v>
      </c>
      <c r="T23" s="166" t="s">
        <v>137</v>
      </c>
    </row>
    <row r="24" spans="1:21" ht="15.75" customHeight="1" x14ac:dyDescent="0.2">
      <c r="A24" s="165">
        <v>44933.42588657407</v>
      </c>
      <c r="B24" s="166" t="s">
        <v>233</v>
      </c>
      <c r="C24" s="166" t="s">
        <v>20</v>
      </c>
      <c r="D24" s="166" t="s">
        <v>21</v>
      </c>
      <c r="E24" s="166" t="s">
        <v>22</v>
      </c>
      <c r="F24" s="166" t="s">
        <v>135</v>
      </c>
      <c r="G24" s="166" t="s">
        <v>115</v>
      </c>
      <c r="H24" s="166" t="s">
        <v>216</v>
      </c>
      <c r="I24" s="166" t="s">
        <v>136</v>
      </c>
      <c r="J24" s="166" t="s">
        <v>136</v>
      </c>
      <c r="K24" s="166" t="s">
        <v>136</v>
      </c>
      <c r="L24" s="166" t="s">
        <v>136</v>
      </c>
      <c r="M24" s="166" t="s">
        <v>136</v>
      </c>
      <c r="N24" s="166" t="s">
        <v>136</v>
      </c>
      <c r="O24" s="166" t="s">
        <v>136</v>
      </c>
      <c r="P24" s="166" t="s">
        <v>136</v>
      </c>
      <c r="Q24" s="166" t="s">
        <v>136</v>
      </c>
      <c r="R24" s="166" t="s">
        <v>138</v>
      </c>
      <c r="S24" s="166" t="s">
        <v>137</v>
      </c>
      <c r="T24" s="166" t="s">
        <v>137</v>
      </c>
      <c r="U24" s="166" t="s">
        <v>234</v>
      </c>
    </row>
    <row r="25" spans="1:21" ht="15.75" customHeight="1" x14ac:dyDescent="0.2">
      <c r="A25" s="165">
        <v>44933.426274317128</v>
      </c>
      <c r="B25" s="166" t="s">
        <v>235</v>
      </c>
      <c r="C25" s="166" t="s">
        <v>25</v>
      </c>
      <c r="D25" s="166" t="s">
        <v>26</v>
      </c>
      <c r="E25" s="166" t="s">
        <v>27</v>
      </c>
      <c r="F25" s="166" t="s">
        <v>220</v>
      </c>
      <c r="G25" s="166" t="s">
        <v>221</v>
      </c>
      <c r="H25" s="166" t="s">
        <v>157</v>
      </c>
      <c r="I25" s="166" t="s">
        <v>136</v>
      </c>
      <c r="J25" s="166" t="s">
        <v>136</v>
      </c>
      <c r="K25" s="166" t="s">
        <v>136</v>
      </c>
      <c r="L25" s="166" t="s">
        <v>136</v>
      </c>
      <c r="M25" s="166" t="s">
        <v>136</v>
      </c>
      <c r="N25" s="166" t="s">
        <v>136</v>
      </c>
      <c r="O25" s="166" t="s">
        <v>136</v>
      </c>
      <c r="P25" s="166" t="s">
        <v>136</v>
      </c>
      <c r="Q25" s="166" t="s">
        <v>137</v>
      </c>
      <c r="R25" s="166" t="s">
        <v>137</v>
      </c>
      <c r="S25" s="166" t="s">
        <v>136</v>
      </c>
      <c r="T25" s="166" t="s">
        <v>137</v>
      </c>
    </row>
    <row r="26" spans="1:21" ht="15.75" customHeight="1" x14ac:dyDescent="0.2">
      <c r="A26" s="165">
        <v>44933.426629259258</v>
      </c>
      <c r="B26" s="166" t="s">
        <v>236</v>
      </c>
      <c r="C26" s="166" t="s">
        <v>25</v>
      </c>
      <c r="D26" s="166" t="s">
        <v>24</v>
      </c>
      <c r="E26" s="166" t="s">
        <v>22</v>
      </c>
      <c r="F26" s="166" t="s">
        <v>135</v>
      </c>
      <c r="G26" s="166" t="s">
        <v>110</v>
      </c>
      <c r="H26" s="166" t="s">
        <v>157</v>
      </c>
      <c r="I26" s="166" t="s">
        <v>136</v>
      </c>
      <c r="J26" s="166" t="s">
        <v>137</v>
      </c>
      <c r="K26" s="166" t="s">
        <v>136</v>
      </c>
      <c r="L26" s="166" t="s">
        <v>136</v>
      </c>
      <c r="M26" s="166" t="s">
        <v>136</v>
      </c>
      <c r="N26" s="166" t="s">
        <v>136</v>
      </c>
      <c r="O26" s="166" t="s">
        <v>137</v>
      </c>
      <c r="P26" s="166" t="s">
        <v>136</v>
      </c>
      <c r="Q26" s="166" t="s">
        <v>136</v>
      </c>
      <c r="R26" s="166" t="s">
        <v>138</v>
      </c>
      <c r="S26" s="166" t="s">
        <v>137</v>
      </c>
      <c r="T26" s="166" t="s">
        <v>137</v>
      </c>
    </row>
    <row r="27" spans="1:21" ht="15.75" customHeight="1" x14ac:dyDescent="0.2">
      <c r="A27" s="165">
        <v>44933.426710636573</v>
      </c>
      <c r="B27" s="166" t="s">
        <v>237</v>
      </c>
      <c r="C27" s="166" t="s">
        <v>20</v>
      </c>
      <c r="D27" s="166" t="s">
        <v>24</v>
      </c>
      <c r="E27" s="166" t="s">
        <v>27</v>
      </c>
      <c r="F27" s="166" t="s">
        <v>118</v>
      </c>
      <c r="G27" s="166" t="s">
        <v>238</v>
      </c>
      <c r="H27" s="166" t="s">
        <v>157</v>
      </c>
      <c r="I27" s="166" t="s">
        <v>136</v>
      </c>
      <c r="J27" s="166" t="s">
        <v>136</v>
      </c>
      <c r="K27" s="166" t="s">
        <v>136</v>
      </c>
      <c r="L27" s="166" t="s">
        <v>136</v>
      </c>
      <c r="M27" s="166" t="s">
        <v>137</v>
      </c>
      <c r="N27" s="166" t="s">
        <v>136</v>
      </c>
      <c r="O27" s="166" t="s">
        <v>138</v>
      </c>
      <c r="P27" s="166" t="s">
        <v>138</v>
      </c>
      <c r="Q27" s="166" t="s">
        <v>136</v>
      </c>
      <c r="R27" s="166" t="s">
        <v>151</v>
      </c>
      <c r="S27" s="166" t="s">
        <v>138</v>
      </c>
      <c r="T27" s="166" t="s">
        <v>138</v>
      </c>
    </row>
    <row r="28" spans="1:21" ht="15.75" customHeight="1" x14ac:dyDescent="0.2">
      <c r="A28" s="165">
        <v>44933.427279641204</v>
      </c>
      <c r="B28" s="166" t="s">
        <v>239</v>
      </c>
      <c r="C28" s="166" t="s">
        <v>20</v>
      </c>
      <c r="D28" s="166" t="s">
        <v>24</v>
      </c>
      <c r="E28" s="166" t="s">
        <v>22</v>
      </c>
      <c r="F28" s="166" t="s">
        <v>156</v>
      </c>
      <c r="G28" s="166" t="s">
        <v>240</v>
      </c>
      <c r="H28" s="166" t="s">
        <v>216</v>
      </c>
      <c r="I28" s="166" t="s">
        <v>137</v>
      </c>
      <c r="J28" s="166" t="s">
        <v>137</v>
      </c>
      <c r="K28" s="166" t="s">
        <v>137</v>
      </c>
      <c r="L28" s="166" t="s">
        <v>137</v>
      </c>
      <c r="M28" s="166" t="s">
        <v>137</v>
      </c>
      <c r="N28" s="166" t="s">
        <v>137</v>
      </c>
      <c r="O28" s="166" t="s">
        <v>136</v>
      </c>
      <c r="P28" s="166" t="s">
        <v>136</v>
      </c>
      <c r="Q28" s="166" t="s">
        <v>136</v>
      </c>
      <c r="R28" s="166" t="s">
        <v>137</v>
      </c>
      <c r="S28" s="166" t="s">
        <v>137</v>
      </c>
      <c r="T28" s="166" t="s">
        <v>137</v>
      </c>
    </row>
    <row r="29" spans="1:21" ht="15.75" customHeight="1" x14ac:dyDescent="0.2">
      <c r="A29" s="165">
        <v>44933.428144282407</v>
      </c>
      <c r="B29" s="166" t="s">
        <v>241</v>
      </c>
      <c r="C29" s="166" t="s">
        <v>20</v>
      </c>
      <c r="D29" s="166" t="s">
        <v>26</v>
      </c>
      <c r="E29" s="166" t="s">
        <v>27</v>
      </c>
      <c r="F29" s="166" t="s">
        <v>143</v>
      </c>
      <c r="G29" s="166" t="s">
        <v>117</v>
      </c>
      <c r="H29" s="166" t="s">
        <v>28</v>
      </c>
      <c r="I29" s="166" t="s">
        <v>137</v>
      </c>
      <c r="J29" s="166" t="s">
        <v>137</v>
      </c>
      <c r="K29" s="166" t="s">
        <v>137</v>
      </c>
      <c r="L29" s="166" t="s">
        <v>137</v>
      </c>
      <c r="M29" s="166" t="s">
        <v>137</v>
      </c>
      <c r="N29" s="166" t="s">
        <v>136</v>
      </c>
      <c r="O29" s="166" t="s">
        <v>136</v>
      </c>
      <c r="P29" s="166" t="s">
        <v>136</v>
      </c>
      <c r="Q29" s="166" t="s">
        <v>136</v>
      </c>
      <c r="R29" s="166" t="s">
        <v>138</v>
      </c>
      <c r="S29" s="166" t="s">
        <v>137</v>
      </c>
      <c r="T29" s="166" t="s">
        <v>137</v>
      </c>
    </row>
    <row r="30" spans="1:21" ht="15.75" customHeight="1" x14ac:dyDescent="0.2">
      <c r="A30" s="165">
        <v>44933.428520636575</v>
      </c>
      <c r="B30" s="166" t="s">
        <v>242</v>
      </c>
      <c r="C30" s="166" t="s">
        <v>20</v>
      </c>
      <c r="D30" s="166" t="s">
        <v>26</v>
      </c>
      <c r="E30" s="166" t="s">
        <v>27</v>
      </c>
      <c r="F30" s="166" t="s">
        <v>142</v>
      </c>
      <c r="G30" s="166" t="s">
        <v>243</v>
      </c>
      <c r="H30" s="166" t="s">
        <v>157</v>
      </c>
      <c r="I30" s="166" t="s">
        <v>136</v>
      </c>
      <c r="J30" s="166" t="s">
        <v>137</v>
      </c>
      <c r="K30" s="166" t="s">
        <v>136</v>
      </c>
      <c r="L30" s="166" t="s">
        <v>136</v>
      </c>
      <c r="M30" s="166" t="s">
        <v>136</v>
      </c>
      <c r="N30" s="166" t="s">
        <v>136</v>
      </c>
      <c r="O30" s="166" t="s">
        <v>136</v>
      </c>
      <c r="P30" s="166" t="s">
        <v>136</v>
      </c>
      <c r="Q30" s="166" t="s">
        <v>136</v>
      </c>
      <c r="R30" s="166" t="s">
        <v>138</v>
      </c>
      <c r="S30" s="166" t="s">
        <v>137</v>
      </c>
      <c r="T30" s="166" t="s">
        <v>136</v>
      </c>
      <c r="U30" s="166" t="s">
        <v>30</v>
      </c>
    </row>
    <row r="31" spans="1:21" ht="15.75" customHeight="1" x14ac:dyDescent="0.2">
      <c r="A31" s="165">
        <v>44933.428985879626</v>
      </c>
      <c r="B31" s="166" t="s">
        <v>244</v>
      </c>
      <c r="C31" s="166" t="s">
        <v>25</v>
      </c>
      <c r="D31" s="166" t="s">
        <v>24</v>
      </c>
      <c r="E31" s="166" t="s">
        <v>27</v>
      </c>
      <c r="F31" s="166" t="s">
        <v>160</v>
      </c>
      <c r="G31" s="166" t="s">
        <v>245</v>
      </c>
      <c r="H31" s="166" t="s">
        <v>23</v>
      </c>
      <c r="I31" s="166" t="s">
        <v>136</v>
      </c>
      <c r="J31" s="166" t="s">
        <v>136</v>
      </c>
      <c r="K31" s="166" t="s">
        <v>136</v>
      </c>
      <c r="L31" s="166" t="s">
        <v>136</v>
      </c>
      <c r="M31" s="166" t="s">
        <v>136</v>
      </c>
      <c r="N31" s="166" t="s">
        <v>136</v>
      </c>
      <c r="O31" s="166" t="s">
        <v>136</v>
      </c>
      <c r="P31" s="166" t="s">
        <v>136</v>
      </c>
      <c r="Q31" s="166" t="s">
        <v>136</v>
      </c>
      <c r="R31" s="166" t="s">
        <v>136</v>
      </c>
      <c r="S31" s="166" t="s">
        <v>136</v>
      </c>
      <c r="T31" s="166" t="s">
        <v>136</v>
      </c>
    </row>
    <row r="32" spans="1:21" ht="15.75" customHeight="1" x14ac:dyDescent="0.2">
      <c r="A32" s="165">
        <v>44933.431267812499</v>
      </c>
      <c r="B32" s="166" t="s">
        <v>246</v>
      </c>
      <c r="C32" s="166" t="s">
        <v>20</v>
      </c>
      <c r="D32" s="166" t="s">
        <v>26</v>
      </c>
      <c r="E32" s="166" t="s">
        <v>22</v>
      </c>
      <c r="F32" s="166" t="s">
        <v>156</v>
      </c>
      <c r="G32" s="166" t="s">
        <v>240</v>
      </c>
      <c r="H32" s="166" t="s">
        <v>29</v>
      </c>
      <c r="I32" s="166" t="s">
        <v>136</v>
      </c>
      <c r="J32" s="166" t="s">
        <v>136</v>
      </c>
      <c r="K32" s="166" t="s">
        <v>136</v>
      </c>
      <c r="L32" s="166" t="s">
        <v>136</v>
      </c>
      <c r="M32" s="166" t="s">
        <v>138</v>
      </c>
      <c r="N32" s="166" t="s">
        <v>136</v>
      </c>
      <c r="O32" s="166" t="s">
        <v>137</v>
      </c>
      <c r="P32" s="166" t="s">
        <v>137</v>
      </c>
      <c r="Q32" s="166" t="s">
        <v>136</v>
      </c>
      <c r="R32" s="166" t="s">
        <v>138</v>
      </c>
      <c r="S32" s="166" t="s">
        <v>137</v>
      </c>
      <c r="T32" s="166" t="s">
        <v>136</v>
      </c>
      <c r="U32" s="166" t="s">
        <v>30</v>
      </c>
    </row>
    <row r="33" spans="1:21" ht="15.75" customHeight="1" x14ac:dyDescent="0.2">
      <c r="A33" s="165">
        <v>44933.432929444447</v>
      </c>
      <c r="B33" s="166" t="s">
        <v>247</v>
      </c>
      <c r="C33" s="166" t="s">
        <v>25</v>
      </c>
      <c r="D33" s="166" t="s">
        <v>21</v>
      </c>
      <c r="E33" s="166" t="s">
        <v>22</v>
      </c>
      <c r="F33" s="166" t="s">
        <v>135</v>
      </c>
      <c r="G33" s="166" t="s">
        <v>110</v>
      </c>
      <c r="H33" s="166" t="s">
        <v>157</v>
      </c>
      <c r="I33" s="166" t="s">
        <v>136</v>
      </c>
      <c r="J33" s="166" t="s">
        <v>136</v>
      </c>
      <c r="K33" s="166" t="s">
        <v>137</v>
      </c>
      <c r="L33" s="166" t="s">
        <v>137</v>
      </c>
      <c r="M33" s="166" t="s">
        <v>137</v>
      </c>
      <c r="N33" s="166" t="s">
        <v>138</v>
      </c>
      <c r="O33" s="166" t="s">
        <v>136</v>
      </c>
      <c r="P33" s="166" t="s">
        <v>136</v>
      </c>
      <c r="Q33" s="166" t="s">
        <v>136</v>
      </c>
      <c r="R33" s="166" t="s">
        <v>139</v>
      </c>
      <c r="S33" s="166" t="s">
        <v>138</v>
      </c>
      <c r="T33" s="166" t="s">
        <v>137</v>
      </c>
      <c r="U33" s="166" t="s">
        <v>248</v>
      </c>
    </row>
    <row r="34" spans="1:21" ht="15.75" customHeight="1" x14ac:dyDescent="0.2">
      <c r="A34" s="165">
        <v>44933.433769861113</v>
      </c>
      <c r="B34" s="166" t="s">
        <v>249</v>
      </c>
      <c r="C34" s="166" t="s">
        <v>20</v>
      </c>
      <c r="D34" s="166" t="s">
        <v>24</v>
      </c>
      <c r="E34" s="166" t="s">
        <v>27</v>
      </c>
      <c r="F34" s="166" t="s">
        <v>142</v>
      </c>
      <c r="G34" s="166" t="s">
        <v>111</v>
      </c>
      <c r="H34" s="166" t="s">
        <v>23</v>
      </c>
      <c r="I34" s="166" t="s">
        <v>137</v>
      </c>
      <c r="J34" s="166" t="s">
        <v>136</v>
      </c>
      <c r="K34" s="166" t="s">
        <v>136</v>
      </c>
      <c r="L34" s="166" t="s">
        <v>136</v>
      </c>
      <c r="M34" s="166" t="s">
        <v>136</v>
      </c>
      <c r="N34" s="166" t="s">
        <v>136</v>
      </c>
      <c r="O34" s="166" t="s">
        <v>136</v>
      </c>
      <c r="P34" s="166" t="s">
        <v>136</v>
      </c>
      <c r="Q34" s="166" t="s">
        <v>136</v>
      </c>
      <c r="R34" s="166" t="s">
        <v>138</v>
      </c>
      <c r="S34" s="166" t="s">
        <v>136</v>
      </c>
      <c r="T34" s="166" t="s">
        <v>136</v>
      </c>
    </row>
    <row r="35" spans="1:21" ht="15.75" customHeight="1" x14ac:dyDescent="0.2">
      <c r="A35" s="165">
        <v>44933.435693298612</v>
      </c>
      <c r="B35" s="166" t="s">
        <v>250</v>
      </c>
      <c r="C35" s="166" t="s">
        <v>20</v>
      </c>
      <c r="D35" s="166" t="s">
        <v>24</v>
      </c>
      <c r="E35" s="166" t="s">
        <v>22</v>
      </c>
      <c r="F35" s="166" t="s">
        <v>135</v>
      </c>
      <c r="G35" s="166" t="s">
        <v>99</v>
      </c>
      <c r="H35" s="166" t="s">
        <v>216</v>
      </c>
      <c r="I35" s="166" t="s">
        <v>137</v>
      </c>
      <c r="J35" s="166" t="s">
        <v>136</v>
      </c>
      <c r="K35" s="166" t="s">
        <v>136</v>
      </c>
      <c r="L35" s="166" t="s">
        <v>136</v>
      </c>
      <c r="M35" s="166" t="s">
        <v>137</v>
      </c>
      <c r="N35" s="166" t="s">
        <v>137</v>
      </c>
      <c r="O35" s="166" t="s">
        <v>137</v>
      </c>
      <c r="P35" s="166" t="s">
        <v>137</v>
      </c>
      <c r="Q35" s="166" t="s">
        <v>136</v>
      </c>
      <c r="R35" s="166" t="s">
        <v>138</v>
      </c>
      <c r="S35" s="166" t="s">
        <v>137</v>
      </c>
      <c r="T35" s="166" t="s">
        <v>137</v>
      </c>
      <c r="U35" s="166" t="s">
        <v>251</v>
      </c>
    </row>
    <row r="36" spans="1:21" ht="15.75" customHeight="1" x14ac:dyDescent="0.2">
      <c r="A36" s="165">
        <v>44933.435939305557</v>
      </c>
      <c r="B36" s="166" t="s">
        <v>252</v>
      </c>
      <c r="C36" s="166" t="s">
        <v>25</v>
      </c>
      <c r="D36" s="166" t="s">
        <v>24</v>
      </c>
      <c r="E36" s="166" t="s">
        <v>22</v>
      </c>
      <c r="F36" s="166" t="s">
        <v>135</v>
      </c>
      <c r="G36" s="166" t="s">
        <v>110</v>
      </c>
      <c r="H36" s="166" t="s">
        <v>157</v>
      </c>
      <c r="I36" s="166" t="s">
        <v>136</v>
      </c>
      <c r="J36" s="166" t="s">
        <v>136</v>
      </c>
      <c r="K36" s="166" t="s">
        <v>136</v>
      </c>
      <c r="L36" s="166" t="s">
        <v>136</v>
      </c>
      <c r="M36" s="166" t="s">
        <v>136</v>
      </c>
      <c r="N36" s="166" t="s">
        <v>136</v>
      </c>
      <c r="O36" s="166" t="s">
        <v>136</v>
      </c>
      <c r="P36" s="166" t="s">
        <v>136</v>
      </c>
      <c r="Q36" s="166" t="s">
        <v>136</v>
      </c>
      <c r="R36" s="166" t="s">
        <v>139</v>
      </c>
      <c r="S36" s="166" t="s">
        <v>136</v>
      </c>
      <c r="T36" s="166" t="s">
        <v>136</v>
      </c>
    </row>
    <row r="37" spans="1:21" ht="15.75" customHeight="1" x14ac:dyDescent="0.2">
      <c r="A37" s="165">
        <v>44933.436134386575</v>
      </c>
      <c r="B37" s="166" t="s">
        <v>253</v>
      </c>
      <c r="C37" s="166" t="s">
        <v>25</v>
      </c>
      <c r="D37" s="166" t="s">
        <v>26</v>
      </c>
      <c r="E37" s="166" t="s">
        <v>27</v>
      </c>
      <c r="F37" s="166" t="s">
        <v>160</v>
      </c>
      <c r="G37" s="166" t="s">
        <v>254</v>
      </c>
      <c r="H37" s="166" t="s">
        <v>29</v>
      </c>
      <c r="I37" s="166" t="s">
        <v>137</v>
      </c>
      <c r="J37" s="166" t="s">
        <v>136</v>
      </c>
      <c r="K37" s="166" t="s">
        <v>136</v>
      </c>
      <c r="L37" s="166" t="s">
        <v>137</v>
      </c>
      <c r="M37" s="166" t="s">
        <v>136</v>
      </c>
      <c r="N37" s="166" t="s">
        <v>136</v>
      </c>
      <c r="O37" s="166" t="s">
        <v>136</v>
      </c>
      <c r="P37" s="166" t="s">
        <v>136</v>
      </c>
      <c r="Q37" s="166" t="s">
        <v>136</v>
      </c>
      <c r="R37" s="166" t="s">
        <v>139</v>
      </c>
      <c r="S37" s="166" t="s">
        <v>137</v>
      </c>
      <c r="T37" s="166" t="s">
        <v>137</v>
      </c>
    </row>
    <row r="38" spans="1:21" ht="15.75" customHeight="1" x14ac:dyDescent="0.2">
      <c r="A38" s="165">
        <v>44933.436263090276</v>
      </c>
      <c r="B38" s="166" t="s">
        <v>255</v>
      </c>
      <c r="C38" s="166" t="s">
        <v>25</v>
      </c>
      <c r="D38" s="166" t="s">
        <v>21</v>
      </c>
      <c r="E38" s="166" t="s">
        <v>22</v>
      </c>
      <c r="F38" s="166" t="s">
        <v>135</v>
      </c>
      <c r="G38" s="166" t="s">
        <v>110</v>
      </c>
      <c r="H38" s="166" t="s">
        <v>157</v>
      </c>
      <c r="I38" s="166" t="s">
        <v>136</v>
      </c>
      <c r="J38" s="166" t="s">
        <v>136</v>
      </c>
      <c r="K38" s="166" t="s">
        <v>136</v>
      </c>
      <c r="L38" s="166" t="s">
        <v>136</v>
      </c>
      <c r="M38" s="166" t="s">
        <v>136</v>
      </c>
      <c r="N38" s="166" t="s">
        <v>137</v>
      </c>
      <c r="O38" s="166" t="s">
        <v>137</v>
      </c>
      <c r="P38" s="166" t="s">
        <v>137</v>
      </c>
      <c r="Q38" s="166" t="s">
        <v>136</v>
      </c>
      <c r="R38" s="166" t="s">
        <v>138</v>
      </c>
      <c r="S38" s="166" t="s">
        <v>137</v>
      </c>
      <c r="T38" s="166" t="s">
        <v>137</v>
      </c>
      <c r="U38" s="166" t="s">
        <v>30</v>
      </c>
    </row>
    <row r="39" spans="1:21" ht="15.75" customHeight="1" x14ac:dyDescent="0.2">
      <c r="A39" s="165">
        <v>44933.436682777778</v>
      </c>
      <c r="B39" s="166" t="s">
        <v>256</v>
      </c>
      <c r="C39" s="166" t="s">
        <v>25</v>
      </c>
      <c r="D39" s="166" t="s">
        <v>26</v>
      </c>
      <c r="E39" s="166" t="s">
        <v>27</v>
      </c>
      <c r="F39" s="166" t="s">
        <v>156</v>
      </c>
      <c r="G39" s="166" t="s">
        <v>257</v>
      </c>
      <c r="H39" s="166" t="s">
        <v>157</v>
      </c>
      <c r="I39" s="166" t="s">
        <v>136</v>
      </c>
      <c r="J39" s="166" t="s">
        <v>136</v>
      </c>
      <c r="K39" s="166" t="s">
        <v>136</v>
      </c>
      <c r="L39" s="166" t="s">
        <v>136</v>
      </c>
      <c r="M39" s="166" t="s">
        <v>136</v>
      </c>
      <c r="N39" s="166" t="s">
        <v>136</v>
      </c>
      <c r="O39" s="166" t="s">
        <v>136</v>
      </c>
      <c r="P39" s="166" t="s">
        <v>136</v>
      </c>
      <c r="Q39" s="166" t="s">
        <v>136</v>
      </c>
      <c r="R39" s="166" t="s">
        <v>136</v>
      </c>
      <c r="S39" s="166" t="s">
        <v>136</v>
      </c>
      <c r="T39" s="166" t="s">
        <v>136</v>
      </c>
    </row>
    <row r="40" spans="1:21" ht="15.75" customHeight="1" x14ac:dyDescent="0.2">
      <c r="A40" s="165">
        <v>44933.437440844908</v>
      </c>
      <c r="B40" s="166" t="s">
        <v>258</v>
      </c>
      <c r="C40" s="166" t="s">
        <v>20</v>
      </c>
      <c r="D40" s="166" t="s">
        <v>24</v>
      </c>
      <c r="E40" s="166" t="s">
        <v>22</v>
      </c>
      <c r="F40" s="166" t="s">
        <v>147</v>
      </c>
      <c r="G40" s="166" t="s">
        <v>98</v>
      </c>
      <c r="H40" s="166" t="s">
        <v>216</v>
      </c>
      <c r="I40" s="166" t="s">
        <v>136</v>
      </c>
      <c r="J40" s="166" t="s">
        <v>136</v>
      </c>
      <c r="K40" s="166" t="s">
        <v>136</v>
      </c>
      <c r="L40" s="166" t="s">
        <v>136</v>
      </c>
      <c r="M40" s="166" t="s">
        <v>137</v>
      </c>
      <c r="N40" s="166" t="s">
        <v>137</v>
      </c>
      <c r="O40" s="166" t="s">
        <v>138</v>
      </c>
      <c r="P40" s="166" t="s">
        <v>138</v>
      </c>
      <c r="Q40" s="166" t="s">
        <v>137</v>
      </c>
      <c r="R40" s="166" t="s">
        <v>138</v>
      </c>
      <c r="S40" s="166" t="s">
        <v>137</v>
      </c>
      <c r="T40" s="166" t="s">
        <v>137</v>
      </c>
    </row>
    <row r="41" spans="1:21" ht="15.75" customHeight="1" x14ac:dyDescent="0.2">
      <c r="A41" s="165">
        <v>44933.437755798615</v>
      </c>
      <c r="B41" s="166" t="s">
        <v>259</v>
      </c>
      <c r="C41" s="166" t="s">
        <v>20</v>
      </c>
      <c r="D41" s="166" t="s">
        <v>24</v>
      </c>
      <c r="E41" s="166" t="s">
        <v>22</v>
      </c>
      <c r="F41" s="166" t="s">
        <v>142</v>
      </c>
      <c r="G41" s="166" t="s">
        <v>260</v>
      </c>
      <c r="H41" s="166" t="s">
        <v>157</v>
      </c>
      <c r="I41" s="166" t="s">
        <v>136</v>
      </c>
      <c r="J41" s="166" t="s">
        <v>136</v>
      </c>
      <c r="K41" s="166" t="s">
        <v>136</v>
      </c>
      <c r="L41" s="166" t="s">
        <v>136</v>
      </c>
      <c r="M41" s="166" t="s">
        <v>136</v>
      </c>
      <c r="N41" s="166" t="s">
        <v>136</v>
      </c>
      <c r="O41" s="166" t="s">
        <v>136</v>
      </c>
      <c r="P41" s="166" t="s">
        <v>136</v>
      </c>
      <c r="Q41" s="166" t="s">
        <v>136</v>
      </c>
      <c r="R41" s="166" t="s">
        <v>136</v>
      </c>
      <c r="S41" s="166" t="s">
        <v>136</v>
      </c>
      <c r="T41" s="166" t="s">
        <v>136</v>
      </c>
    </row>
    <row r="42" spans="1:21" ht="15.75" customHeight="1" x14ac:dyDescent="0.2">
      <c r="A42" s="165">
        <v>44933.437918009258</v>
      </c>
      <c r="B42" s="166" t="s">
        <v>261</v>
      </c>
      <c r="C42" s="166" t="s">
        <v>25</v>
      </c>
      <c r="D42" s="166" t="s">
        <v>21</v>
      </c>
      <c r="E42" s="166" t="s">
        <v>27</v>
      </c>
      <c r="F42" s="166" t="s">
        <v>142</v>
      </c>
      <c r="G42" s="166" t="s">
        <v>111</v>
      </c>
      <c r="H42" s="166" t="s">
        <v>157</v>
      </c>
      <c r="I42" s="166" t="s">
        <v>137</v>
      </c>
      <c r="J42" s="166" t="s">
        <v>137</v>
      </c>
      <c r="K42" s="166" t="s">
        <v>137</v>
      </c>
      <c r="L42" s="166" t="s">
        <v>137</v>
      </c>
      <c r="M42" s="166" t="s">
        <v>137</v>
      </c>
      <c r="N42" s="166" t="s">
        <v>137</v>
      </c>
      <c r="O42" s="166" t="s">
        <v>137</v>
      </c>
      <c r="P42" s="166" t="s">
        <v>137</v>
      </c>
      <c r="Q42" s="166" t="s">
        <v>137</v>
      </c>
      <c r="R42" s="166" t="s">
        <v>138</v>
      </c>
      <c r="S42" s="166" t="s">
        <v>137</v>
      </c>
      <c r="T42" s="166" t="s">
        <v>137</v>
      </c>
    </row>
    <row r="43" spans="1:21" ht="15.75" customHeight="1" x14ac:dyDescent="0.2">
      <c r="A43" s="165">
        <v>44933.437926608793</v>
      </c>
      <c r="B43" s="166" t="s">
        <v>262</v>
      </c>
      <c r="C43" s="166" t="s">
        <v>25</v>
      </c>
      <c r="D43" s="166" t="s">
        <v>26</v>
      </c>
      <c r="E43" s="166" t="s">
        <v>27</v>
      </c>
      <c r="F43" s="166" t="s">
        <v>150</v>
      </c>
      <c r="G43" s="166" t="s">
        <v>263</v>
      </c>
      <c r="H43" s="166" t="s">
        <v>28</v>
      </c>
      <c r="I43" s="166" t="s">
        <v>136</v>
      </c>
      <c r="J43" s="166" t="s">
        <v>138</v>
      </c>
      <c r="K43" s="166" t="s">
        <v>138</v>
      </c>
      <c r="L43" s="166" t="s">
        <v>138</v>
      </c>
      <c r="M43" s="166" t="s">
        <v>136</v>
      </c>
      <c r="N43" s="166" t="s">
        <v>136</v>
      </c>
      <c r="O43" s="166" t="s">
        <v>136</v>
      </c>
      <c r="P43" s="166" t="s">
        <v>136</v>
      </c>
      <c r="Q43" s="166" t="s">
        <v>136</v>
      </c>
      <c r="R43" s="166" t="s">
        <v>137</v>
      </c>
      <c r="S43" s="166" t="s">
        <v>136</v>
      </c>
      <c r="T43" s="166" t="s">
        <v>136</v>
      </c>
    </row>
    <row r="44" spans="1:21" ht="15.75" customHeight="1" x14ac:dyDescent="0.2">
      <c r="A44" s="165">
        <v>44933.438357592589</v>
      </c>
      <c r="B44" s="166" t="s">
        <v>264</v>
      </c>
      <c r="C44" s="166" t="s">
        <v>20</v>
      </c>
      <c r="D44" s="166" t="s">
        <v>26</v>
      </c>
      <c r="E44" s="166" t="s">
        <v>27</v>
      </c>
      <c r="F44" s="166" t="s">
        <v>227</v>
      </c>
      <c r="G44" s="166" t="s">
        <v>265</v>
      </c>
      <c r="H44" s="166" t="s">
        <v>157</v>
      </c>
      <c r="I44" s="166" t="s">
        <v>136</v>
      </c>
      <c r="J44" s="166" t="s">
        <v>136</v>
      </c>
      <c r="K44" s="166" t="s">
        <v>136</v>
      </c>
      <c r="L44" s="166" t="s">
        <v>136</v>
      </c>
      <c r="M44" s="166" t="s">
        <v>136</v>
      </c>
      <c r="N44" s="166" t="s">
        <v>136</v>
      </c>
      <c r="O44" s="166" t="s">
        <v>136</v>
      </c>
      <c r="P44" s="166" t="s">
        <v>136</v>
      </c>
      <c r="Q44" s="166" t="s">
        <v>136</v>
      </c>
      <c r="R44" s="166" t="s">
        <v>136</v>
      </c>
      <c r="S44" s="166" t="s">
        <v>136</v>
      </c>
      <c r="T44" s="166" t="s">
        <v>136</v>
      </c>
    </row>
    <row r="45" spans="1:21" ht="15.75" customHeight="1" x14ac:dyDescent="0.2">
      <c r="A45" s="165">
        <v>44933.438602951384</v>
      </c>
      <c r="B45" s="166" t="s">
        <v>266</v>
      </c>
      <c r="C45" s="166" t="s">
        <v>20</v>
      </c>
      <c r="D45" s="166" t="s">
        <v>21</v>
      </c>
      <c r="E45" s="166" t="s">
        <v>22</v>
      </c>
      <c r="F45" s="166" t="s">
        <v>135</v>
      </c>
      <c r="G45" s="166" t="s">
        <v>110</v>
      </c>
      <c r="H45" s="166" t="s">
        <v>216</v>
      </c>
      <c r="I45" s="166" t="s">
        <v>136</v>
      </c>
      <c r="J45" s="166" t="s">
        <v>136</v>
      </c>
      <c r="K45" s="166" t="s">
        <v>136</v>
      </c>
      <c r="L45" s="166" t="s">
        <v>136</v>
      </c>
      <c r="M45" s="166" t="s">
        <v>136</v>
      </c>
      <c r="N45" s="166" t="s">
        <v>136</v>
      </c>
      <c r="O45" s="166" t="s">
        <v>137</v>
      </c>
      <c r="P45" s="166" t="s">
        <v>136</v>
      </c>
      <c r="Q45" s="166" t="s">
        <v>136</v>
      </c>
      <c r="R45" s="166" t="s">
        <v>136</v>
      </c>
      <c r="S45" s="166" t="s">
        <v>136</v>
      </c>
      <c r="T45" s="166" t="s">
        <v>136</v>
      </c>
    </row>
    <row r="46" spans="1:21" ht="15.75" customHeight="1" x14ac:dyDescent="0.2">
      <c r="A46" s="165">
        <v>44933.43862508102</v>
      </c>
      <c r="B46" s="166" t="s">
        <v>267</v>
      </c>
      <c r="C46" s="166" t="s">
        <v>25</v>
      </c>
      <c r="D46" s="166" t="s">
        <v>26</v>
      </c>
      <c r="E46" s="166" t="s">
        <v>22</v>
      </c>
      <c r="F46" s="166" t="s">
        <v>161</v>
      </c>
      <c r="G46" s="166" t="s">
        <v>268</v>
      </c>
      <c r="H46" s="166" t="s">
        <v>216</v>
      </c>
      <c r="I46" s="166" t="s">
        <v>136</v>
      </c>
      <c r="J46" s="166" t="s">
        <v>136</v>
      </c>
      <c r="K46" s="166" t="s">
        <v>136</v>
      </c>
      <c r="L46" s="166" t="s">
        <v>136</v>
      </c>
      <c r="M46" s="166" t="s">
        <v>136</v>
      </c>
      <c r="N46" s="166" t="s">
        <v>136</v>
      </c>
      <c r="O46" s="166" t="s">
        <v>136</v>
      </c>
      <c r="P46" s="166" t="s">
        <v>136</v>
      </c>
      <c r="Q46" s="166" t="s">
        <v>136</v>
      </c>
      <c r="R46" s="166" t="s">
        <v>138</v>
      </c>
      <c r="S46" s="166" t="s">
        <v>136</v>
      </c>
      <c r="T46" s="166" t="s">
        <v>136</v>
      </c>
    </row>
    <row r="47" spans="1:21" ht="15.75" customHeight="1" x14ac:dyDescent="0.2">
      <c r="A47" s="165">
        <v>44933.438698055557</v>
      </c>
      <c r="B47" s="166" t="s">
        <v>269</v>
      </c>
      <c r="C47" s="166" t="s">
        <v>25</v>
      </c>
      <c r="D47" s="166" t="s">
        <v>21</v>
      </c>
      <c r="E47" s="166" t="s">
        <v>22</v>
      </c>
      <c r="F47" s="166" t="s">
        <v>135</v>
      </c>
      <c r="G47" s="166" t="s">
        <v>110</v>
      </c>
      <c r="H47" s="166" t="s">
        <v>157</v>
      </c>
      <c r="I47" s="166" t="s">
        <v>136</v>
      </c>
      <c r="J47" s="166" t="s">
        <v>136</v>
      </c>
      <c r="K47" s="166" t="s">
        <v>136</v>
      </c>
      <c r="L47" s="166" t="s">
        <v>136</v>
      </c>
      <c r="M47" s="166" t="s">
        <v>136</v>
      </c>
      <c r="N47" s="166" t="s">
        <v>136</v>
      </c>
      <c r="O47" s="166" t="s">
        <v>136</v>
      </c>
      <c r="P47" s="166" t="s">
        <v>136</v>
      </c>
      <c r="Q47" s="166" t="s">
        <v>136</v>
      </c>
      <c r="R47" s="166" t="s">
        <v>138</v>
      </c>
      <c r="S47" s="166" t="s">
        <v>137</v>
      </c>
      <c r="T47" s="166" t="s">
        <v>137</v>
      </c>
    </row>
    <row r="48" spans="1:21" ht="15.75" customHeight="1" x14ac:dyDescent="0.2">
      <c r="A48" s="165">
        <v>44933.43880181713</v>
      </c>
      <c r="B48" s="166" t="s">
        <v>270</v>
      </c>
      <c r="C48" s="166" t="s">
        <v>25</v>
      </c>
      <c r="D48" s="166" t="s">
        <v>24</v>
      </c>
      <c r="E48" s="166" t="s">
        <v>27</v>
      </c>
      <c r="F48" s="166" t="s">
        <v>152</v>
      </c>
      <c r="G48" s="166" t="s">
        <v>200</v>
      </c>
      <c r="H48" s="166" t="s">
        <v>23</v>
      </c>
      <c r="I48" s="166" t="s">
        <v>136</v>
      </c>
      <c r="J48" s="166" t="s">
        <v>136</v>
      </c>
      <c r="K48" s="166" t="s">
        <v>136</v>
      </c>
      <c r="L48" s="166" t="s">
        <v>136</v>
      </c>
      <c r="M48" s="166" t="s">
        <v>136</v>
      </c>
      <c r="N48" s="166" t="s">
        <v>136</v>
      </c>
      <c r="O48" s="166" t="s">
        <v>136</v>
      </c>
      <c r="P48" s="166" t="s">
        <v>136</v>
      </c>
      <c r="Q48" s="166" t="s">
        <v>136</v>
      </c>
      <c r="R48" s="166" t="s">
        <v>136</v>
      </c>
      <c r="S48" s="166" t="s">
        <v>136</v>
      </c>
      <c r="T48" s="166" t="s">
        <v>136</v>
      </c>
      <c r="U48" s="166" t="s">
        <v>271</v>
      </c>
    </row>
    <row r="49" spans="1:21" ht="15.75" customHeight="1" x14ac:dyDescent="0.2">
      <c r="A49" s="165">
        <v>44933.438819085648</v>
      </c>
      <c r="B49" s="166" t="s">
        <v>272</v>
      </c>
      <c r="C49" s="166" t="s">
        <v>20</v>
      </c>
      <c r="D49" s="166" t="s">
        <v>24</v>
      </c>
      <c r="E49" s="166" t="s">
        <v>27</v>
      </c>
      <c r="F49" s="166" t="s">
        <v>152</v>
      </c>
      <c r="G49" s="166" t="s">
        <v>200</v>
      </c>
      <c r="H49" s="166" t="s">
        <v>23</v>
      </c>
      <c r="I49" s="166" t="s">
        <v>137</v>
      </c>
      <c r="J49" s="166" t="s">
        <v>137</v>
      </c>
      <c r="K49" s="166" t="s">
        <v>137</v>
      </c>
      <c r="L49" s="166" t="s">
        <v>137</v>
      </c>
      <c r="M49" s="166" t="s">
        <v>137</v>
      </c>
      <c r="N49" s="166" t="s">
        <v>137</v>
      </c>
      <c r="O49" s="166" t="s">
        <v>136</v>
      </c>
      <c r="P49" s="166" t="s">
        <v>136</v>
      </c>
      <c r="Q49" s="166" t="s">
        <v>136</v>
      </c>
      <c r="R49" s="166" t="s">
        <v>138</v>
      </c>
      <c r="S49" s="166" t="s">
        <v>137</v>
      </c>
      <c r="T49" s="166" t="s">
        <v>137</v>
      </c>
      <c r="U49" s="166" t="s">
        <v>30</v>
      </c>
    </row>
    <row r="50" spans="1:21" ht="15.75" customHeight="1" x14ac:dyDescent="0.2">
      <c r="A50" s="165">
        <v>44933.441182071758</v>
      </c>
      <c r="B50" s="166" t="s">
        <v>273</v>
      </c>
      <c r="C50" s="166" t="s">
        <v>20</v>
      </c>
      <c r="D50" s="166" t="s">
        <v>24</v>
      </c>
      <c r="E50" s="166" t="s">
        <v>27</v>
      </c>
      <c r="F50" s="166" t="s">
        <v>156</v>
      </c>
      <c r="G50" s="166" t="s">
        <v>257</v>
      </c>
      <c r="H50" s="166" t="s">
        <v>29</v>
      </c>
      <c r="I50" s="166" t="s">
        <v>136</v>
      </c>
      <c r="J50" s="166" t="s">
        <v>136</v>
      </c>
      <c r="K50" s="166" t="s">
        <v>136</v>
      </c>
      <c r="L50" s="166" t="s">
        <v>136</v>
      </c>
      <c r="M50" s="166" t="s">
        <v>136</v>
      </c>
      <c r="N50" s="166" t="s">
        <v>136</v>
      </c>
      <c r="O50" s="166" t="s">
        <v>137</v>
      </c>
      <c r="P50" s="166" t="s">
        <v>137</v>
      </c>
      <c r="Q50" s="166" t="s">
        <v>137</v>
      </c>
      <c r="R50" s="166" t="s">
        <v>137</v>
      </c>
      <c r="S50" s="166" t="s">
        <v>137</v>
      </c>
      <c r="T50" s="166" t="s">
        <v>137</v>
      </c>
    </row>
    <row r="51" spans="1:21" ht="15.75" customHeight="1" x14ac:dyDescent="0.2">
      <c r="A51" s="165">
        <v>44933.441799189815</v>
      </c>
      <c r="B51" s="166" t="s">
        <v>274</v>
      </c>
      <c r="C51" s="166" t="s">
        <v>25</v>
      </c>
      <c r="D51" s="166" t="s">
        <v>26</v>
      </c>
      <c r="E51" s="166" t="s">
        <v>27</v>
      </c>
      <c r="F51" s="166" t="s">
        <v>147</v>
      </c>
      <c r="G51" s="166" t="s">
        <v>98</v>
      </c>
      <c r="H51" s="166" t="s">
        <v>29</v>
      </c>
      <c r="I51" s="166" t="s">
        <v>137</v>
      </c>
      <c r="J51" s="166" t="s">
        <v>137</v>
      </c>
      <c r="K51" s="166" t="s">
        <v>137</v>
      </c>
      <c r="L51" s="166" t="s">
        <v>137</v>
      </c>
      <c r="M51" s="166" t="s">
        <v>137</v>
      </c>
      <c r="N51" s="166" t="s">
        <v>137</v>
      </c>
      <c r="O51" s="166" t="s">
        <v>137</v>
      </c>
      <c r="P51" s="166" t="s">
        <v>137</v>
      </c>
      <c r="Q51" s="166" t="s">
        <v>137</v>
      </c>
      <c r="R51" s="166" t="s">
        <v>138</v>
      </c>
      <c r="S51" s="166" t="s">
        <v>137</v>
      </c>
      <c r="T51" s="166" t="s">
        <v>137</v>
      </c>
    </row>
    <row r="52" spans="1:21" ht="15.75" customHeight="1" x14ac:dyDescent="0.2">
      <c r="A52" s="165">
        <v>44933.44190824074</v>
      </c>
      <c r="B52" s="166" t="s">
        <v>275</v>
      </c>
      <c r="C52" s="166" t="s">
        <v>25</v>
      </c>
      <c r="D52" s="166" t="s">
        <v>26</v>
      </c>
      <c r="E52" s="166" t="s">
        <v>27</v>
      </c>
      <c r="F52" s="166" t="s">
        <v>147</v>
      </c>
      <c r="G52" s="166" t="s">
        <v>155</v>
      </c>
      <c r="H52" s="166" t="s">
        <v>157</v>
      </c>
      <c r="I52" s="166" t="s">
        <v>137</v>
      </c>
      <c r="J52" s="166" t="s">
        <v>137</v>
      </c>
      <c r="K52" s="166" t="s">
        <v>137</v>
      </c>
      <c r="L52" s="166" t="s">
        <v>137</v>
      </c>
      <c r="M52" s="166" t="s">
        <v>136</v>
      </c>
      <c r="N52" s="166" t="s">
        <v>136</v>
      </c>
      <c r="O52" s="166" t="s">
        <v>136</v>
      </c>
      <c r="P52" s="166" t="s">
        <v>136</v>
      </c>
      <c r="Q52" s="166" t="s">
        <v>137</v>
      </c>
      <c r="R52" s="166" t="s">
        <v>138</v>
      </c>
      <c r="S52" s="166" t="s">
        <v>137</v>
      </c>
      <c r="T52" s="166" t="s">
        <v>136</v>
      </c>
    </row>
    <row r="53" spans="1:21" ht="15.75" customHeight="1" x14ac:dyDescent="0.2">
      <c r="A53" s="165">
        <v>44933.4433575</v>
      </c>
      <c r="B53" s="166" t="s">
        <v>276</v>
      </c>
      <c r="C53" s="166" t="s">
        <v>20</v>
      </c>
      <c r="D53" s="166" t="s">
        <v>24</v>
      </c>
      <c r="E53" s="166" t="s">
        <v>27</v>
      </c>
      <c r="F53" s="166" t="s">
        <v>152</v>
      </c>
      <c r="G53" s="166" t="s">
        <v>200</v>
      </c>
      <c r="H53" s="166" t="s">
        <v>28</v>
      </c>
      <c r="I53" s="166" t="s">
        <v>136</v>
      </c>
      <c r="J53" s="166" t="s">
        <v>137</v>
      </c>
      <c r="K53" s="166" t="s">
        <v>137</v>
      </c>
      <c r="L53" s="166" t="s">
        <v>137</v>
      </c>
      <c r="M53" s="166" t="s">
        <v>136</v>
      </c>
      <c r="N53" s="166" t="s">
        <v>136</v>
      </c>
      <c r="O53" s="166" t="s">
        <v>136</v>
      </c>
      <c r="P53" s="166" t="s">
        <v>136</v>
      </c>
      <c r="Q53" s="166" t="s">
        <v>136</v>
      </c>
      <c r="R53" s="166" t="s">
        <v>138</v>
      </c>
      <c r="S53" s="166" t="s">
        <v>136</v>
      </c>
      <c r="T53" s="166" t="s">
        <v>136</v>
      </c>
      <c r="U53" s="166" t="s">
        <v>277</v>
      </c>
    </row>
    <row r="54" spans="1:21" ht="15.75" customHeight="1" x14ac:dyDescent="0.2">
      <c r="A54" s="165">
        <v>44933.444119918982</v>
      </c>
      <c r="B54" s="166" t="s">
        <v>278</v>
      </c>
      <c r="C54" s="166" t="s">
        <v>25</v>
      </c>
      <c r="D54" s="166" t="s">
        <v>26</v>
      </c>
      <c r="E54" s="166" t="s">
        <v>27</v>
      </c>
      <c r="F54" s="166" t="s">
        <v>142</v>
      </c>
      <c r="G54" s="166" t="s">
        <v>111</v>
      </c>
      <c r="H54" s="166" t="s">
        <v>157</v>
      </c>
      <c r="I54" s="166" t="s">
        <v>136</v>
      </c>
      <c r="J54" s="166" t="s">
        <v>136</v>
      </c>
      <c r="K54" s="166" t="s">
        <v>136</v>
      </c>
      <c r="L54" s="166" t="s">
        <v>136</v>
      </c>
      <c r="M54" s="166" t="s">
        <v>136</v>
      </c>
      <c r="N54" s="166" t="s">
        <v>136</v>
      </c>
      <c r="O54" s="166" t="s">
        <v>136</v>
      </c>
      <c r="P54" s="166" t="s">
        <v>136</v>
      </c>
      <c r="Q54" s="166" t="s">
        <v>136</v>
      </c>
      <c r="R54" s="166" t="s">
        <v>138</v>
      </c>
      <c r="S54" s="166" t="s">
        <v>136</v>
      </c>
      <c r="T54" s="166" t="s">
        <v>136</v>
      </c>
    </row>
    <row r="55" spans="1:21" ht="15.75" customHeight="1" x14ac:dyDescent="0.2">
      <c r="A55" s="165">
        <v>44933.444191111106</v>
      </c>
      <c r="B55" s="166" t="s">
        <v>279</v>
      </c>
      <c r="C55" s="166" t="s">
        <v>25</v>
      </c>
      <c r="D55" s="166" t="s">
        <v>24</v>
      </c>
      <c r="E55" s="166" t="s">
        <v>22</v>
      </c>
      <c r="F55" s="166" t="s">
        <v>135</v>
      </c>
      <c r="G55" s="166" t="s">
        <v>107</v>
      </c>
      <c r="H55" s="166" t="s">
        <v>29</v>
      </c>
      <c r="I55" s="166" t="s">
        <v>136</v>
      </c>
      <c r="J55" s="166" t="s">
        <v>136</v>
      </c>
      <c r="K55" s="166" t="s">
        <v>136</v>
      </c>
      <c r="L55" s="166" t="s">
        <v>136</v>
      </c>
      <c r="M55" s="166" t="s">
        <v>136</v>
      </c>
      <c r="N55" s="166" t="s">
        <v>136</v>
      </c>
      <c r="O55" s="166" t="s">
        <v>136</v>
      </c>
      <c r="P55" s="166" t="s">
        <v>136</v>
      </c>
      <c r="Q55" s="166" t="s">
        <v>136</v>
      </c>
      <c r="R55" s="166" t="s">
        <v>136</v>
      </c>
      <c r="S55" s="166" t="s">
        <v>136</v>
      </c>
      <c r="T55" s="166" t="s">
        <v>136</v>
      </c>
    </row>
    <row r="56" spans="1:21" ht="15.75" customHeight="1" x14ac:dyDescent="0.2">
      <c r="A56" s="165">
        <v>44933.444480428239</v>
      </c>
      <c r="B56" s="166" t="s">
        <v>280</v>
      </c>
      <c r="C56" s="166" t="s">
        <v>25</v>
      </c>
      <c r="D56" s="166" t="s">
        <v>24</v>
      </c>
      <c r="E56" s="166" t="s">
        <v>22</v>
      </c>
      <c r="F56" s="166" t="s">
        <v>135</v>
      </c>
      <c r="G56" s="166" t="s">
        <v>281</v>
      </c>
      <c r="H56" s="166" t="s">
        <v>157</v>
      </c>
      <c r="I56" s="166" t="s">
        <v>136</v>
      </c>
      <c r="J56" s="166" t="s">
        <v>136</v>
      </c>
      <c r="K56" s="166" t="s">
        <v>136</v>
      </c>
      <c r="L56" s="166" t="s">
        <v>136</v>
      </c>
      <c r="M56" s="166" t="s">
        <v>136</v>
      </c>
      <c r="N56" s="166" t="s">
        <v>136</v>
      </c>
      <c r="O56" s="166" t="s">
        <v>136</v>
      </c>
      <c r="P56" s="166" t="s">
        <v>136</v>
      </c>
      <c r="Q56" s="166" t="s">
        <v>136</v>
      </c>
      <c r="R56" s="166" t="s">
        <v>138</v>
      </c>
      <c r="S56" s="166" t="s">
        <v>137</v>
      </c>
      <c r="T56" s="166" t="s">
        <v>137</v>
      </c>
    </row>
    <row r="57" spans="1:21" ht="15.75" customHeight="1" x14ac:dyDescent="0.2">
      <c r="A57" s="165">
        <v>44933.445289583338</v>
      </c>
      <c r="B57" s="166" t="s">
        <v>282</v>
      </c>
      <c r="C57" s="166" t="s">
        <v>25</v>
      </c>
      <c r="D57" s="166" t="s">
        <v>24</v>
      </c>
      <c r="E57" s="166" t="s">
        <v>22</v>
      </c>
      <c r="F57" s="166" t="s">
        <v>135</v>
      </c>
      <c r="G57" s="166" t="s">
        <v>97</v>
      </c>
      <c r="H57" s="166" t="s">
        <v>157</v>
      </c>
      <c r="I57" s="166" t="s">
        <v>136</v>
      </c>
      <c r="J57" s="166" t="s">
        <v>136</v>
      </c>
      <c r="K57" s="166" t="s">
        <v>136</v>
      </c>
      <c r="L57" s="166" t="s">
        <v>136</v>
      </c>
      <c r="M57" s="166" t="s">
        <v>136</v>
      </c>
      <c r="N57" s="166" t="s">
        <v>136</v>
      </c>
      <c r="O57" s="166" t="s">
        <v>136</v>
      </c>
      <c r="P57" s="166" t="s">
        <v>136</v>
      </c>
      <c r="Q57" s="166" t="s">
        <v>136</v>
      </c>
      <c r="R57" s="166" t="s">
        <v>138</v>
      </c>
      <c r="S57" s="166" t="s">
        <v>137</v>
      </c>
      <c r="T57" s="166" t="s">
        <v>137</v>
      </c>
    </row>
    <row r="58" spans="1:21" ht="15.75" customHeight="1" x14ac:dyDescent="0.2">
      <c r="A58" s="165">
        <v>44933.446234062503</v>
      </c>
      <c r="B58" s="166" t="s">
        <v>283</v>
      </c>
      <c r="C58" s="166" t="s">
        <v>20</v>
      </c>
      <c r="D58" s="166" t="s">
        <v>26</v>
      </c>
      <c r="E58" s="166" t="s">
        <v>22</v>
      </c>
      <c r="F58" s="166" t="s">
        <v>159</v>
      </c>
      <c r="G58" s="166" t="s">
        <v>148</v>
      </c>
      <c r="H58" s="166" t="s">
        <v>216</v>
      </c>
      <c r="I58" s="166" t="s">
        <v>136</v>
      </c>
      <c r="J58" s="166" t="s">
        <v>136</v>
      </c>
      <c r="K58" s="166" t="s">
        <v>136</v>
      </c>
      <c r="L58" s="166" t="s">
        <v>136</v>
      </c>
      <c r="M58" s="166" t="s">
        <v>136</v>
      </c>
      <c r="N58" s="166" t="s">
        <v>137</v>
      </c>
      <c r="O58" s="166" t="s">
        <v>136</v>
      </c>
      <c r="P58" s="166" t="s">
        <v>136</v>
      </c>
      <c r="Q58" s="166" t="s">
        <v>136</v>
      </c>
      <c r="R58" s="166" t="s">
        <v>139</v>
      </c>
      <c r="S58" s="166" t="s">
        <v>137</v>
      </c>
      <c r="T58" s="166" t="s">
        <v>136</v>
      </c>
    </row>
    <row r="59" spans="1:21" ht="15.75" customHeight="1" x14ac:dyDescent="0.2">
      <c r="A59" s="165">
        <v>44933.446744432869</v>
      </c>
      <c r="B59" s="166" t="s">
        <v>284</v>
      </c>
      <c r="C59" s="166" t="s">
        <v>20</v>
      </c>
      <c r="D59" s="166" t="s">
        <v>24</v>
      </c>
      <c r="E59" s="166" t="s">
        <v>22</v>
      </c>
      <c r="F59" s="166" t="s">
        <v>141</v>
      </c>
      <c r="G59" s="166" t="s">
        <v>285</v>
      </c>
      <c r="H59" s="166" t="s">
        <v>157</v>
      </c>
      <c r="I59" s="166" t="s">
        <v>136</v>
      </c>
      <c r="J59" s="166" t="s">
        <v>136</v>
      </c>
      <c r="K59" s="166" t="s">
        <v>136</v>
      </c>
      <c r="L59" s="166" t="s">
        <v>136</v>
      </c>
      <c r="M59" s="166" t="s">
        <v>136</v>
      </c>
      <c r="N59" s="166" t="s">
        <v>136</v>
      </c>
      <c r="O59" s="166" t="s">
        <v>136</v>
      </c>
      <c r="P59" s="166" t="s">
        <v>136</v>
      </c>
      <c r="Q59" s="166" t="s">
        <v>136</v>
      </c>
      <c r="R59" s="166" t="s">
        <v>136</v>
      </c>
      <c r="S59" s="166" t="s">
        <v>136</v>
      </c>
      <c r="T59" s="166" t="s">
        <v>136</v>
      </c>
    </row>
    <row r="60" spans="1:21" ht="15.75" customHeight="1" x14ac:dyDescent="0.2">
      <c r="A60" s="165">
        <v>44933.448086099539</v>
      </c>
      <c r="B60" s="166" t="s">
        <v>286</v>
      </c>
      <c r="C60" s="166" t="s">
        <v>20</v>
      </c>
      <c r="D60" s="166" t="s">
        <v>24</v>
      </c>
      <c r="E60" s="166" t="s">
        <v>22</v>
      </c>
      <c r="F60" s="166" t="s">
        <v>135</v>
      </c>
      <c r="G60" s="166" t="s">
        <v>281</v>
      </c>
      <c r="H60" s="166" t="s">
        <v>157</v>
      </c>
      <c r="I60" s="166" t="s">
        <v>136</v>
      </c>
      <c r="J60" s="166" t="s">
        <v>136</v>
      </c>
      <c r="K60" s="166" t="s">
        <v>136</v>
      </c>
      <c r="L60" s="166" t="s">
        <v>136</v>
      </c>
      <c r="M60" s="166" t="s">
        <v>136</v>
      </c>
      <c r="N60" s="166" t="s">
        <v>136</v>
      </c>
      <c r="O60" s="166" t="s">
        <v>136</v>
      </c>
      <c r="P60" s="166" t="s">
        <v>136</v>
      </c>
      <c r="Q60" s="166" t="s">
        <v>136</v>
      </c>
      <c r="R60" s="166" t="s">
        <v>138</v>
      </c>
      <c r="S60" s="166" t="s">
        <v>137</v>
      </c>
      <c r="T60" s="166" t="s">
        <v>137</v>
      </c>
    </row>
    <row r="61" spans="1:21" ht="15.75" customHeight="1" x14ac:dyDescent="0.2">
      <c r="A61" s="165">
        <v>44933.448267824075</v>
      </c>
      <c r="B61" s="166" t="s">
        <v>287</v>
      </c>
      <c r="C61" s="166" t="s">
        <v>25</v>
      </c>
      <c r="D61" s="166" t="s">
        <v>26</v>
      </c>
      <c r="E61" s="166" t="s">
        <v>27</v>
      </c>
      <c r="F61" s="166" t="s">
        <v>135</v>
      </c>
      <c r="G61" s="166" t="s">
        <v>149</v>
      </c>
      <c r="H61" s="166" t="s">
        <v>157</v>
      </c>
      <c r="I61" s="166" t="s">
        <v>136</v>
      </c>
      <c r="J61" s="166" t="s">
        <v>136</v>
      </c>
      <c r="K61" s="166" t="s">
        <v>136</v>
      </c>
      <c r="L61" s="166" t="s">
        <v>136</v>
      </c>
      <c r="M61" s="166" t="s">
        <v>136</v>
      </c>
      <c r="N61" s="166" t="s">
        <v>136</v>
      </c>
      <c r="O61" s="166" t="s">
        <v>136</v>
      </c>
      <c r="P61" s="166" t="s">
        <v>136</v>
      </c>
      <c r="Q61" s="166" t="s">
        <v>136</v>
      </c>
      <c r="R61" s="166" t="s">
        <v>136</v>
      </c>
      <c r="S61" s="166" t="s">
        <v>136</v>
      </c>
      <c r="T61" s="166" t="s">
        <v>136</v>
      </c>
      <c r="U61" s="166" t="s">
        <v>30</v>
      </c>
    </row>
    <row r="62" spans="1:21" ht="15.75" customHeight="1" x14ac:dyDescent="0.2">
      <c r="A62" s="165">
        <v>44933.448774548611</v>
      </c>
      <c r="B62" s="166" t="s">
        <v>288</v>
      </c>
      <c r="C62" s="166" t="s">
        <v>20</v>
      </c>
      <c r="D62" s="166" t="s">
        <v>21</v>
      </c>
      <c r="E62" s="166" t="s">
        <v>27</v>
      </c>
      <c r="F62" s="166" t="s">
        <v>141</v>
      </c>
      <c r="G62" s="166" t="s">
        <v>116</v>
      </c>
      <c r="H62" s="166" t="s">
        <v>157</v>
      </c>
      <c r="I62" s="166" t="s">
        <v>136</v>
      </c>
      <c r="J62" s="166" t="s">
        <v>136</v>
      </c>
      <c r="K62" s="166" t="s">
        <v>136</v>
      </c>
      <c r="L62" s="166" t="s">
        <v>136</v>
      </c>
      <c r="M62" s="166" t="s">
        <v>136</v>
      </c>
      <c r="N62" s="166" t="s">
        <v>136</v>
      </c>
      <c r="O62" s="166" t="s">
        <v>136</v>
      </c>
      <c r="P62" s="166" t="s">
        <v>136</v>
      </c>
      <c r="Q62" s="166" t="s">
        <v>136</v>
      </c>
      <c r="R62" s="166" t="s">
        <v>136</v>
      </c>
      <c r="S62" s="166" t="s">
        <v>136</v>
      </c>
      <c r="T62" s="166" t="s">
        <v>136</v>
      </c>
    </row>
    <row r="63" spans="1:21" ht="15.75" customHeight="1" x14ac:dyDescent="0.2">
      <c r="A63" s="165">
        <v>44933.449422569443</v>
      </c>
      <c r="B63" s="166" t="s">
        <v>289</v>
      </c>
      <c r="C63" s="166" t="s">
        <v>20</v>
      </c>
      <c r="D63" s="166" t="s">
        <v>21</v>
      </c>
      <c r="E63" s="166" t="s">
        <v>27</v>
      </c>
      <c r="F63" s="166" t="s">
        <v>147</v>
      </c>
      <c r="G63" s="166" t="s">
        <v>290</v>
      </c>
      <c r="H63" s="166" t="s">
        <v>157</v>
      </c>
      <c r="I63" s="166" t="s">
        <v>137</v>
      </c>
      <c r="J63" s="166" t="s">
        <v>137</v>
      </c>
      <c r="K63" s="166" t="s">
        <v>137</v>
      </c>
      <c r="L63" s="166" t="s">
        <v>137</v>
      </c>
      <c r="M63" s="166" t="s">
        <v>137</v>
      </c>
      <c r="N63" s="166" t="s">
        <v>137</v>
      </c>
      <c r="O63" s="166" t="s">
        <v>137</v>
      </c>
      <c r="P63" s="166" t="s">
        <v>137</v>
      </c>
      <c r="Q63" s="166" t="s">
        <v>137</v>
      </c>
      <c r="R63" s="166" t="s">
        <v>151</v>
      </c>
      <c r="S63" s="166" t="s">
        <v>139</v>
      </c>
      <c r="T63" s="166" t="s">
        <v>138</v>
      </c>
    </row>
    <row r="64" spans="1:21" ht="15.75" customHeight="1" x14ac:dyDescent="0.2">
      <c r="A64" s="165">
        <v>44933.449895115744</v>
      </c>
      <c r="B64" s="166" t="s">
        <v>291</v>
      </c>
      <c r="C64" s="166" t="s">
        <v>25</v>
      </c>
      <c r="D64" s="166" t="s">
        <v>24</v>
      </c>
      <c r="E64" s="166" t="s">
        <v>22</v>
      </c>
      <c r="F64" s="166" t="s">
        <v>135</v>
      </c>
      <c r="G64" s="166" t="s">
        <v>110</v>
      </c>
      <c r="H64" s="166" t="s">
        <v>216</v>
      </c>
      <c r="I64" s="166" t="s">
        <v>136</v>
      </c>
      <c r="J64" s="166" t="s">
        <v>136</v>
      </c>
      <c r="K64" s="166" t="s">
        <v>136</v>
      </c>
      <c r="L64" s="166" t="s">
        <v>137</v>
      </c>
      <c r="M64" s="166" t="s">
        <v>137</v>
      </c>
      <c r="N64" s="166" t="s">
        <v>137</v>
      </c>
      <c r="O64" s="166" t="s">
        <v>136</v>
      </c>
      <c r="P64" s="166" t="s">
        <v>136</v>
      </c>
      <c r="Q64" s="166" t="s">
        <v>136</v>
      </c>
      <c r="R64" s="166" t="s">
        <v>138</v>
      </c>
      <c r="S64" s="166" t="s">
        <v>137</v>
      </c>
      <c r="T64" s="166" t="s">
        <v>137</v>
      </c>
    </row>
    <row r="65" spans="1:21" ht="15.75" customHeight="1" x14ac:dyDescent="0.2">
      <c r="A65" s="165">
        <v>44933.451274432868</v>
      </c>
      <c r="B65" s="166" t="s">
        <v>292</v>
      </c>
      <c r="C65" s="166" t="s">
        <v>25</v>
      </c>
      <c r="D65" s="166" t="s">
        <v>21</v>
      </c>
      <c r="E65" s="166" t="s">
        <v>22</v>
      </c>
      <c r="F65" s="166" t="s">
        <v>135</v>
      </c>
      <c r="G65" s="166" t="s">
        <v>149</v>
      </c>
      <c r="H65" s="166" t="s">
        <v>216</v>
      </c>
      <c r="I65" s="166" t="s">
        <v>136</v>
      </c>
      <c r="J65" s="166" t="s">
        <v>136</v>
      </c>
      <c r="K65" s="166" t="s">
        <v>136</v>
      </c>
      <c r="L65" s="166" t="s">
        <v>136</v>
      </c>
      <c r="M65" s="166" t="s">
        <v>136</v>
      </c>
      <c r="N65" s="166" t="s">
        <v>136</v>
      </c>
      <c r="O65" s="166" t="s">
        <v>136</v>
      </c>
      <c r="P65" s="166" t="s">
        <v>136</v>
      </c>
      <c r="Q65" s="166" t="s">
        <v>136</v>
      </c>
      <c r="R65" s="166" t="s">
        <v>138</v>
      </c>
      <c r="S65" s="166" t="s">
        <v>136</v>
      </c>
      <c r="T65" s="166" t="s">
        <v>137</v>
      </c>
    </row>
    <row r="66" spans="1:21" ht="15.75" customHeight="1" x14ac:dyDescent="0.2">
      <c r="A66" s="165">
        <v>44933.452997349537</v>
      </c>
      <c r="B66" s="166" t="s">
        <v>293</v>
      </c>
      <c r="C66" s="166" t="s">
        <v>25</v>
      </c>
      <c r="D66" s="166" t="s">
        <v>26</v>
      </c>
      <c r="E66" s="166" t="s">
        <v>22</v>
      </c>
      <c r="F66" s="166" t="s">
        <v>142</v>
      </c>
      <c r="G66" s="166" t="s">
        <v>111</v>
      </c>
      <c r="H66" s="166" t="s">
        <v>157</v>
      </c>
      <c r="I66" s="166" t="s">
        <v>151</v>
      </c>
      <c r="J66" s="166" t="s">
        <v>138</v>
      </c>
      <c r="K66" s="166" t="s">
        <v>137</v>
      </c>
      <c r="L66" s="166" t="s">
        <v>137</v>
      </c>
      <c r="M66" s="166" t="s">
        <v>136</v>
      </c>
      <c r="N66" s="166" t="s">
        <v>136</v>
      </c>
      <c r="O66" s="166" t="s">
        <v>136</v>
      </c>
      <c r="P66" s="166" t="s">
        <v>136</v>
      </c>
      <c r="Q66" s="166" t="s">
        <v>136</v>
      </c>
      <c r="R66" s="166" t="s">
        <v>138</v>
      </c>
      <c r="S66" s="166" t="s">
        <v>137</v>
      </c>
      <c r="T66" s="166" t="s">
        <v>137</v>
      </c>
      <c r="U66" s="166"/>
    </row>
    <row r="67" spans="1:21" ht="15.75" customHeight="1" x14ac:dyDescent="0.2">
      <c r="A67" s="165">
        <v>44933.453555023152</v>
      </c>
      <c r="B67" s="166" t="s">
        <v>294</v>
      </c>
      <c r="C67" s="166" t="s">
        <v>20</v>
      </c>
      <c r="D67" s="166" t="s">
        <v>21</v>
      </c>
      <c r="E67" s="166" t="s">
        <v>22</v>
      </c>
      <c r="F67" s="166" t="s">
        <v>135</v>
      </c>
      <c r="G67" s="166" t="s">
        <v>110</v>
      </c>
      <c r="H67" s="166" t="s">
        <v>29</v>
      </c>
      <c r="I67" s="166" t="s">
        <v>136</v>
      </c>
      <c r="J67" s="166" t="s">
        <v>136</v>
      </c>
      <c r="K67" s="166" t="s">
        <v>136</v>
      </c>
      <c r="L67" s="166" t="s">
        <v>136</v>
      </c>
      <c r="M67" s="166" t="s">
        <v>136</v>
      </c>
      <c r="N67" s="166" t="s">
        <v>136</v>
      </c>
      <c r="O67" s="166" t="s">
        <v>136</v>
      </c>
      <c r="P67" s="166" t="s">
        <v>136</v>
      </c>
      <c r="Q67" s="166" t="s">
        <v>136</v>
      </c>
      <c r="R67" s="166" t="s">
        <v>138</v>
      </c>
      <c r="S67" s="166" t="s">
        <v>137</v>
      </c>
      <c r="T67" s="166" t="s">
        <v>137</v>
      </c>
      <c r="U67" s="166" t="s">
        <v>295</v>
      </c>
    </row>
    <row r="68" spans="1:21" ht="15.75" customHeight="1" x14ac:dyDescent="0.2">
      <c r="A68" s="165">
        <v>44933.454328900465</v>
      </c>
      <c r="B68" s="166" t="s">
        <v>296</v>
      </c>
      <c r="C68" s="166" t="s">
        <v>25</v>
      </c>
      <c r="D68" s="166" t="s">
        <v>21</v>
      </c>
      <c r="E68" s="166" t="s">
        <v>22</v>
      </c>
      <c r="F68" s="166" t="s">
        <v>135</v>
      </c>
      <c r="G68" s="166" t="s">
        <v>97</v>
      </c>
      <c r="H68" s="166" t="s">
        <v>216</v>
      </c>
      <c r="I68" s="166" t="s">
        <v>136</v>
      </c>
      <c r="J68" s="166" t="s">
        <v>136</v>
      </c>
      <c r="K68" s="166" t="s">
        <v>136</v>
      </c>
      <c r="L68" s="166" t="s">
        <v>136</v>
      </c>
      <c r="M68" s="166" t="s">
        <v>136</v>
      </c>
      <c r="N68" s="166" t="s">
        <v>136</v>
      </c>
      <c r="O68" s="166" t="s">
        <v>136</v>
      </c>
      <c r="P68" s="166" t="s">
        <v>136</v>
      </c>
      <c r="Q68" s="166" t="s">
        <v>136</v>
      </c>
      <c r="R68" s="166" t="s">
        <v>138</v>
      </c>
      <c r="S68" s="166" t="s">
        <v>136</v>
      </c>
      <c r="T68" s="166" t="s">
        <v>136</v>
      </c>
      <c r="U68" s="166" t="s">
        <v>30</v>
      </c>
    </row>
    <row r="69" spans="1:21" ht="15.75" customHeight="1" x14ac:dyDescent="0.2">
      <c r="A69" s="165">
        <v>44933.454446956021</v>
      </c>
      <c r="B69" s="166" t="s">
        <v>297</v>
      </c>
      <c r="C69" s="166" t="s">
        <v>20</v>
      </c>
      <c r="D69" s="166" t="s">
        <v>21</v>
      </c>
      <c r="E69" s="166" t="s">
        <v>27</v>
      </c>
      <c r="F69" s="166" t="s">
        <v>118</v>
      </c>
      <c r="G69" s="166" t="s">
        <v>298</v>
      </c>
      <c r="H69" s="166" t="s">
        <v>157</v>
      </c>
      <c r="I69" s="166" t="s">
        <v>137</v>
      </c>
      <c r="J69" s="166" t="s">
        <v>138</v>
      </c>
      <c r="K69" s="166" t="s">
        <v>138</v>
      </c>
      <c r="L69" s="166" t="s">
        <v>137</v>
      </c>
      <c r="M69" s="166" t="s">
        <v>137</v>
      </c>
      <c r="N69" s="166" t="s">
        <v>137</v>
      </c>
      <c r="O69" s="166" t="s">
        <v>137</v>
      </c>
      <c r="P69" s="166" t="s">
        <v>137</v>
      </c>
      <c r="Q69" s="166" t="s">
        <v>137</v>
      </c>
      <c r="R69" s="166" t="s">
        <v>138</v>
      </c>
      <c r="S69" s="166" t="s">
        <v>137</v>
      </c>
      <c r="T69" s="166" t="s">
        <v>137</v>
      </c>
    </row>
    <row r="70" spans="1:21" ht="15.75" customHeight="1" x14ac:dyDescent="0.2">
      <c r="A70" s="165">
        <v>44933.455273009255</v>
      </c>
      <c r="B70" s="166" t="s">
        <v>299</v>
      </c>
      <c r="C70" s="166" t="s">
        <v>25</v>
      </c>
      <c r="D70" s="166" t="s">
        <v>26</v>
      </c>
      <c r="E70" s="166" t="s">
        <v>27</v>
      </c>
      <c r="F70" s="166" t="s">
        <v>142</v>
      </c>
      <c r="G70" s="166" t="s">
        <v>300</v>
      </c>
      <c r="H70" s="166" t="s">
        <v>23</v>
      </c>
      <c r="I70" s="166" t="s">
        <v>136</v>
      </c>
      <c r="J70" s="166" t="s">
        <v>136</v>
      </c>
      <c r="K70" s="166" t="s">
        <v>136</v>
      </c>
      <c r="L70" s="166" t="s">
        <v>136</v>
      </c>
      <c r="M70" s="166" t="s">
        <v>136</v>
      </c>
      <c r="N70" s="166" t="s">
        <v>136</v>
      </c>
      <c r="O70" s="166" t="s">
        <v>136</v>
      </c>
      <c r="P70" s="166" t="s">
        <v>136</v>
      </c>
      <c r="Q70" s="166" t="s">
        <v>136</v>
      </c>
      <c r="R70" s="166" t="s">
        <v>136</v>
      </c>
      <c r="S70" s="166" t="s">
        <v>136</v>
      </c>
      <c r="T70" s="166" t="s">
        <v>136</v>
      </c>
    </row>
    <row r="71" spans="1:21" ht="15.75" customHeight="1" x14ac:dyDescent="0.2">
      <c r="A71" s="165">
        <v>44933.455336018524</v>
      </c>
      <c r="B71" s="166" t="s">
        <v>301</v>
      </c>
      <c r="C71" s="166" t="s">
        <v>25</v>
      </c>
      <c r="D71" s="166" t="s">
        <v>24</v>
      </c>
      <c r="E71" s="166" t="s">
        <v>22</v>
      </c>
      <c r="F71" s="166" t="s">
        <v>135</v>
      </c>
      <c r="G71" s="166" t="s">
        <v>99</v>
      </c>
      <c r="H71" s="166" t="s">
        <v>216</v>
      </c>
      <c r="I71" s="166" t="s">
        <v>137</v>
      </c>
      <c r="J71" s="166" t="s">
        <v>136</v>
      </c>
      <c r="K71" s="166" t="s">
        <v>136</v>
      </c>
      <c r="L71" s="166" t="s">
        <v>137</v>
      </c>
      <c r="M71" s="166" t="s">
        <v>137</v>
      </c>
      <c r="N71" s="166" t="s">
        <v>137</v>
      </c>
      <c r="O71" s="166" t="s">
        <v>137</v>
      </c>
      <c r="P71" s="166" t="s">
        <v>137</v>
      </c>
      <c r="Q71" s="166" t="s">
        <v>137</v>
      </c>
      <c r="R71" s="166" t="s">
        <v>139</v>
      </c>
      <c r="S71" s="166" t="s">
        <v>138</v>
      </c>
      <c r="T71" s="166" t="s">
        <v>137</v>
      </c>
    </row>
    <row r="72" spans="1:21" ht="15.75" customHeight="1" x14ac:dyDescent="0.2">
      <c r="A72" s="165">
        <v>44933.455618807871</v>
      </c>
      <c r="B72" s="166" t="s">
        <v>302</v>
      </c>
      <c r="C72" s="166" t="s">
        <v>25</v>
      </c>
      <c r="D72" s="166" t="s">
        <v>31</v>
      </c>
      <c r="E72" s="166" t="s">
        <v>22</v>
      </c>
      <c r="F72" s="166" t="s">
        <v>135</v>
      </c>
      <c r="G72" s="166" t="s">
        <v>97</v>
      </c>
      <c r="H72" s="166" t="s">
        <v>157</v>
      </c>
      <c r="I72" s="166" t="s">
        <v>136</v>
      </c>
      <c r="J72" s="166" t="s">
        <v>136</v>
      </c>
      <c r="K72" s="166" t="s">
        <v>136</v>
      </c>
      <c r="L72" s="166" t="s">
        <v>136</v>
      </c>
      <c r="M72" s="166" t="s">
        <v>136</v>
      </c>
      <c r="N72" s="166" t="s">
        <v>136</v>
      </c>
      <c r="O72" s="166" t="s">
        <v>136</v>
      </c>
      <c r="P72" s="166" t="s">
        <v>136</v>
      </c>
      <c r="Q72" s="166" t="s">
        <v>136</v>
      </c>
      <c r="R72" s="166" t="s">
        <v>138</v>
      </c>
      <c r="S72" s="166" t="s">
        <v>137</v>
      </c>
      <c r="T72" s="166" t="s">
        <v>136</v>
      </c>
      <c r="U72" s="166" t="s">
        <v>214</v>
      </c>
    </row>
    <row r="73" spans="1:21" ht="15.75" customHeight="1" x14ac:dyDescent="0.2">
      <c r="A73" s="165">
        <v>44933.456098414354</v>
      </c>
      <c r="B73" s="166" t="s">
        <v>303</v>
      </c>
      <c r="C73" s="166" t="s">
        <v>25</v>
      </c>
      <c r="D73" s="166" t="s">
        <v>24</v>
      </c>
      <c r="E73" s="166" t="s">
        <v>22</v>
      </c>
      <c r="F73" s="166" t="s">
        <v>142</v>
      </c>
      <c r="G73" s="166" t="s">
        <v>260</v>
      </c>
      <c r="H73" s="166" t="s">
        <v>23</v>
      </c>
      <c r="I73" s="166" t="s">
        <v>136</v>
      </c>
      <c r="J73" s="166" t="s">
        <v>137</v>
      </c>
      <c r="K73" s="166" t="s">
        <v>137</v>
      </c>
      <c r="L73" s="166" t="s">
        <v>138</v>
      </c>
      <c r="M73" s="166" t="s">
        <v>138</v>
      </c>
      <c r="O73" s="166" t="s">
        <v>137</v>
      </c>
      <c r="P73" s="166" t="s">
        <v>137</v>
      </c>
      <c r="Q73" s="166" t="s">
        <v>137</v>
      </c>
      <c r="R73" s="166" t="s">
        <v>151</v>
      </c>
      <c r="S73" s="166" t="s">
        <v>138</v>
      </c>
      <c r="T73" s="166" t="s">
        <v>137</v>
      </c>
    </row>
    <row r="74" spans="1:21" ht="15.75" customHeight="1" x14ac:dyDescent="0.2">
      <c r="A74" s="165">
        <v>44933.456766944444</v>
      </c>
      <c r="B74" s="166" t="s">
        <v>304</v>
      </c>
      <c r="C74" s="166" t="s">
        <v>20</v>
      </c>
      <c r="D74" s="166" t="s">
        <v>24</v>
      </c>
      <c r="E74" s="166" t="s">
        <v>22</v>
      </c>
      <c r="F74" s="166" t="s">
        <v>143</v>
      </c>
      <c r="G74" s="166" t="s">
        <v>146</v>
      </c>
      <c r="H74" s="166" t="s">
        <v>157</v>
      </c>
      <c r="I74" s="166" t="s">
        <v>138</v>
      </c>
      <c r="J74" s="166" t="s">
        <v>138</v>
      </c>
      <c r="K74" s="166" t="s">
        <v>138</v>
      </c>
      <c r="M74" s="166" t="s">
        <v>138</v>
      </c>
      <c r="Q74" s="166" t="s">
        <v>138</v>
      </c>
      <c r="S74" s="166" t="s">
        <v>138</v>
      </c>
      <c r="U74" s="166" t="s">
        <v>305</v>
      </c>
    </row>
    <row r="75" spans="1:21" ht="15.75" customHeight="1" x14ac:dyDescent="0.2">
      <c r="A75" s="165">
        <v>44933.458820324071</v>
      </c>
      <c r="B75" s="166" t="s">
        <v>306</v>
      </c>
      <c r="C75" s="166" t="s">
        <v>20</v>
      </c>
      <c r="D75" s="166" t="s">
        <v>31</v>
      </c>
      <c r="E75" s="166" t="s">
        <v>27</v>
      </c>
      <c r="F75" s="166" t="s">
        <v>118</v>
      </c>
      <c r="G75" s="166" t="s">
        <v>307</v>
      </c>
      <c r="H75" s="166" t="s">
        <v>157</v>
      </c>
      <c r="I75" s="166" t="s">
        <v>136</v>
      </c>
      <c r="J75" s="166" t="s">
        <v>136</v>
      </c>
      <c r="K75" s="166" t="s">
        <v>137</v>
      </c>
      <c r="L75" s="166" t="s">
        <v>137</v>
      </c>
      <c r="M75" s="166" t="s">
        <v>137</v>
      </c>
      <c r="N75" s="166" t="s">
        <v>136</v>
      </c>
      <c r="O75" s="166" t="s">
        <v>136</v>
      </c>
      <c r="P75" s="166" t="s">
        <v>136</v>
      </c>
      <c r="Q75" s="166" t="s">
        <v>136</v>
      </c>
      <c r="R75" s="166" t="s">
        <v>138</v>
      </c>
      <c r="S75" s="166" t="s">
        <v>137</v>
      </c>
      <c r="T75" s="166" t="s">
        <v>137</v>
      </c>
      <c r="U75" s="166" t="s">
        <v>308</v>
      </c>
    </row>
    <row r="76" spans="1:21" ht="15.75" customHeight="1" x14ac:dyDescent="0.2">
      <c r="A76" s="165">
        <v>44933.459560000003</v>
      </c>
      <c r="B76" s="166" t="s">
        <v>309</v>
      </c>
      <c r="C76" s="166" t="s">
        <v>25</v>
      </c>
      <c r="D76" s="166" t="s">
        <v>24</v>
      </c>
      <c r="E76" s="166" t="s">
        <v>27</v>
      </c>
      <c r="F76" s="166" t="s">
        <v>152</v>
      </c>
      <c r="G76" s="166" t="s">
        <v>200</v>
      </c>
      <c r="H76" s="166" t="s">
        <v>28</v>
      </c>
      <c r="I76" s="166" t="s">
        <v>136</v>
      </c>
      <c r="J76" s="166" t="s">
        <v>137</v>
      </c>
      <c r="K76" s="166" t="s">
        <v>136</v>
      </c>
      <c r="L76" s="166" t="s">
        <v>136</v>
      </c>
      <c r="M76" s="166" t="s">
        <v>137</v>
      </c>
      <c r="N76" s="166" t="s">
        <v>136</v>
      </c>
      <c r="O76" s="166" t="s">
        <v>136</v>
      </c>
      <c r="P76" s="166" t="s">
        <v>136</v>
      </c>
      <c r="Q76" s="166" t="s">
        <v>136</v>
      </c>
      <c r="R76" s="166" t="s">
        <v>139</v>
      </c>
      <c r="S76" s="166" t="s">
        <v>137</v>
      </c>
      <c r="T76" s="166" t="s">
        <v>138</v>
      </c>
    </row>
    <row r="77" spans="1:21" ht="15.75" customHeight="1" x14ac:dyDescent="0.2">
      <c r="A77" s="165">
        <v>44933.460262199078</v>
      </c>
      <c r="B77" s="166" t="s">
        <v>310</v>
      </c>
      <c r="C77" s="166" t="s">
        <v>25</v>
      </c>
      <c r="D77" s="166" t="s">
        <v>24</v>
      </c>
      <c r="E77" s="166" t="s">
        <v>22</v>
      </c>
      <c r="F77" s="166" t="s">
        <v>135</v>
      </c>
      <c r="G77" s="166" t="s">
        <v>99</v>
      </c>
      <c r="H77" s="166" t="s">
        <v>157</v>
      </c>
      <c r="I77" s="166" t="s">
        <v>136</v>
      </c>
      <c r="J77" s="166" t="s">
        <v>137</v>
      </c>
      <c r="K77" s="166" t="s">
        <v>136</v>
      </c>
      <c r="L77" s="166" t="s">
        <v>137</v>
      </c>
      <c r="M77" s="166" t="s">
        <v>136</v>
      </c>
      <c r="N77" s="166" t="s">
        <v>136</v>
      </c>
      <c r="O77" s="166" t="s">
        <v>136</v>
      </c>
      <c r="P77" s="166" t="s">
        <v>136</v>
      </c>
      <c r="Q77" s="166" t="s">
        <v>136</v>
      </c>
      <c r="R77" s="166" t="s">
        <v>138</v>
      </c>
      <c r="S77" s="166" t="s">
        <v>137</v>
      </c>
      <c r="T77" s="166" t="s">
        <v>136</v>
      </c>
    </row>
    <row r="78" spans="1:21" ht="15.75" customHeight="1" x14ac:dyDescent="0.2">
      <c r="A78" s="165">
        <v>44933.461792106478</v>
      </c>
      <c r="B78" s="166" t="s">
        <v>311</v>
      </c>
      <c r="C78" s="166" t="s">
        <v>25</v>
      </c>
      <c r="D78" s="166" t="s">
        <v>24</v>
      </c>
      <c r="E78" s="166" t="s">
        <v>22</v>
      </c>
      <c r="F78" s="166" t="s">
        <v>161</v>
      </c>
      <c r="G78" s="166" t="s">
        <v>268</v>
      </c>
      <c r="H78" s="166" t="s">
        <v>216</v>
      </c>
      <c r="I78" s="166" t="s">
        <v>136</v>
      </c>
      <c r="J78" s="166" t="s">
        <v>136</v>
      </c>
      <c r="K78" s="166" t="s">
        <v>136</v>
      </c>
      <c r="L78" s="166" t="s">
        <v>136</v>
      </c>
      <c r="M78" s="166" t="s">
        <v>136</v>
      </c>
      <c r="N78" s="166" t="s">
        <v>136</v>
      </c>
      <c r="O78" s="166" t="s">
        <v>137</v>
      </c>
      <c r="P78" s="166" t="s">
        <v>137</v>
      </c>
      <c r="Q78" s="166" t="s">
        <v>136</v>
      </c>
      <c r="R78" s="166" t="s">
        <v>137</v>
      </c>
      <c r="S78" s="166" t="s">
        <v>137</v>
      </c>
      <c r="T78" s="166" t="s">
        <v>137</v>
      </c>
      <c r="U78" s="166" t="s">
        <v>30</v>
      </c>
    </row>
    <row r="79" spans="1:21" ht="15.75" customHeight="1" x14ac:dyDescent="0.2">
      <c r="A79" s="165">
        <v>44933.463107291667</v>
      </c>
      <c r="B79" s="166" t="s">
        <v>312</v>
      </c>
      <c r="C79" s="166" t="s">
        <v>25</v>
      </c>
      <c r="D79" s="166" t="s">
        <v>26</v>
      </c>
      <c r="E79" s="166" t="s">
        <v>27</v>
      </c>
      <c r="F79" s="166" t="s">
        <v>147</v>
      </c>
      <c r="G79" s="166" t="s">
        <v>98</v>
      </c>
      <c r="H79" s="166" t="s">
        <v>28</v>
      </c>
      <c r="I79" s="166" t="s">
        <v>136</v>
      </c>
      <c r="J79" s="166" t="s">
        <v>136</v>
      </c>
      <c r="K79" s="166" t="s">
        <v>136</v>
      </c>
      <c r="L79" s="166" t="s">
        <v>136</v>
      </c>
      <c r="M79" s="166" t="s">
        <v>136</v>
      </c>
      <c r="N79" s="166" t="s">
        <v>136</v>
      </c>
      <c r="O79" s="166" t="s">
        <v>136</v>
      </c>
      <c r="P79" s="166" t="s">
        <v>136</v>
      </c>
      <c r="Q79" s="166" t="s">
        <v>136</v>
      </c>
      <c r="R79" s="166" t="s">
        <v>136</v>
      </c>
      <c r="S79" s="166" t="s">
        <v>136</v>
      </c>
      <c r="T79" s="166" t="s">
        <v>136</v>
      </c>
    </row>
    <row r="80" spans="1:21" ht="15.75" customHeight="1" x14ac:dyDescent="0.2">
      <c r="A80" s="165">
        <v>44933.464604259258</v>
      </c>
      <c r="B80" s="166" t="s">
        <v>313</v>
      </c>
      <c r="C80" s="166" t="s">
        <v>25</v>
      </c>
      <c r="D80" s="166" t="s">
        <v>21</v>
      </c>
      <c r="E80" s="166" t="s">
        <v>22</v>
      </c>
      <c r="F80" s="166" t="s">
        <v>135</v>
      </c>
      <c r="G80" s="166" t="s">
        <v>110</v>
      </c>
      <c r="H80" s="166" t="s">
        <v>157</v>
      </c>
      <c r="I80" s="166" t="s">
        <v>136</v>
      </c>
      <c r="J80" s="166" t="s">
        <v>136</v>
      </c>
      <c r="K80" s="166" t="s">
        <v>136</v>
      </c>
      <c r="L80" s="166" t="s">
        <v>136</v>
      </c>
      <c r="M80" s="166" t="s">
        <v>136</v>
      </c>
      <c r="N80" s="166" t="s">
        <v>136</v>
      </c>
      <c r="O80" s="166" t="s">
        <v>136</v>
      </c>
      <c r="P80" s="166" t="s">
        <v>136</v>
      </c>
      <c r="Q80" s="166" t="s">
        <v>136</v>
      </c>
      <c r="R80" s="166" t="s">
        <v>136</v>
      </c>
      <c r="S80" s="166" t="s">
        <v>136</v>
      </c>
      <c r="T80" s="166" t="s">
        <v>136</v>
      </c>
    </row>
    <row r="81" spans="1:21" ht="15.75" customHeight="1" x14ac:dyDescent="0.2">
      <c r="A81" s="165">
        <v>44933.465122268521</v>
      </c>
      <c r="B81" s="166" t="s">
        <v>314</v>
      </c>
      <c r="C81" s="166" t="s">
        <v>20</v>
      </c>
      <c r="D81" s="166" t="s">
        <v>21</v>
      </c>
      <c r="E81" s="166" t="s">
        <v>22</v>
      </c>
      <c r="F81" s="166" t="s">
        <v>135</v>
      </c>
      <c r="G81" s="166" t="s">
        <v>110</v>
      </c>
      <c r="H81" s="166" t="s">
        <v>157</v>
      </c>
      <c r="I81" s="166" t="s">
        <v>136</v>
      </c>
      <c r="J81" s="166" t="s">
        <v>136</v>
      </c>
      <c r="K81" s="166" t="s">
        <v>136</v>
      </c>
      <c r="L81" s="166" t="s">
        <v>136</v>
      </c>
      <c r="M81" s="166" t="s">
        <v>137</v>
      </c>
      <c r="N81" s="166" t="s">
        <v>137</v>
      </c>
      <c r="O81" s="166" t="s">
        <v>137</v>
      </c>
      <c r="P81" s="166" t="s">
        <v>136</v>
      </c>
      <c r="Q81" s="166" t="s">
        <v>136</v>
      </c>
      <c r="R81" s="166" t="s">
        <v>139</v>
      </c>
      <c r="S81" s="166" t="s">
        <v>137</v>
      </c>
      <c r="T81" s="166" t="s">
        <v>136</v>
      </c>
      <c r="U81" s="166" t="s">
        <v>315</v>
      </c>
    </row>
    <row r="82" spans="1:21" ht="15.75" customHeight="1" x14ac:dyDescent="0.2">
      <c r="A82" s="165">
        <v>44933.465477893522</v>
      </c>
      <c r="B82" s="166" t="s">
        <v>316</v>
      </c>
      <c r="C82" s="166" t="s">
        <v>25</v>
      </c>
      <c r="D82" s="166" t="s">
        <v>21</v>
      </c>
      <c r="E82" s="166" t="s">
        <v>27</v>
      </c>
      <c r="F82" s="166" t="s">
        <v>141</v>
      </c>
      <c r="G82" s="166" t="s">
        <v>317</v>
      </c>
      <c r="H82" s="166" t="s">
        <v>157</v>
      </c>
      <c r="I82" s="166" t="s">
        <v>137</v>
      </c>
      <c r="J82" s="166" t="s">
        <v>137</v>
      </c>
      <c r="K82" s="166" t="s">
        <v>137</v>
      </c>
      <c r="L82" s="166" t="s">
        <v>137</v>
      </c>
      <c r="M82" s="166" t="s">
        <v>137</v>
      </c>
      <c r="N82" s="166" t="s">
        <v>137</v>
      </c>
      <c r="O82" s="166" t="s">
        <v>137</v>
      </c>
      <c r="P82" s="166" t="s">
        <v>137</v>
      </c>
      <c r="Q82" s="166" t="s">
        <v>136</v>
      </c>
      <c r="R82" s="166" t="s">
        <v>137</v>
      </c>
      <c r="S82" s="166" t="s">
        <v>138</v>
      </c>
      <c r="T82" s="166" t="s">
        <v>138</v>
      </c>
      <c r="U82" s="166" t="s">
        <v>318</v>
      </c>
    </row>
    <row r="83" spans="1:21" ht="15.75" customHeight="1" x14ac:dyDescent="0.2">
      <c r="A83" s="165">
        <v>44933.466191168976</v>
      </c>
      <c r="B83" s="166" t="s">
        <v>319</v>
      </c>
      <c r="C83" s="166" t="s">
        <v>25</v>
      </c>
      <c r="D83" s="166" t="s">
        <v>26</v>
      </c>
      <c r="E83" s="166" t="s">
        <v>27</v>
      </c>
      <c r="F83" s="166" t="s">
        <v>152</v>
      </c>
      <c r="G83" s="166" t="s">
        <v>153</v>
      </c>
      <c r="H83" s="166" t="s">
        <v>28</v>
      </c>
      <c r="I83" s="166" t="s">
        <v>137</v>
      </c>
      <c r="J83" s="166" t="s">
        <v>136</v>
      </c>
      <c r="K83" s="166" t="s">
        <v>136</v>
      </c>
      <c r="L83" s="166" t="s">
        <v>136</v>
      </c>
      <c r="M83" s="166" t="s">
        <v>136</v>
      </c>
      <c r="N83" s="166" t="s">
        <v>136</v>
      </c>
      <c r="O83" s="166" t="s">
        <v>136</v>
      </c>
      <c r="P83" s="166" t="s">
        <v>136</v>
      </c>
      <c r="Q83" s="166" t="s">
        <v>136</v>
      </c>
      <c r="R83" s="166" t="s">
        <v>136</v>
      </c>
      <c r="S83" s="166" t="s">
        <v>136</v>
      </c>
      <c r="T83" s="166" t="s">
        <v>136</v>
      </c>
      <c r="U83" s="166" t="s">
        <v>320</v>
      </c>
    </row>
    <row r="84" spans="1:21" ht="15.75" customHeight="1" x14ac:dyDescent="0.2">
      <c r="A84" s="165">
        <v>44933.466278622684</v>
      </c>
      <c r="B84" s="166" t="s">
        <v>321</v>
      </c>
      <c r="C84" s="166" t="s">
        <v>20</v>
      </c>
      <c r="D84" s="166" t="s">
        <v>24</v>
      </c>
      <c r="E84" s="166" t="s">
        <v>22</v>
      </c>
      <c r="F84" s="166" t="s">
        <v>135</v>
      </c>
      <c r="G84" s="166" t="s">
        <v>110</v>
      </c>
      <c r="H84" s="166" t="s">
        <v>157</v>
      </c>
      <c r="I84" s="166" t="s">
        <v>136</v>
      </c>
      <c r="J84" s="166" t="s">
        <v>136</v>
      </c>
      <c r="K84" s="166" t="s">
        <v>136</v>
      </c>
      <c r="L84" s="166" t="s">
        <v>136</v>
      </c>
      <c r="M84" s="166" t="s">
        <v>136</v>
      </c>
      <c r="N84" s="166" t="s">
        <v>136</v>
      </c>
      <c r="O84" s="166" t="s">
        <v>136</v>
      </c>
      <c r="P84" s="166" t="s">
        <v>136</v>
      </c>
      <c r="Q84" s="166" t="s">
        <v>136</v>
      </c>
      <c r="R84" s="166" t="s">
        <v>136</v>
      </c>
      <c r="S84" s="166" t="s">
        <v>136</v>
      </c>
      <c r="T84" s="166" t="s">
        <v>136</v>
      </c>
      <c r="U84" s="166" t="s">
        <v>30</v>
      </c>
    </row>
    <row r="85" spans="1:21" ht="15.75" customHeight="1" x14ac:dyDescent="0.2">
      <c r="A85" s="165">
        <v>44933.466874131947</v>
      </c>
      <c r="B85" s="166" t="s">
        <v>322</v>
      </c>
      <c r="C85" s="166" t="s">
        <v>20</v>
      </c>
      <c r="D85" s="166" t="s">
        <v>31</v>
      </c>
      <c r="E85" s="166" t="s">
        <v>27</v>
      </c>
      <c r="F85" s="166" t="s">
        <v>142</v>
      </c>
      <c r="G85" s="166" t="s">
        <v>323</v>
      </c>
      <c r="H85" s="166" t="s">
        <v>216</v>
      </c>
      <c r="I85" s="166" t="s">
        <v>136</v>
      </c>
      <c r="J85" s="166" t="s">
        <v>136</v>
      </c>
      <c r="K85" s="166" t="s">
        <v>136</v>
      </c>
      <c r="L85" s="166" t="s">
        <v>136</v>
      </c>
      <c r="M85" s="166" t="s">
        <v>136</v>
      </c>
      <c r="N85" s="166" t="s">
        <v>136</v>
      </c>
      <c r="O85" s="166" t="s">
        <v>136</v>
      </c>
      <c r="P85" s="166" t="s">
        <v>136</v>
      </c>
      <c r="Q85" s="166" t="s">
        <v>136</v>
      </c>
      <c r="R85" s="166" t="s">
        <v>139</v>
      </c>
      <c r="S85" s="166" t="s">
        <v>137</v>
      </c>
      <c r="T85" s="166" t="s">
        <v>137</v>
      </c>
      <c r="U85" s="166" t="s">
        <v>324</v>
      </c>
    </row>
    <row r="86" spans="1:21" ht="15.75" customHeight="1" x14ac:dyDescent="0.2">
      <c r="A86" s="165">
        <v>44933.469392962965</v>
      </c>
      <c r="B86" s="166" t="s">
        <v>325</v>
      </c>
      <c r="C86" s="166" t="s">
        <v>20</v>
      </c>
      <c r="D86" s="166" t="s">
        <v>24</v>
      </c>
      <c r="E86" s="166" t="s">
        <v>22</v>
      </c>
      <c r="F86" s="166" t="s">
        <v>145</v>
      </c>
      <c r="G86" s="166" t="s">
        <v>154</v>
      </c>
      <c r="H86" s="166" t="s">
        <v>216</v>
      </c>
      <c r="I86" s="166" t="s">
        <v>136</v>
      </c>
      <c r="J86" s="166" t="s">
        <v>136</v>
      </c>
      <c r="K86" s="166" t="s">
        <v>136</v>
      </c>
      <c r="L86" s="166" t="s">
        <v>136</v>
      </c>
      <c r="M86" s="166" t="s">
        <v>136</v>
      </c>
      <c r="N86" s="166" t="s">
        <v>136</v>
      </c>
      <c r="O86" s="166" t="s">
        <v>136</v>
      </c>
      <c r="P86" s="166" t="s">
        <v>136</v>
      </c>
      <c r="Q86" s="166" t="s">
        <v>136</v>
      </c>
      <c r="R86" s="166" t="s">
        <v>138</v>
      </c>
      <c r="S86" s="166" t="s">
        <v>137</v>
      </c>
      <c r="T86" s="166" t="s">
        <v>137</v>
      </c>
      <c r="U86" s="166" t="s">
        <v>30</v>
      </c>
    </row>
    <row r="87" spans="1:21" ht="15.75" customHeight="1" x14ac:dyDescent="0.2">
      <c r="A87" s="165">
        <v>44933.469589236112</v>
      </c>
      <c r="B87" s="166" t="s">
        <v>326</v>
      </c>
      <c r="C87" s="166" t="s">
        <v>20</v>
      </c>
      <c r="D87" s="166" t="s">
        <v>31</v>
      </c>
      <c r="E87" s="166" t="s">
        <v>22</v>
      </c>
      <c r="F87" s="166" t="s">
        <v>135</v>
      </c>
      <c r="G87" s="166" t="s">
        <v>149</v>
      </c>
      <c r="H87" s="166" t="s">
        <v>216</v>
      </c>
      <c r="I87" s="166" t="s">
        <v>136</v>
      </c>
      <c r="J87" s="166" t="s">
        <v>137</v>
      </c>
      <c r="K87" s="166" t="s">
        <v>137</v>
      </c>
      <c r="L87" s="166" t="s">
        <v>137</v>
      </c>
      <c r="N87" s="166" t="s">
        <v>137</v>
      </c>
      <c r="O87" s="166" t="s">
        <v>139</v>
      </c>
      <c r="P87" s="166" t="s">
        <v>139</v>
      </c>
      <c r="Q87" s="166" t="s">
        <v>136</v>
      </c>
      <c r="R87" s="166" t="s">
        <v>138</v>
      </c>
      <c r="S87" s="166" t="s">
        <v>138</v>
      </c>
      <c r="T87" s="166" t="s">
        <v>138</v>
      </c>
      <c r="U87" s="166" t="s">
        <v>327</v>
      </c>
    </row>
    <row r="88" spans="1:21" ht="15.75" customHeight="1" x14ac:dyDescent="0.2">
      <c r="A88" s="165">
        <v>44933.470019930552</v>
      </c>
      <c r="B88" s="166" t="s">
        <v>328</v>
      </c>
      <c r="C88" s="166" t="s">
        <v>25</v>
      </c>
      <c r="D88" s="166" t="s">
        <v>24</v>
      </c>
      <c r="E88" s="166" t="s">
        <v>22</v>
      </c>
      <c r="F88" s="166" t="s">
        <v>227</v>
      </c>
      <c r="G88" s="166" t="s">
        <v>329</v>
      </c>
      <c r="H88" s="166" t="s">
        <v>216</v>
      </c>
      <c r="I88" s="166" t="s">
        <v>136</v>
      </c>
      <c r="J88" s="166" t="s">
        <v>136</v>
      </c>
      <c r="K88" s="166" t="s">
        <v>136</v>
      </c>
      <c r="L88" s="166" t="s">
        <v>137</v>
      </c>
      <c r="M88" s="166" t="s">
        <v>137</v>
      </c>
      <c r="N88" s="166" t="s">
        <v>137</v>
      </c>
      <c r="O88" s="166" t="s">
        <v>137</v>
      </c>
      <c r="P88" s="166" t="s">
        <v>138</v>
      </c>
      <c r="Q88" s="166" t="s">
        <v>136</v>
      </c>
      <c r="R88" s="166" t="s">
        <v>138</v>
      </c>
      <c r="S88" s="166" t="s">
        <v>137</v>
      </c>
      <c r="T88" s="166" t="s">
        <v>137</v>
      </c>
      <c r="U88" s="166" t="s">
        <v>214</v>
      </c>
    </row>
    <row r="89" spans="1:21" ht="15.75" customHeight="1" x14ac:dyDescent="0.2">
      <c r="A89" s="165">
        <v>44933.471244305554</v>
      </c>
      <c r="B89" s="166" t="s">
        <v>330</v>
      </c>
      <c r="C89" s="166" t="s">
        <v>25</v>
      </c>
      <c r="D89" s="166" t="s">
        <v>24</v>
      </c>
      <c r="E89" s="166" t="s">
        <v>27</v>
      </c>
      <c r="F89" s="166" t="s">
        <v>152</v>
      </c>
      <c r="G89" s="166" t="s">
        <v>153</v>
      </c>
      <c r="H89" s="166" t="s">
        <v>28</v>
      </c>
      <c r="I89" s="166" t="s">
        <v>151</v>
      </c>
      <c r="J89" s="166" t="s">
        <v>151</v>
      </c>
      <c r="K89" s="166" t="s">
        <v>151</v>
      </c>
      <c r="L89" s="166" t="s">
        <v>151</v>
      </c>
      <c r="M89" s="166" t="s">
        <v>136</v>
      </c>
      <c r="N89" s="166" t="s">
        <v>136</v>
      </c>
      <c r="O89" s="166" t="s">
        <v>136</v>
      </c>
      <c r="P89" s="166" t="s">
        <v>136</v>
      </c>
      <c r="Q89" s="166" t="s">
        <v>136</v>
      </c>
      <c r="R89" s="166" t="s">
        <v>136</v>
      </c>
      <c r="S89" s="166" t="s">
        <v>136</v>
      </c>
      <c r="T89" s="166" t="s">
        <v>136</v>
      </c>
      <c r="U89" s="166" t="s">
        <v>140</v>
      </c>
    </row>
    <row r="90" spans="1:21" ht="15.75" customHeight="1" x14ac:dyDescent="0.2">
      <c r="A90" s="165">
        <v>44933.474034965278</v>
      </c>
      <c r="B90" s="166" t="s">
        <v>331</v>
      </c>
      <c r="C90" s="166" t="s">
        <v>20</v>
      </c>
      <c r="D90" s="166" t="s">
        <v>24</v>
      </c>
      <c r="E90" s="166" t="s">
        <v>22</v>
      </c>
      <c r="F90" s="166" t="s">
        <v>135</v>
      </c>
      <c r="G90" s="166" t="s">
        <v>110</v>
      </c>
      <c r="H90" s="166" t="s">
        <v>157</v>
      </c>
      <c r="I90" s="166" t="s">
        <v>136</v>
      </c>
      <c r="J90" s="166" t="s">
        <v>136</v>
      </c>
      <c r="K90" s="166" t="s">
        <v>136</v>
      </c>
      <c r="L90" s="166" t="s">
        <v>136</v>
      </c>
      <c r="M90" s="166" t="s">
        <v>136</v>
      </c>
      <c r="N90" s="166" t="s">
        <v>136</v>
      </c>
      <c r="O90" s="166" t="s">
        <v>136</v>
      </c>
      <c r="P90" s="166" t="s">
        <v>136</v>
      </c>
      <c r="Q90" s="166" t="s">
        <v>136</v>
      </c>
      <c r="R90" s="166" t="s">
        <v>138</v>
      </c>
      <c r="S90" s="166" t="s">
        <v>136</v>
      </c>
      <c r="T90" s="166" t="s">
        <v>136</v>
      </c>
    </row>
    <row r="91" spans="1:21" ht="15.75" customHeight="1" x14ac:dyDescent="0.2">
      <c r="A91" s="165">
        <v>44933.475311608796</v>
      </c>
      <c r="B91" s="166" t="s">
        <v>332</v>
      </c>
      <c r="C91" s="166" t="s">
        <v>25</v>
      </c>
      <c r="D91" s="166" t="s">
        <v>24</v>
      </c>
      <c r="E91" s="166" t="s">
        <v>27</v>
      </c>
      <c r="F91" s="166" t="s">
        <v>147</v>
      </c>
      <c r="G91" s="166" t="s">
        <v>98</v>
      </c>
      <c r="H91" s="166" t="s">
        <v>157</v>
      </c>
      <c r="I91" s="166" t="s">
        <v>136</v>
      </c>
      <c r="J91" s="166" t="s">
        <v>136</v>
      </c>
      <c r="K91" s="166" t="s">
        <v>136</v>
      </c>
      <c r="L91" s="166" t="s">
        <v>136</v>
      </c>
      <c r="M91" s="166" t="s">
        <v>137</v>
      </c>
      <c r="N91" s="166" t="s">
        <v>136</v>
      </c>
      <c r="O91" s="166" t="s">
        <v>136</v>
      </c>
      <c r="P91" s="166" t="s">
        <v>136</v>
      </c>
      <c r="Q91" s="166" t="s">
        <v>136</v>
      </c>
      <c r="R91" s="166" t="s">
        <v>138</v>
      </c>
      <c r="S91" s="166" t="s">
        <v>137</v>
      </c>
      <c r="T91" s="166" t="s">
        <v>137</v>
      </c>
      <c r="U91" s="166" t="s">
        <v>30</v>
      </c>
    </row>
    <row r="92" spans="1:21" ht="15.75" customHeight="1" x14ac:dyDescent="0.2">
      <c r="A92" s="165">
        <v>44933.475409282408</v>
      </c>
      <c r="B92" s="166" t="s">
        <v>333</v>
      </c>
      <c r="C92" s="166" t="s">
        <v>20</v>
      </c>
      <c r="D92" s="166" t="s">
        <v>24</v>
      </c>
      <c r="E92" s="166" t="s">
        <v>22</v>
      </c>
      <c r="F92" s="166" t="s">
        <v>135</v>
      </c>
      <c r="G92" s="166" t="s">
        <v>112</v>
      </c>
      <c r="H92" s="166" t="s">
        <v>157</v>
      </c>
      <c r="I92" s="166" t="s">
        <v>136</v>
      </c>
      <c r="J92" s="166" t="s">
        <v>136</v>
      </c>
      <c r="K92" s="166" t="s">
        <v>136</v>
      </c>
      <c r="L92" s="166" t="s">
        <v>136</v>
      </c>
      <c r="M92" s="166" t="s">
        <v>136</v>
      </c>
      <c r="N92" s="166" t="s">
        <v>136</v>
      </c>
      <c r="O92" s="166" t="s">
        <v>136</v>
      </c>
      <c r="P92" s="166" t="s">
        <v>137</v>
      </c>
      <c r="Q92" s="166" t="s">
        <v>136</v>
      </c>
      <c r="R92" s="166" t="s">
        <v>138</v>
      </c>
      <c r="S92" s="166" t="s">
        <v>137</v>
      </c>
      <c r="T92" s="166" t="s">
        <v>137</v>
      </c>
    </row>
    <row r="93" spans="1:21" ht="15.75" customHeight="1" x14ac:dyDescent="0.2">
      <c r="A93" s="165">
        <v>44933.475728611113</v>
      </c>
      <c r="B93" s="166" t="s">
        <v>334</v>
      </c>
      <c r="C93" s="166" t="s">
        <v>25</v>
      </c>
      <c r="D93" s="166" t="s">
        <v>24</v>
      </c>
      <c r="E93" s="166" t="s">
        <v>22</v>
      </c>
      <c r="F93" s="166" t="s">
        <v>135</v>
      </c>
      <c r="G93" s="166" t="s">
        <v>112</v>
      </c>
      <c r="H93" s="166" t="s">
        <v>216</v>
      </c>
      <c r="I93" s="166" t="s">
        <v>136</v>
      </c>
      <c r="J93" s="166" t="s">
        <v>136</v>
      </c>
      <c r="K93" s="166" t="s">
        <v>136</v>
      </c>
      <c r="L93" s="166" t="s">
        <v>136</v>
      </c>
      <c r="M93" s="166" t="s">
        <v>136</v>
      </c>
      <c r="N93" s="166" t="s">
        <v>136</v>
      </c>
      <c r="O93" s="166" t="s">
        <v>136</v>
      </c>
      <c r="P93" s="166" t="s">
        <v>136</v>
      </c>
      <c r="Q93" s="166" t="s">
        <v>136</v>
      </c>
      <c r="R93" s="166" t="s">
        <v>138</v>
      </c>
      <c r="S93" s="166" t="s">
        <v>137</v>
      </c>
      <c r="T93" s="166" t="s">
        <v>136</v>
      </c>
      <c r="U93" s="166" t="s">
        <v>335</v>
      </c>
    </row>
    <row r="94" spans="1:21" ht="15.75" customHeight="1" x14ac:dyDescent="0.2">
      <c r="A94" s="165">
        <v>44933.476006562501</v>
      </c>
      <c r="B94" s="166" t="s">
        <v>336</v>
      </c>
      <c r="C94" s="166" t="s">
        <v>25</v>
      </c>
      <c r="D94" s="166" t="s">
        <v>26</v>
      </c>
      <c r="E94" s="166" t="s">
        <v>27</v>
      </c>
      <c r="F94" s="166" t="s">
        <v>220</v>
      </c>
      <c r="G94" s="166" t="s">
        <v>337</v>
      </c>
      <c r="H94" s="166" t="s">
        <v>157</v>
      </c>
      <c r="I94" s="166" t="s">
        <v>138</v>
      </c>
      <c r="J94" s="166" t="s">
        <v>138</v>
      </c>
      <c r="K94" s="166" t="s">
        <v>138</v>
      </c>
      <c r="L94" s="166" t="s">
        <v>138</v>
      </c>
      <c r="M94" s="166" t="s">
        <v>138</v>
      </c>
      <c r="N94" s="166" t="s">
        <v>138</v>
      </c>
      <c r="O94" s="166" t="s">
        <v>138</v>
      </c>
      <c r="P94" s="166" t="s">
        <v>138</v>
      </c>
      <c r="Q94" s="166" t="s">
        <v>138</v>
      </c>
      <c r="R94" s="166" t="s">
        <v>138</v>
      </c>
      <c r="S94" s="166" t="s">
        <v>138</v>
      </c>
      <c r="T94" s="166" t="s">
        <v>138</v>
      </c>
    </row>
    <row r="95" spans="1:21" ht="15.75" customHeight="1" x14ac:dyDescent="0.2">
      <c r="A95" s="165">
        <v>44933.47799728009</v>
      </c>
      <c r="B95" s="166" t="s">
        <v>338</v>
      </c>
      <c r="C95" s="166" t="s">
        <v>25</v>
      </c>
      <c r="D95" s="166" t="s">
        <v>24</v>
      </c>
      <c r="E95" s="166" t="s">
        <v>22</v>
      </c>
      <c r="F95" s="166" t="s">
        <v>135</v>
      </c>
      <c r="G95" s="166" t="s">
        <v>110</v>
      </c>
      <c r="H95" s="166" t="s">
        <v>157</v>
      </c>
      <c r="I95" s="166" t="s">
        <v>136</v>
      </c>
      <c r="J95" s="166" t="s">
        <v>136</v>
      </c>
      <c r="K95" s="166" t="s">
        <v>137</v>
      </c>
      <c r="L95" s="166" t="s">
        <v>137</v>
      </c>
      <c r="M95" s="166" t="s">
        <v>138</v>
      </c>
      <c r="N95" s="166" t="s">
        <v>138</v>
      </c>
      <c r="O95" s="166" t="s">
        <v>136</v>
      </c>
      <c r="P95" s="166" t="s">
        <v>137</v>
      </c>
      <c r="Q95" s="166" t="s">
        <v>136</v>
      </c>
      <c r="R95" s="166" t="s">
        <v>138</v>
      </c>
      <c r="S95" s="166" t="s">
        <v>137</v>
      </c>
      <c r="T95" s="166" t="s">
        <v>137</v>
      </c>
      <c r="U95" s="166" t="s">
        <v>30</v>
      </c>
    </row>
    <row r="96" spans="1:21" ht="15.75" customHeight="1" x14ac:dyDescent="0.2">
      <c r="A96" s="165">
        <v>44933.478758483798</v>
      </c>
      <c r="B96" s="166" t="s">
        <v>339</v>
      </c>
      <c r="C96" s="166" t="s">
        <v>20</v>
      </c>
      <c r="D96" s="166" t="s">
        <v>26</v>
      </c>
      <c r="E96" s="166" t="s">
        <v>27</v>
      </c>
      <c r="F96" s="166" t="s">
        <v>135</v>
      </c>
      <c r="G96" s="166" t="s">
        <v>110</v>
      </c>
      <c r="H96" s="166" t="s">
        <v>216</v>
      </c>
      <c r="I96" s="166" t="s">
        <v>136</v>
      </c>
      <c r="J96" s="166" t="s">
        <v>136</v>
      </c>
      <c r="K96" s="166" t="s">
        <v>136</v>
      </c>
      <c r="L96" s="166" t="s">
        <v>137</v>
      </c>
      <c r="M96" s="166" t="s">
        <v>136</v>
      </c>
      <c r="N96" s="166" t="s">
        <v>136</v>
      </c>
      <c r="O96" s="166" t="s">
        <v>137</v>
      </c>
      <c r="P96" s="166" t="s">
        <v>137</v>
      </c>
      <c r="Q96" s="166" t="s">
        <v>137</v>
      </c>
      <c r="R96" s="166" t="s">
        <v>138</v>
      </c>
      <c r="S96" s="166" t="s">
        <v>137</v>
      </c>
      <c r="T96" s="166" t="s">
        <v>137</v>
      </c>
    </row>
    <row r="97" spans="1:21" ht="15.75" customHeight="1" x14ac:dyDescent="0.2">
      <c r="A97" s="165">
        <v>44933.47957491898</v>
      </c>
      <c r="B97" s="166" t="s">
        <v>340</v>
      </c>
      <c r="C97" s="166" t="s">
        <v>25</v>
      </c>
      <c r="D97" s="166" t="s">
        <v>24</v>
      </c>
      <c r="E97" s="166" t="s">
        <v>27</v>
      </c>
      <c r="F97" s="166" t="s">
        <v>147</v>
      </c>
      <c r="G97" s="166" t="s">
        <v>341</v>
      </c>
      <c r="H97" s="166" t="s">
        <v>157</v>
      </c>
      <c r="I97" s="166" t="s">
        <v>137</v>
      </c>
      <c r="J97" s="166" t="s">
        <v>137</v>
      </c>
      <c r="K97" s="166" t="s">
        <v>137</v>
      </c>
      <c r="L97" s="166" t="s">
        <v>137</v>
      </c>
      <c r="M97" s="166" t="s">
        <v>137</v>
      </c>
      <c r="N97" s="166" t="s">
        <v>137</v>
      </c>
      <c r="O97" s="166" t="s">
        <v>137</v>
      </c>
      <c r="P97" s="166" t="s">
        <v>137</v>
      </c>
      <c r="Q97" s="166" t="s">
        <v>137</v>
      </c>
      <c r="R97" s="166" t="s">
        <v>137</v>
      </c>
      <c r="S97" s="166" t="s">
        <v>137</v>
      </c>
      <c r="T97" s="166" t="s">
        <v>137</v>
      </c>
    </row>
    <row r="98" spans="1:21" ht="15.75" customHeight="1" x14ac:dyDescent="0.2">
      <c r="A98" s="165">
        <v>44933.484701770838</v>
      </c>
      <c r="B98" s="166" t="s">
        <v>342</v>
      </c>
      <c r="C98" s="166" t="s">
        <v>20</v>
      </c>
      <c r="D98" s="166" t="s">
        <v>24</v>
      </c>
      <c r="E98" s="166" t="s">
        <v>22</v>
      </c>
      <c r="F98" s="166" t="s">
        <v>159</v>
      </c>
      <c r="G98" s="166" t="s">
        <v>343</v>
      </c>
      <c r="H98" s="166" t="s">
        <v>157</v>
      </c>
      <c r="I98" s="166" t="s">
        <v>136</v>
      </c>
      <c r="J98" s="166" t="s">
        <v>137</v>
      </c>
      <c r="K98" s="166" t="s">
        <v>136</v>
      </c>
      <c r="L98" s="166" t="s">
        <v>136</v>
      </c>
      <c r="M98" s="166" t="s">
        <v>137</v>
      </c>
      <c r="N98" s="166" t="s">
        <v>136</v>
      </c>
      <c r="O98" s="166" t="s">
        <v>137</v>
      </c>
      <c r="P98" s="166" t="s">
        <v>137</v>
      </c>
      <c r="Q98" s="166" t="s">
        <v>136</v>
      </c>
      <c r="R98" s="166" t="s">
        <v>138</v>
      </c>
      <c r="S98" s="166" t="s">
        <v>137</v>
      </c>
      <c r="T98" s="166" t="s">
        <v>136</v>
      </c>
    </row>
    <row r="99" spans="1:21" ht="15.75" customHeight="1" x14ac:dyDescent="0.2">
      <c r="A99" s="165">
        <v>44933.490876446755</v>
      </c>
      <c r="B99" s="166" t="s">
        <v>344</v>
      </c>
      <c r="C99" s="166" t="s">
        <v>25</v>
      </c>
      <c r="D99" s="166" t="s">
        <v>24</v>
      </c>
      <c r="E99" s="166" t="s">
        <v>22</v>
      </c>
      <c r="F99" s="166" t="s">
        <v>143</v>
      </c>
      <c r="G99" s="166" t="s">
        <v>144</v>
      </c>
      <c r="H99" s="166" t="s">
        <v>216</v>
      </c>
      <c r="I99" s="166" t="s">
        <v>137</v>
      </c>
      <c r="J99" s="166" t="s">
        <v>136</v>
      </c>
      <c r="K99" s="166" t="s">
        <v>136</v>
      </c>
      <c r="L99" s="166" t="s">
        <v>137</v>
      </c>
      <c r="M99" s="166" t="s">
        <v>137</v>
      </c>
      <c r="N99" s="166" t="s">
        <v>137</v>
      </c>
      <c r="O99" s="166" t="s">
        <v>136</v>
      </c>
      <c r="P99" s="166" t="s">
        <v>137</v>
      </c>
      <c r="Q99" s="166" t="s">
        <v>136</v>
      </c>
      <c r="R99" s="166" t="s">
        <v>138</v>
      </c>
      <c r="S99" s="166" t="s">
        <v>137</v>
      </c>
      <c r="T99" s="166" t="s">
        <v>137</v>
      </c>
    </row>
    <row r="100" spans="1:21" ht="15.75" customHeight="1" x14ac:dyDescent="0.2">
      <c r="A100" s="165">
        <v>44933.490886504631</v>
      </c>
      <c r="B100" s="166" t="s">
        <v>345</v>
      </c>
      <c r="C100" s="166" t="s">
        <v>25</v>
      </c>
      <c r="D100" s="166" t="s">
        <v>31</v>
      </c>
      <c r="E100" s="166" t="s">
        <v>22</v>
      </c>
      <c r="F100" s="166" t="s">
        <v>135</v>
      </c>
      <c r="G100" s="166" t="s">
        <v>110</v>
      </c>
      <c r="H100" s="166" t="s">
        <v>216</v>
      </c>
      <c r="I100" s="166" t="s">
        <v>136</v>
      </c>
      <c r="J100" s="166" t="s">
        <v>136</v>
      </c>
      <c r="K100" s="166" t="s">
        <v>136</v>
      </c>
      <c r="L100" s="166" t="s">
        <v>136</v>
      </c>
      <c r="M100" s="166" t="s">
        <v>136</v>
      </c>
      <c r="N100" s="166" t="s">
        <v>136</v>
      </c>
      <c r="O100" s="166" t="s">
        <v>136</v>
      </c>
      <c r="P100" s="166" t="s">
        <v>136</v>
      </c>
      <c r="Q100" s="166" t="s">
        <v>136</v>
      </c>
      <c r="R100" s="166" t="s">
        <v>136</v>
      </c>
      <c r="S100" s="166" t="s">
        <v>136</v>
      </c>
      <c r="T100" s="166" t="s">
        <v>136</v>
      </c>
    </row>
    <row r="101" spans="1:21" ht="15.75" customHeight="1" x14ac:dyDescent="0.2">
      <c r="A101" s="165">
        <v>44933.491255057874</v>
      </c>
      <c r="B101" s="166" t="s">
        <v>346</v>
      </c>
      <c r="C101" s="166" t="s">
        <v>20</v>
      </c>
      <c r="D101" s="166" t="s">
        <v>24</v>
      </c>
      <c r="E101" s="166" t="s">
        <v>27</v>
      </c>
      <c r="F101" s="166" t="s">
        <v>142</v>
      </c>
      <c r="G101" s="166" t="s">
        <v>300</v>
      </c>
      <c r="H101" s="166" t="s">
        <v>28</v>
      </c>
      <c r="I101" s="166" t="s">
        <v>136</v>
      </c>
      <c r="J101" s="166" t="s">
        <v>136</v>
      </c>
      <c r="K101" s="166" t="s">
        <v>136</v>
      </c>
      <c r="L101" s="166" t="s">
        <v>136</v>
      </c>
      <c r="M101" s="166" t="s">
        <v>136</v>
      </c>
      <c r="N101" s="166" t="s">
        <v>136</v>
      </c>
      <c r="O101" s="166" t="s">
        <v>136</v>
      </c>
      <c r="P101" s="166" t="s">
        <v>136</v>
      </c>
      <c r="Q101" s="166" t="s">
        <v>136</v>
      </c>
      <c r="R101" s="166" t="s">
        <v>139</v>
      </c>
      <c r="S101" s="166" t="s">
        <v>136</v>
      </c>
      <c r="T101" s="166" t="s">
        <v>136</v>
      </c>
    </row>
    <row r="102" spans="1:21" x14ac:dyDescent="0.2">
      <c r="A102" s="165">
        <v>44933.492061215278</v>
      </c>
      <c r="B102" s="166" t="s">
        <v>347</v>
      </c>
      <c r="C102" s="166" t="s">
        <v>20</v>
      </c>
      <c r="D102" s="166" t="s">
        <v>24</v>
      </c>
      <c r="E102" s="166" t="s">
        <v>22</v>
      </c>
      <c r="F102" s="166" t="s">
        <v>159</v>
      </c>
      <c r="G102" s="166" t="s">
        <v>348</v>
      </c>
      <c r="H102" s="166" t="s">
        <v>216</v>
      </c>
      <c r="I102" s="166" t="s">
        <v>136</v>
      </c>
      <c r="J102" s="166" t="s">
        <v>136</v>
      </c>
      <c r="K102" s="166" t="s">
        <v>136</v>
      </c>
      <c r="L102" s="166" t="s">
        <v>136</v>
      </c>
      <c r="M102" s="166" t="s">
        <v>136</v>
      </c>
      <c r="N102" s="166" t="s">
        <v>136</v>
      </c>
      <c r="O102" s="166" t="s">
        <v>136</v>
      </c>
      <c r="P102" s="166" t="s">
        <v>136</v>
      </c>
      <c r="Q102" s="166" t="s">
        <v>136</v>
      </c>
      <c r="R102" s="166" t="s">
        <v>136</v>
      </c>
      <c r="S102" s="166" t="s">
        <v>136</v>
      </c>
      <c r="T102" s="166" t="s">
        <v>136</v>
      </c>
    </row>
    <row r="103" spans="1:21" x14ac:dyDescent="0.2">
      <c r="A103" s="165">
        <v>44933.495311203704</v>
      </c>
      <c r="B103" s="166" t="s">
        <v>349</v>
      </c>
      <c r="C103" s="166" t="s">
        <v>20</v>
      </c>
      <c r="D103" s="166" t="s">
        <v>21</v>
      </c>
      <c r="E103" s="166" t="s">
        <v>22</v>
      </c>
      <c r="F103" s="166" t="s">
        <v>118</v>
      </c>
      <c r="G103" s="166" t="s">
        <v>158</v>
      </c>
      <c r="H103" s="166" t="s">
        <v>216</v>
      </c>
      <c r="I103" s="166" t="s">
        <v>136</v>
      </c>
      <c r="J103" s="166" t="s">
        <v>136</v>
      </c>
      <c r="K103" s="166" t="s">
        <v>136</v>
      </c>
      <c r="L103" s="166" t="s">
        <v>136</v>
      </c>
      <c r="M103" s="166" t="s">
        <v>137</v>
      </c>
      <c r="N103" s="166" t="s">
        <v>137</v>
      </c>
      <c r="O103" s="166" t="s">
        <v>138</v>
      </c>
      <c r="P103" s="166" t="s">
        <v>138</v>
      </c>
      <c r="Q103" s="166" t="s">
        <v>137</v>
      </c>
      <c r="R103" s="166" t="s">
        <v>139</v>
      </c>
      <c r="S103" s="166" t="s">
        <v>138</v>
      </c>
      <c r="T103" s="166" t="s">
        <v>137</v>
      </c>
    </row>
    <row r="104" spans="1:21" x14ac:dyDescent="0.2">
      <c r="A104" s="165">
        <v>44933.499404999995</v>
      </c>
      <c r="B104" s="166" t="s">
        <v>350</v>
      </c>
      <c r="C104" s="166" t="s">
        <v>20</v>
      </c>
      <c r="D104" s="166" t="s">
        <v>21</v>
      </c>
      <c r="E104" s="166" t="s">
        <v>22</v>
      </c>
      <c r="F104" s="166" t="s">
        <v>135</v>
      </c>
      <c r="G104" s="166" t="s">
        <v>110</v>
      </c>
      <c r="H104" s="166" t="s">
        <v>216</v>
      </c>
      <c r="I104" s="166" t="s">
        <v>136</v>
      </c>
      <c r="J104" s="166" t="s">
        <v>136</v>
      </c>
      <c r="K104" s="166" t="s">
        <v>136</v>
      </c>
      <c r="L104" s="166" t="s">
        <v>136</v>
      </c>
      <c r="M104" s="166" t="s">
        <v>136</v>
      </c>
      <c r="N104" s="166" t="s">
        <v>137</v>
      </c>
      <c r="O104" s="166" t="s">
        <v>137</v>
      </c>
      <c r="P104" s="166" t="s">
        <v>137</v>
      </c>
      <c r="Q104" s="166" t="s">
        <v>136</v>
      </c>
      <c r="R104" s="166" t="s">
        <v>137</v>
      </c>
      <c r="S104" s="166" t="s">
        <v>137</v>
      </c>
      <c r="T104" s="166" t="s">
        <v>137</v>
      </c>
      <c r="U104" s="166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75F-ABA5-47BD-AE8C-73F161644B7F}">
  <sheetPr>
    <tabColor rgb="FF00B0F0"/>
  </sheetPr>
  <dimension ref="A1:U31"/>
  <sheetViews>
    <sheetView topLeftCell="C1" zoomScale="70" zoomScaleNormal="70" workbookViewId="0">
      <selection activeCell="U5" sqref="U5"/>
    </sheetView>
  </sheetViews>
  <sheetFormatPr defaultColWidth="12.7109375" defaultRowHeight="12.75" x14ac:dyDescent="0.2"/>
  <cols>
    <col min="1" max="3" width="18.85546875" customWidth="1"/>
    <col min="4" max="4" width="44.42578125" bestFit="1" customWidth="1"/>
    <col min="5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44933.415444317128</v>
      </c>
      <c r="B2" s="166" t="s">
        <v>206</v>
      </c>
      <c r="C2" s="166" t="s">
        <v>20</v>
      </c>
      <c r="D2" s="166" t="s">
        <v>21</v>
      </c>
      <c r="E2" s="166" t="s">
        <v>22</v>
      </c>
      <c r="F2" s="166" t="s">
        <v>143</v>
      </c>
      <c r="G2" s="166" t="s">
        <v>117</v>
      </c>
      <c r="H2" s="166" t="s">
        <v>23</v>
      </c>
      <c r="I2" s="166">
        <v>5</v>
      </c>
      <c r="J2" s="166">
        <v>5</v>
      </c>
      <c r="K2" s="166">
        <v>5</v>
      </c>
      <c r="L2" s="166">
        <v>5</v>
      </c>
      <c r="M2" s="166">
        <v>5</v>
      </c>
      <c r="N2" s="166">
        <v>5</v>
      </c>
      <c r="O2" s="166">
        <v>5</v>
      </c>
      <c r="P2" s="166">
        <v>5</v>
      </c>
      <c r="Q2" s="166">
        <v>5</v>
      </c>
      <c r="R2" s="166">
        <v>5</v>
      </c>
      <c r="S2" s="166">
        <v>5</v>
      </c>
      <c r="T2" s="166">
        <v>5</v>
      </c>
    </row>
    <row r="3" spans="1:21" ht="15.75" customHeight="1" x14ac:dyDescent="0.2">
      <c r="A3" s="165">
        <v>44933.428985879626</v>
      </c>
      <c r="B3" s="166" t="s">
        <v>244</v>
      </c>
      <c r="C3" s="166" t="s">
        <v>25</v>
      </c>
      <c r="D3" s="166" t="s">
        <v>24</v>
      </c>
      <c r="E3" s="166" t="s">
        <v>27</v>
      </c>
      <c r="F3" s="166" t="s">
        <v>160</v>
      </c>
      <c r="G3" s="166" t="s">
        <v>245</v>
      </c>
      <c r="H3" s="166" t="s">
        <v>23</v>
      </c>
      <c r="I3" s="166">
        <v>5</v>
      </c>
      <c r="J3" s="166">
        <v>5</v>
      </c>
      <c r="K3" s="166">
        <v>5</v>
      </c>
      <c r="L3" s="166">
        <v>5</v>
      </c>
      <c r="M3" s="166">
        <v>5</v>
      </c>
      <c r="N3" s="166">
        <v>5</v>
      </c>
      <c r="O3" s="166">
        <v>5</v>
      </c>
      <c r="P3" s="166">
        <v>5</v>
      </c>
      <c r="Q3" s="166">
        <v>5</v>
      </c>
      <c r="R3" s="166">
        <v>5</v>
      </c>
      <c r="S3" s="166">
        <v>5</v>
      </c>
      <c r="T3" s="166">
        <v>5</v>
      </c>
    </row>
    <row r="4" spans="1:21" ht="15.75" customHeight="1" x14ac:dyDescent="0.2">
      <c r="A4" s="165">
        <v>44933.433769861113</v>
      </c>
      <c r="B4" s="166" t="s">
        <v>249</v>
      </c>
      <c r="C4" s="166" t="s">
        <v>20</v>
      </c>
      <c r="D4" s="166" t="s">
        <v>24</v>
      </c>
      <c r="E4" s="166" t="s">
        <v>27</v>
      </c>
      <c r="F4" s="166" t="s">
        <v>142</v>
      </c>
      <c r="G4" s="166" t="s">
        <v>111</v>
      </c>
      <c r="H4" s="166" t="s">
        <v>23</v>
      </c>
      <c r="I4" s="166">
        <v>4</v>
      </c>
      <c r="J4" s="166">
        <v>5</v>
      </c>
      <c r="K4" s="166">
        <v>5</v>
      </c>
      <c r="L4" s="166">
        <v>5</v>
      </c>
      <c r="M4" s="166">
        <v>5</v>
      </c>
      <c r="N4" s="166">
        <v>5</v>
      </c>
      <c r="O4" s="166">
        <v>5</v>
      </c>
      <c r="P4" s="166">
        <v>5</v>
      </c>
      <c r="Q4" s="166">
        <v>5</v>
      </c>
      <c r="R4" s="166">
        <v>3</v>
      </c>
      <c r="S4" s="166">
        <v>5</v>
      </c>
      <c r="T4" s="166">
        <v>5</v>
      </c>
    </row>
    <row r="5" spans="1:21" ht="15.75" customHeight="1" x14ac:dyDescent="0.2">
      <c r="A5" s="165">
        <v>44933.43880181713</v>
      </c>
      <c r="B5" s="166" t="s">
        <v>270</v>
      </c>
      <c r="C5" s="166" t="s">
        <v>25</v>
      </c>
      <c r="D5" s="166" t="s">
        <v>24</v>
      </c>
      <c r="E5" s="166" t="s">
        <v>27</v>
      </c>
      <c r="F5" s="166" t="s">
        <v>152</v>
      </c>
      <c r="G5" s="166" t="s">
        <v>200</v>
      </c>
      <c r="H5" s="166" t="s">
        <v>23</v>
      </c>
      <c r="I5" s="166">
        <v>5</v>
      </c>
      <c r="J5" s="166">
        <v>5</v>
      </c>
      <c r="K5" s="166">
        <v>5</v>
      </c>
      <c r="L5" s="166">
        <v>5</v>
      </c>
      <c r="M5" s="166">
        <v>5</v>
      </c>
      <c r="N5" s="166">
        <v>5</v>
      </c>
      <c r="O5" s="166">
        <v>5</v>
      </c>
      <c r="P5" s="166">
        <v>5</v>
      </c>
      <c r="Q5" s="166">
        <v>5</v>
      </c>
      <c r="R5" s="166">
        <v>5</v>
      </c>
      <c r="S5" s="166">
        <v>5</v>
      </c>
      <c r="T5" s="166">
        <v>5</v>
      </c>
      <c r="U5" s="166" t="s">
        <v>271</v>
      </c>
    </row>
    <row r="6" spans="1:21" ht="15.75" customHeight="1" x14ac:dyDescent="0.2">
      <c r="A6" s="165">
        <v>44933.438819085648</v>
      </c>
      <c r="B6" s="166" t="s">
        <v>272</v>
      </c>
      <c r="C6" s="166" t="s">
        <v>20</v>
      </c>
      <c r="D6" s="166" t="s">
        <v>24</v>
      </c>
      <c r="E6" s="166" t="s">
        <v>27</v>
      </c>
      <c r="F6" s="166" t="s">
        <v>152</v>
      </c>
      <c r="G6" s="166" t="s">
        <v>200</v>
      </c>
      <c r="H6" s="166" t="s">
        <v>23</v>
      </c>
      <c r="I6" s="166">
        <v>4</v>
      </c>
      <c r="J6" s="166">
        <v>4</v>
      </c>
      <c r="K6" s="166">
        <v>4</v>
      </c>
      <c r="L6" s="166">
        <v>4</v>
      </c>
      <c r="M6" s="166">
        <v>4</v>
      </c>
      <c r="N6" s="166">
        <v>4</v>
      </c>
      <c r="O6" s="166">
        <v>5</v>
      </c>
      <c r="P6" s="166">
        <v>5</v>
      </c>
      <c r="Q6" s="166">
        <v>5</v>
      </c>
      <c r="R6" s="166">
        <v>3</v>
      </c>
      <c r="S6" s="166">
        <v>4</v>
      </c>
      <c r="T6" s="166">
        <v>4</v>
      </c>
      <c r="U6" s="166" t="s">
        <v>30</v>
      </c>
    </row>
    <row r="7" spans="1:21" ht="15.75" customHeight="1" x14ac:dyDescent="0.2">
      <c r="A7" s="165">
        <v>44933.455273009255</v>
      </c>
      <c r="B7" s="166" t="s">
        <v>299</v>
      </c>
      <c r="C7" s="166" t="s">
        <v>25</v>
      </c>
      <c r="D7" s="166" t="s">
        <v>26</v>
      </c>
      <c r="E7" s="166" t="s">
        <v>27</v>
      </c>
      <c r="F7" s="166" t="s">
        <v>142</v>
      </c>
      <c r="G7" s="166" t="s">
        <v>300</v>
      </c>
      <c r="H7" s="166" t="s">
        <v>23</v>
      </c>
      <c r="I7" s="166">
        <v>5</v>
      </c>
      <c r="J7" s="166">
        <v>5</v>
      </c>
      <c r="K7" s="166">
        <v>5</v>
      </c>
      <c r="L7" s="166">
        <v>5</v>
      </c>
      <c r="M7" s="166">
        <v>5</v>
      </c>
      <c r="N7" s="166">
        <v>5</v>
      </c>
      <c r="O7" s="166">
        <v>5</v>
      </c>
      <c r="P7" s="166">
        <v>5</v>
      </c>
      <c r="Q7" s="166">
        <v>5</v>
      </c>
      <c r="R7" s="166">
        <v>5</v>
      </c>
      <c r="S7" s="166">
        <v>5</v>
      </c>
      <c r="T7" s="166">
        <v>5</v>
      </c>
    </row>
    <row r="8" spans="1:21" ht="15.75" customHeight="1" x14ac:dyDescent="0.2">
      <c r="A8" s="165">
        <v>44933.456098414354</v>
      </c>
      <c r="B8" s="166" t="s">
        <v>303</v>
      </c>
      <c r="C8" s="166" t="s">
        <v>25</v>
      </c>
      <c r="D8" s="166" t="s">
        <v>24</v>
      </c>
      <c r="E8" s="166" t="s">
        <v>22</v>
      </c>
      <c r="F8" s="166" t="s">
        <v>142</v>
      </c>
      <c r="G8" s="166" t="s">
        <v>260</v>
      </c>
      <c r="H8" s="166" t="s">
        <v>23</v>
      </c>
      <c r="I8" s="166">
        <v>5</v>
      </c>
      <c r="J8" s="166">
        <v>4</v>
      </c>
      <c r="K8" s="166">
        <v>4</v>
      </c>
      <c r="L8" s="166">
        <v>3</v>
      </c>
      <c r="M8" s="166">
        <v>3</v>
      </c>
      <c r="N8" s="166">
        <v>5</v>
      </c>
      <c r="O8" s="166">
        <v>4</v>
      </c>
      <c r="P8" s="166">
        <v>4</v>
      </c>
      <c r="Q8" s="166">
        <v>4</v>
      </c>
      <c r="R8" s="166">
        <v>1</v>
      </c>
      <c r="S8" s="166">
        <v>3</v>
      </c>
      <c r="T8" s="166">
        <v>4</v>
      </c>
    </row>
    <row r="9" spans="1:21" ht="23.25" x14ac:dyDescent="0.2">
      <c r="I9" s="1">
        <f>AVERAGE(I2:I8)</f>
        <v>4.7142857142857144</v>
      </c>
      <c r="J9" s="1">
        <f t="shared" ref="J9:T9" si="0">AVERAGE(J2:J8)</f>
        <v>4.7142857142857144</v>
      </c>
      <c r="K9" s="1">
        <f t="shared" si="0"/>
        <v>4.7142857142857144</v>
      </c>
      <c r="L9" s="1">
        <f t="shared" si="0"/>
        <v>4.5714285714285712</v>
      </c>
      <c r="M9" s="1">
        <f t="shared" si="0"/>
        <v>4.5714285714285712</v>
      </c>
      <c r="N9" s="1">
        <f t="shared" si="0"/>
        <v>4.8571428571428568</v>
      </c>
      <c r="O9" s="1">
        <f t="shared" si="0"/>
        <v>4.8571428571428568</v>
      </c>
      <c r="P9" s="1">
        <f t="shared" si="0"/>
        <v>4.8571428571428568</v>
      </c>
      <c r="Q9" s="1">
        <f t="shared" si="0"/>
        <v>4.8571428571428568</v>
      </c>
      <c r="R9" s="1">
        <f t="shared" si="0"/>
        <v>3.8571428571428572</v>
      </c>
      <c r="S9" s="1">
        <f t="shared" si="0"/>
        <v>4.5714285714285712</v>
      </c>
      <c r="T9" s="1">
        <f t="shared" si="0"/>
        <v>4.7142857142857144</v>
      </c>
    </row>
    <row r="10" spans="1:21" ht="23.25" x14ac:dyDescent="0.2">
      <c r="I10" s="2">
        <f>STDEV(I2:I8)</f>
        <v>0.48795003647426655</v>
      </c>
      <c r="J10" s="2">
        <f t="shared" ref="J10:T10" si="1">STDEV(J2:J8)</f>
        <v>0.48795003647426666</v>
      </c>
      <c r="K10" s="2">
        <f t="shared" si="1"/>
        <v>0.48795003647426666</v>
      </c>
      <c r="L10" s="2">
        <f t="shared" si="1"/>
        <v>0.78679579246944398</v>
      </c>
      <c r="M10" s="2">
        <f t="shared" si="1"/>
        <v>0.78679579246944398</v>
      </c>
      <c r="N10" s="2">
        <f t="shared" si="1"/>
        <v>0.37796447300922725</v>
      </c>
      <c r="O10" s="2">
        <f t="shared" si="1"/>
        <v>0.37796447300922725</v>
      </c>
      <c r="P10" s="2">
        <f t="shared" si="1"/>
        <v>0.37796447300922725</v>
      </c>
      <c r="Q10" s="2">
        <f t="shared" si="1"/>
        <v>0.37796447300922725</v>
      </c>
      <c r="R10" s="2">
        <f t="shared" si="1"/>
        <v>1.5735915849388864</v>
      </c>
      <c r="S10" s="2">
        <f t="shared" si="1"/>
        <v>0.78679579246944398</v>
      </c>
      <c r="T10" s="2">
        <f t="shared" si="1"/>
        <v>0.48795003647426666</v>
      </c>
    </row>
    <row r="11" spans="1:21" ht="23.25" x14ac:dyDescent="0.2">
      <c r="I11" s="3">
        <f>AVERAGE(I2:I10)</f>
        <v>4.2446928611955537</v>
      </c>
      <c r="J11" s="3">
        <f t="shared" ref="J11:T11" si="2">AVERAGE(J2:J10)</f>
        <v>4.2446928611955537</v>
      </c>
      <c r="K11" s="3">
        <f t="shared" si="2"/>
        <v>4.2446928611955537</v>
      </c>
      <c r="L11" s="3">
        <f t="shared" si="2"/>
        <v>4.1509138182108902</v>
      </c>
      <c r="M11" s="3">
        <f t="shared" si="2"/>
        <v>4.1509138182108902</v>
      </c>
      <c r="N11" s="3">
        <f t="shared" si="2"/>
        <v>4.3594563700168978</v>
      </c>
      <c r="O11" s="3">
        <f t="shared" si="2"/>
        <v>4.3594563700168978</v>
      </c>
      <c r="P11" s="3">
        <f t="shared" si="2"/>
        <v>4.3594563700168978</v>
      </c>
      <c r="Q11" s="3">
        <f t="shared" si="2"/>
        <v>4.3594563700168978</v>
      </c>
      <c r="R11" s="3">
        <f t="shared" si="2"/>
        <v>3.6034149380090827</v>
      </c>
      <c r="S11" s="3">
        <f t="shared" si="2"/>
        <v>4.1509138182108902</v>
      </c>
      <c r="T11" s="3">
        <f t="shared" si="2"/>
        <v>4.2446928611955537</v>
      </c>
    </row>
    <row r="12" spans="1:21" ht="23.25" x14ac:dyDescent="0.2">
      <c r="I12" s="4">
        <f>STDEV(I2:I8)</f>
        <v>0.48795003647426655</v>
      </c>
      <c r="J12" s="4">
        <f t="shared" ref="J12:T12" si="3">STDEV(J2:J8)</f>
        <v>0.48795003647426666</v>
      </c>
      <c r="K12" s="4">
        <f t="shared" si="3"/>
        <v>0.48795003647426666</v>
      </c>
      <c r="L12" s="4">
        <f t="shared" si="3"/>
        <v>0.78679579246944398</v>
      </c>
      <c r="M12" s="4">
        <f t="shared" si="3"/>
        <v>0.78679579246944398</v>
      </c>
      <c r="N12" s="4">
        <f t="shared" si="3"/>
        <v>0.37796447300922725</v>
      </c>
      <c r="O12" s="4">
        <f t="shared" si="3"/>
        <v>0.37796447300922725</v>
      </c>
      <c r="P12" s="4">
        <f t="shared" si="3"/>
        <v>0.37796447300922725</v>
      </c>
      <c r="Q12" s="4">
        <f t="shared" si="3"/>
        <v>0.37796447300922725</v>
      </c>
      <c r="R12" s="4">
        <f t="shared" si="3"/>
        <v>1.5735915849388864</v>
      </c>
      <c r="S12" s="4">
        <f t="shared" si="3"/>
        <v>0.78679579246944398</v>
      </c>
      <c r="T12" s="4">
        <f t="shared" si="3"/>
        <v>0.48795003647426666</v>
      </c>
    </row>
    <row r="15" spans="1:21" ht="24" x14ac:dyDescent="0.55000000000000004">
      <c r="A15" s="101" t="s">
        <v>92</v>
      </c>
      <c r="D15" s="137" t="s">
        <v>91</v>
      </c>
      <c r="E15" s="5"/>
      <c r="F15" s="135"/>
    </row>
    <row r="16" spans="1:21" ht="24" x14ac:dyDescent="0.55000000000000004">
      <c r="A16" s="120" t="s">
        <v>25</v>
      </c>
      <c r="B16" s="121">
        <f>COUNTIF(C2:C8,"หญิง")</f>
        <v>4</v>
      </c>
      <c r="D16" s="122" t="s">
        <v>143</v>
      </c>
      <c r="E16" s="123">
        <f>COUNTIF(F2:F8,"คณะวิศวกรรมศาสตร์")</f>
        <v>1</v>
      </c>
      <c r="F16" s="5"/>
    </row>
    <row r="17" spans="1:6" ht="24" x14ac:dyDescent="0.55000000000000004">
      <c r="A17" s="120" t="s">
        <v>20</v>
      </c>
      <c r="B17" s="121">
        <f>COUNTIF(C2:C8,"ชาย")</f>
        <v>3</v>
      </c>
      <c r="D17" s="122" t="s">
        <v>160</v>
      </c>
      <c r="E17" s="123">
        <f>COUNTIF(F2:F9,"คณะเกษตรศาสตร์ ทรัพยากรธรรมชาติและสิ่งแวดล้อม")</f>
        <v>1</v>
      </c>
      <c r="F17" s="5"/>
    </row>
    <row r="18" spans="1:6" ht="24" x14ac:dyDescent="0.55000000000000004">
      <c r="B18" s="119">
        <f>SUBTOTAL(9,B16:B17)</f>
        <v>7</v>
      </c>
      <c r="D18" s="122" t="s">
        <v>142</v>
      </c>
      <c r="E18" s="123">
        <f>COUNTIF(F2:F10,"คณะบริหารธุรกิจ เศรษฐกิจและการสื่อสาร")</f>
        <v>3</v>
      </c>
      <c r="F18" s="5"/>
    </row>
    <row r="19" spans="1:6" ht="24" x14ac:dyDescent="0.55000000000000004">
      <c r="D19" s="122" t="s">
        <v>152</v>
      </c>
      <c r="E19" s="123">
        <f>COUNTIF(F2:F11,"คณะสหเวชศาสตร์")</f>
        <v>2</v>
      </c>
      <c r="F19" s="5"/>
    </row>
    <row r="20" spans="1:6" ht="24" x14ac:dyDescent="0.55000000000000004">
      <c r="A20" s="101" t="s">
        <v>93</v>
      </c>
      <c r="B20" s="135"/>
      <c r="E20" s="119">
        <f>SUBTOTAL(9,E16:E19)</f>
        <v>7</v>
      </c>
      <c r="F20" s="5"/>
    </row>
    <row r="21" spans="1:6" ht="24" x14ac:dyDescent="0.55000000000000004">
      <c r="A21" s="120" t="s">
        <v>27</v>
      </c>
      <c r="B21" s="121">
        <f>COUNTIF(E2:E8,"ปริญญาโท")</f>
        <v>5</v>
      </c>
      <c r="D21" s="166"/>
      <c r="E21" s="166"/>
      <c r="F21" s="5"/>
    </row>
    <row r="22" spans="1:6" ht="24" x14ac:dyDescent="0.55000000000000004">
      <c r="A22" s="120" t="s">
        <v>22</v>
      </c>
      <c r="B22" s="121">
        <f>COUNTIF(E2:E8,"ปริญญาเอก")</f>
        <v>2</v>
      </c>
      <c r="D22" s="166"/>
      <c r="E22" s="166"/>
      <c r="F22" s="5"/>
    </row>
    <row r="23" spans="1:6" ht="24" x14ac:dyDescent="0.55000000000000004">
      <c r="A23" s="5"/>
      <c r="B23" s="136">
        <f>SUBTOTAL(9,B20:B22)</f>
        <v>7</v>
      </c>
      <c r="D23" s="166"/>
      <c r="E23" s="166"/>
      <c r="F23" s="5"/>
    </row>
    <row r="24" spans="1:6" ht="24" x14ac:dyDescent="0.55000000000000004">
      <c r="D24" s="137" t="s">
        <v>94</v>
      </c>
      <c r="E24" s="5"/>
      <c r="F24" s="5"/>
    </row>
    <row r="25" spans="1:6" ht="24" x14ac:dyDescent="0.55000000000000004">
      <c r="A25" s="120" t="s">
        <v>26</v>
      </c>
      <c r="B25" s="121">
        <f>COUNTIF(D2:D8,"20-30 ปี")</f>
        <v>1</v>
      </c>
      <c r="D25" s="168" t="s">
        <v>117</v>
      </c>
      <c r="E25" s="123">
        <f>COUNTIF(G2:G8,"วิศวกรรมการจัดการ")</f>
        <v>1</v>
      </c>
      <c r="F25" s="5"/>
    </row>
    <row r="26" spans="1:6" ht="24" x14ac:dyDescent="0.55000000000000004">
      <c r="A26" s="120" t="s">
        <v>24</v>
      </c>
      <c r="B26" s="121">
        <f>COUNTIF(D2:D8,"31-40 ปี")</f>
        <v>5</v>
      </c>
      <c r="D26" s="168" t="s">
        <v>245</v>
      </c>
      <c r="E26" s="123">
        <f>COUNTIF(G3:G9,"ทรัพยากรธรรมชาติและสิ่งแวดล้อม ")</f>
        <v>1</v>
      </c>
      <c r="F26" s="5"/>
    </row>
    <row r="27" spans="1:6" ht="24" x14ac:dyDescent="0.55000000000000004">
      <c r="A27" s="120" t="s">
        <v>21</v>
      </c>
      <c r="B27" s="121">
        <f>COUNTIF(D2:D8,"41-50 ปี")</f>
        <v>1</v>
      </c>
      <c r="D27" s="168" t="s">
        <v>111</v>
      </c>
      <c r="E27" s="123">
        <f>COUNTIF(G2:G10,"บริหารธุรกิจ")</f>
        <v>1</v>
      </c>
    </row>
    <row r="28" spans="1:6" ht="21" customHeight="1" x14ac:dyDescent="0.55000000000000004">
      <c r="B28" s="119">
        <f>SUBTOTAL(9,B25:B27)</f>
        <v>7</v>
      </c>
      <c r="D28" s="168" t="s">
        <v>200</v>
      </c>
      <c r="E28" s="123">
        <f>COUNTIF(G5:G11,"เทคนิคการแพทย์")</f>
        <v>2</v>
      </c>
    </row>
    <row r="29" spans="1:6" ht="24" x14ac:dyDescent="0.55000000000000004">
      <c r="D29" s="169" t="s">
        <v>300</v>
      </c>
      <c r="E29" s="123">
        <f>COUNTIF(G6:G12,"การบริหารเทคโนโลยีสารสนเทศเชิงกลยุทธ์")</f>
        <v>1</v>
      </c>
    </row>
    <row r="30" spans="1:6" ht="24" x14ac:dyDescent="0.55000000000000004">
      <c r="D30" s="169" t="s">
        <v>260</v>
      </c>
      <c r="E30" s="123">
        <f>COUNTIF(G7:G13,"เศรษฐศาสตร์")</f>
        <v>1</v>
      </c>
    </row>
    <row r="31" spans="1:6" ht="21" customHeight="1" x14ac:dyDescent="0.2">
      <c r="E31" s="119">
        <f>SUBTOTAL(9,E25:E30)</f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0EEB-04A0-4AA4-9602-2D3AEC2A3A81}">
  <sheetPr>
    <tabColor rgb="FFFFFF00"/>
  </sheetPr>
  <dimension ref="A1:U85"/>
  <sheetViews>
    <sheetView topLeftCell="D34" zoomScale="70" zoomScaleNormal="70" workbookViewId="0">
      <selection activeCell="U38" sqref="U38"/>
    </sheetView>
  </sheetViews>
  <sheetFormatPr defaultColWidth="12.7109375" defaultRowHeight="12.75" x14ac:dyDescent="0.2"/>
  <cols>
    <col min="1" max="3" width="18.85546875" customWidth="1"/>
    <col min="4" max="4" width="44.85546875" bestFit="1" customWidth="1"/>
    <col min="5" max="5" width="15.7109375" bestFit="1" customWidth="1"/>
    <col min="6" max="6" width="22.42578125" customWidth="1"/>
    <col min="7" max="7" width="34.85546875" bestFit="1" customWidth="1"/>
    <col min="8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44933.415252326391</v>
      </c>
      <c r="B2" s="166" t="s">
        <v>205</v>
      </c>
      <c r="C2" s="166" t="s">
        <v>20</v>
      </c>
      <c r="D2" s="166" t="s">
        <v>24</v>
      </c>
      <c r="E2" s="166" t="s">
        <v>22</v>
      </c>
      <c r="F2" s="166" t="s">
        <v>135</v>
      </c>
      <c r="G2" s="166" t="s">
        <v>107</v>
      </c>
      <c r="H2" s="166" t="s">
        <v>157</v>
      </c>
      <c r="I2" s="166">
        <v>5</v>
      </c>
      <c r="J2" s="166">
        <v>5</v>
      </c>
      <c r="K2" s="166">
        <v>5</v>
      </c>
      <c r="L2" s="166">
        <v>5</v>
      </c>
      <c r="M2" s="166">
        <v>5</v>
      </c>
      <c r="N2" s="166">
        <v>5</v>
      </c>
      <c r="O2" s="166">
        <v>5</v>
      </c>
      <c r="P2" s="166">
        <v>5</v>
      </c>
      <c r="Q2" s="166">
        <v>5</v>
      </c>
      <c r="R2" s="166">
        <v>0</v>
      </c>
      <c r="S2" s="166">
        <v>3</v>
      </c>
      <c r="T2" s="166">
        <v>4</v>
      </c>
    </row>
    <row r="3" spans="1:21" ht="15.75" customHeight="1" x14ac:dyDescent="0.2">
      <c r="A3" s="165">
        <v>44933.415730555556</v>
      </c>
      <c r="B3" s="166" t="s">
        <v>208</v>
      </c>
      <c r="C3" s="166" t="s">
        <v>25</v>
      </c>
      <c r="D3" s="166" t="s">
        <v>26</v>
      </c>
      <c r="E3" s="166" t="s">
        <v>22</v>
      </c>
      <c r="F3" s="166" t="s">
        <v>135</v>
      </c>
      <c r="G3" s="166" t="s">
        <v>97</v>
      </c>
      <c r="H3" s="166" t="s">
        <v>157</v>
      </c>
      <c r="I3" s="166">
        <v>5</v>
      </c>
      <c r="J3" s="166">
        <v>5</v>
      </c>
      <c r="K3" s="166">
        <v>5</v>
      </c>
      <c r="L3" s="166">
        <v>5</v>
      </c>
      <c r="M3" s="166">
        <v>5</v>
      </c>
      <c r="N3" s="166">
        <v>5</v>
      </c>
      <c r="O3" s="166">
        <v>5</v>
      </c>
      <c r="P3" s="166">
        <v>5</v>
      </c>
      <c r="Q3" s="166">
        <v>5</v>
      </c>
      <c r="R3" s="166">
        <v>5</v>
      </c>
      <c r="S3" s="166">
        <v>5</v>
      </c>
      <c r="T3" s="166">
        <v>5</v>
      </c>
    </row>
    <row r="4" spans="1:21" ht="15.75" customHeight="1" x14ac:dyDescent="0.2">
      <c r="A4" s="165">
        <v>44933.416476192127</v>
      </c>
      <c r="B4" s="166" t="s">
        <v>209</v>
      </c>
      <c r="C4" s="166" t="s">
        <v>25</v>
      </c>
      <c r="D4" s="166" t="s">
        <v>21</v>
      </c>
      <c r="E4" s="166" t="s">
        <v>22</v>
      </c>
      <c r="F4" s="166" t="s">
        <v>135</v>
      </c>
      <c r="G4" s="166" t="s">
        <v>110</v>
      </c>
      <c r="H4" s="166" t="s">
        <v>157</v>
      </c>
      <c r="I4" s="166">
        <v>4</v>
      </c>
      <c r="J4" s="166">
        <v>4</v>
      </c>
      <c r="K4" s="166">
        <v>4</v>
      </c>
      <c r="L4" s="166">
        <v>4</v>
      </c>
      <c r="M4" s="166">
        <v>5</v>
      </c>
      <c r="N4" s="166">
        <v>4</v>
      </c>
      <c r="O4" s="166">
        <v>4</v>
      </c>
      <c r="P4" s="166">
        <v>4</v>
      </c>
      <c r="Q4" s="166">
        <v>5</v>
      </c>
      <c r="R4" s="166">
        <v>2</v>
      </c>
      <c r="S4" s="166">
        <v>3</v>
      </c>
      <c r="T4" s="166">
        <v>3</v>
      </c>
    </row>
    <row r="5" spans="1:21" ht="15.75" customHeight="1" x14ac:dyDescent="0.2">
      <c r="A5" s="165">
        <v>44933.416989548612</v>
      </c>
      <c r="B5" s="166" t="s">
        <v>210</v>
      </c>
      <c r="C5" s="166" t="s">
        <v>25</v>
      </c>
      <c r="D5" s="166" t="s">
        <v>21</v>
      </c>
      <c r="E5" s="166" t="s">
        <v>22</v>
      </c>
      <c r="F5" s="166" t="s">
        <v>135</v>
      </c>
      <c r="G5" s="166" t="s">
        <v>110</v>
      </c>
      <c r="H5" s="166" t="s">
        <v>157</v>
      </c>
      <c r="I5" s="166">
        <v>5</v>
      </c>
      <c r="J5" s="166">
        <v>5</v>
      </c>
      <c r="K5" s="166">
        <v>5</v>
      </c>
      <c r="L5" s="166">
        <v>5</v>
      </c>
      <c r="M5" s="166">
        <v>5</v>
      </c>
      <c r="N5" s="166">
        <v>3</v>
      </c>
      <c r="O5" s="166">
        <v>5</v>
      </c>
      <c r="P5" s="166">
        <v>5</v>
      </c>
      <c r="Q5" s="166">
        <v>5</v>
      </c>
      <c r="R5" s="166">
        <v>2</v>
      </c>
      <c r="S5" s="166">
        <v>4</v>
      </c>
      <c r="T5" s="166">
        <v>4</v>
      </c>
      <c r="U5" s="166" t="s">
        <v>211</v>
      </c>
    </row>
    <row r="6" spans="1:21" ht="15.75" customHeight="1" x14ac:dyDescent="0.2">
      <c r="A6" s="165">
        <v>44933.418483483794</v>
      </c>
      <c r="B6" s="166" t="s">
        <v>212</v>
      </c>
      <c r="C6" s="166" t="s">
        <v>25</v>
      </c>
      <c r="D6" s="166" t="s">
        <v>24</v>
      </c>
      <c r="E6" s="166" t="s">
        <v>22</v>
      </c>
      <c r="F6" s="166" t="s">
        <v>135</v>
      </c>
      <c r="G6" s="166" t="s">
        <v>110</v>
      </c>
      <c r="H6" s="166" t="s">
        <v>157</v>
      </c>
      <c r="I6" s="166">
        <v>4</v>
      </c>
      <c r="J6" s="166">
        <v>4</v>
      </c>
      <c r="K6" s="166">
        <v>4</v>
      </c>
      <c r="L6" s="166">
        <v>4</v>
      </c>
      <c r="M6" s="166">
        <v>4</v>
      </c>
      <c r="N6" s="166">
        <v>4</v>
      </c>
      <c r="O6" s="166">
        <v>4</v>
      </c>
      <c r="P6" s="166">
        <v>4</v>
      </c>
      <c r="Q6" s="166">
        <v>4</v>
      </c>
      <c r="R6" s="166">
        <v>4</v>
      </c>
      <c r="S6" s="166">
        <v>4</v>
      </c>
      <c r="T6" s="166">
        <v>4</v>
      </c>
    </row>
    <row r="7" spans="1:21" ht="15.75" customHeight="1" x14ac:dyDescent="0.2">
      <c r="A7" s="165">
        <v>44933.423869456019</v>
      </c>
      <c r="B7" s="166" t="s">
        <v>226</v>
      </c>
      <c r="C7" s="166" t="s">
        <v>20</v>
      </c>
      <c r="D7" s="166" t="s">
        <v>24</v>
      </c>
      <c r="E7" s="166" t="s">
        <v>22</v>
      </c>
      <c r="F7" s="166" t="s">
        <v>227</v>
      </c>
      <c r="G7" s="166" t="s">
        <v>228</v>
      </c>
      <c r="H7" s="166" t="s">
        <v>157</v>
      </c>
      <c r="I7" s="166">
        <v>5</v>
      </c>
      <c r="J7" s="166">
        <v>5</v>
      </c>
      <c r="K7" s="166">
        <v>5</v>
      </c>
      <c r="L7" s="166">
        <v>5</v>
      </c>
      <c r="M7" s="166">
        <v>5</v>
      </c>
      <c r="N7" s="166">
        <v>3</v>
      </c>
      <c r="O7" s="166">
        <v>5</v>
      </c>
      <c r="P7" s="166">
        <v>5</v>
      </c>
      <c r="Q7" s="166">
        <v>5</v>
      </c>
      <c r="R7" s="166">
        <v>3</v>
      </c>
      <c r="S7" s="166">
        <v>4</v>
      </c>
      <c r="T7" s="166">
        <v>5</v>
      </c>
    </row>
    <row r="8" spans="1:21" ht="15.75" customHeight="1" x14ac:dyDescent="0.2">
      <c r="A8" s="165">
        <v>44933.423996944446</v>
      </c>
      <c r="B8" s="166" t="s">
        <v>230</v>
      </c>
      <c r="C8" s="166" t="s">
        <v>20</v>
      </c>
      <c r="D8" s="166" t="s">
        <v>24</v>
      </c>
      <c r="E8" s="166" t="s">
        <v>27</v>
      </c>
      <c r="F8" s="166" t="s">
        <v>135</v>
      </c>
      <c r="G8" s="166" t="s">
        <v>110</v>
      </c>
      <c r="H8" s="166" t="s">
        <v>157</v>
      </c>
      <c r="I8" s="166">
        <v>4</v>
      </c>
      <c r="J8" s="166">
        <v>5</v>
      </c>
      <c r="K8" s="166">
        <v>4</v>
      </c>
      <c r="L8" s="166">
        <v>4</v>
      </c>
      <c r="M8" s="166">
        <v>5</v>
      </c>
      <c r="N8" s="166">
        <v>4</v>
      </c>
      <c r="O8" s="166">
        <v>4</v>
      </c>
      <c r="P8" s="166">
        <v>4</v>
      </c>
      <c r="Q8" s="166">
        <v>4</v>
      </c>
      <c r="R8" s="166">
        <v>4</v>
      </c>
      <c r="S8" s="166">
        <v>5</v>
      </c>
      <c r="T8" s="166">
        <v>4</v>
      </c>
    </row>
    <row r="9" spans="1:21" ht="15.75" customHeight="1" x14ac:dyDescent="0.2">
      <c r="A9" s="165">
        <v>44933.426274317128</v>
      </c>
      <c r="B9" s="166" t="s">
        <v>235</v>
      </c>
      <c r="C9" s="166" t="s">
        <v>25</v>
      </c>
      <c r="D9" s="166" t="s">
        <v>26</v>
      </c>
      <c r="E9" s="166" t="s">
        <v>27</v>
      </c>
      <c r="F9" s="166" t="s">
        <v>220</v>
      </c>
      <c r="G9" s="166" t="s">
        <v>221</v>
      </c>
      <c r="H9" s="166" t="s">
        <v>157</v>
      </c>
      <c r="I9" s="166">
        <v>5</v>
      </c>
      <c r="J9" s="166">
        <v>5</v>
      </c>
      <c r="K9" s="166">
        <v>5</v>
      </c>
      <c r="L9" s="166">
        <v>5</v>
      </c>
      <c r="M9" s="166">
        <v>5</v>
      </c>
      <c r="N9" s="166">
        <v>3</v>
      </c>
      <c r="O9" s="166">
        <v>5</v>
      </c>
      <c r="P9" s="166">
        <v>5</v>
      </c>
      <c r="Q9" s="166">
        <v>4</v>
      </c>
      <c r="R9" s="166">
        <v>4</v>
      </c>
      <c r="S9" s="166">
        <v>5</v>
      </c>
      <c r="T9" s="166">
        <v>4</v>
      </c>
    </row>
    <row r="10" spans="1:21" ht="15.75" customHeight="1" x14ac:dyDescent="0.2">
      <c r="A10" s="165">
        <v>44933.426629259258</v>
      </c>
      <c r="B10" s="166" t="s">
        <v>236</v>
      </c>
      <c r="C10" s="166" t="s">
        <v>25</v>
      </c>
      <c r="D10" s="166" t="s">
        <v>24</v>
      </c>
      <c r="E10" s="166" t="s">
        <v>22</v>
      </c>
      <c r="F10" s="166" t="s">
        <v>135</v>
      </c>
      <c r="G10" s="166" t="s">
        <v>110</v>
      </c>
      <c r="H10" s="166" t="s">
        <v>157</v>
      </c>
      <c r="I10" s="166">
        <v>5</v>
      </c>
      <c r="J10" s="166">
        <v>4</v>
      </c>
      <c r="K10" s="166">
        <v>5</v>
      </c>
      <c r="L10" s="166">
        <v>5</v>
      </c>
      <c r="M10" s="166">
        <v>5</v>
      </c>
      <c r="N10" s="166">
        <v>3</v>
      </c>
      <c r="O10" s="166">
        <v>4</v>
      </c>
      <c r="P10" s="166">
        <v>5</v>
      </c>
      <c r="Q10" s="166">
        <v>5</v>
      </c>
      <c r="R10" s="166">
        <v>3</v>
      </c>
      <c r="S10" s="166">
        <v>4</v>
      </c>
      <c r="T10" s="166">
        <v>4</v>
      </c>
    </row>
    <row r="11" spans="1:21" ht="15.75" customHeight="1" x14ac:dyDescent="0.2">
      <c r="A11" s="165">
        <v>44933.426710636573</v>
      </c>
      <c r="B11" s="166" t="s">
        <v>237</v>
      </c>
      <c r="C11" s="166" t="s">
        <v>20</v>
      </c>
      <c r="D11" s="166" t="s">
        <v>24</v>
      </c>
      <c r="E11" s="166" t="s">
        <v>27</v>
      </c>
      <c r="F11" s="166" t="s">
        <v>118</v>
      </c>
      <c r="G11" s="166" t="s">
        <v>158</v>
      </c>
      <c r="H11" s="166" t="s">
        <v>157</v>
      </c>
      <c r="I11" s="166">
        <v>5</v>
      </c>
      <c r="J11" s="166">
        <v>5</v>
      </c>
      <c r="K11" s="166">
        <v>5</v>
      </c>
      <c r="L11" s="166">
        <v>5</v>
      </c>
      <c r="M11" s="166">
        <v>4</v>
      </c>
      <c r="N11" s="166">
        <v>3</v>
      </c>
      <c r="O11" s="166">
        <v>3</v>
      </c>
      <c r="P11" s="166">
        <v>3</v>
      </c>
      <c r="Q11" s="166">
        <v>5</v>
      </c>
      <c r="R11" s="166">
        <v>1</v>
      </c>
      <c r="S11" s="166">
        <v>3</v>
      </c>
      <c r="T11" s="166">
        <v>3</v>
      </c>
    </row>
    <row r="12" spans="1:21" ht="15.75" customHeight="1" x14ac:dyDescent="0.2">
      <c r="A12" s="165">
        <v>44933.428520636575</v>
      </c>
      <c r="B12" s="166" t="s">
        <v>242</v>
      </c>
      <c r="C12" s="166" t="s">
        <v>20</v>
      </c>
      <c r="D12" s="166" t="s">
        <v>26</v>
      </c>
      <c r="E12" s="166" t="s">
        <v>27</v>
      </c>
      <c r="F12" s="166" t="s">
        <v>142</v>
      </c>
      <c r="G12" s="166" t="s">
        <v>243</v>
      </c>
      <c r="H12" s="166" t="s">
        <v>157</v>
      </c>
      <c r="I12" s="166">
        <v>5</v>
      </c>
      <c r="J12" s="166">
        <v>4</v>
      </c>
      <c r="K12" s="166">
        <v>5</v>
      </c>
      <c r="L12" s="166">
        <v>5</v>
      </c>
      <c r="M12" s="166">
        <v>5</v>
      </c>
      <c r="N12" s="166">
        <v>3</v>
      </c>
      <c r="O12" s="166">
        <v>5</v>
      </c>
      <c r="P12" s="166">
        <v>5</v>
      </c>
      <c r="Q12" s="166">
        <v>5</v>
      </c>
      <c r="R12" s="166">
        <v>3</v>
      </c>
      <c r="S12" s="166">
        <v>4</v>
      </c>
      <c r="T12" s="166">
        <v>5</v>
      </c>
      <c r="U12" s="166" t="s">
        <v>30</v>
      </c>
    </row>
    <row r="13" spans="1:21" ht="15.75" customHeight="1" x14ac:dyDescent="0.2">
      <c r="A13" s="165">
        <v>44933.432929444447</v>
      </c>
      <c r="B13" s="166" t="s">
        <v>247</v>
      </c>
      <c r="C13" s="166" t="s">
        <v>25</v>
      </c>
      <c r="D13" s="166" t="s">
        <v>21</v>
      </c>
      <c r="E13" s="166" t="s">
        <v>22</v>
      </c>
      <c r="F13" s="166" t="s">
        <v>135</v>
      </c>
      <c r="G13" s="166" t="s">
        <v>110</v>
      </c>
      <c r="H13" s="166" t="s">
        <v>157</v>
      </c>
      <c r="I13" s="166">
        <v>5</v>
      </c>
      <c r="J13" s="166">
        <v>5</v>
      </c>
      <c r="K13" s="166">
        <v>4</v>
      </c>
      <c r="L13" s="166">
        <v>4</v>
      </c>
      <c r="M13" s="166">
        <v>4</v>
      </c>
      <c r="N13" s="166">
        <v>3</v>
      </c>
      <c r="O13" s="166">
        <v>5</v>
      </c>
      <c r="P13" s="166">
        <v>5</v>
      </c>
      <c r="Q13" s="166">
        <v>5</v>
      </c>
      <c r="R13" s="166">
        <v>2</v>
      </c>
      <c r="S13" s="166">
        <v>3</v>
      </c>
      <c r="T13" s="166">
        <v>4</v>
      </c>
      <c r="U13" s="166" t="s">
        <v>248</v>
      </c>
    </row>
    <row r="14" spans="1:21" ht="15.75" customHeight="1" x14ac:dyDescent="0.2">
      <c r="A14" s="165">
        <v>44933.435939305557</v>
      </c>
      <c r="B14" s="166" t="s">
        <v>252</v>
      </c>
      <c r="C14" s="166" t="s">
        <v>25</v>
      </c>
      <c r="D14" s="166" t="s">
        <v>24</v>
      </c>
      <c r="E14" s="166" t="s">
        <v>22</v>
      </c>
      <c r="F14" s="166" t="s">
        <v>135</v>
      </c>
      <c r="G14" s="166" t="s">
        <v>110</v>
      </c>
      <c r="H14" s="166" t="s">
        <v>157</v>
      </c>
      <c r="I14" s="166">
        <v>5</v>
      </c>
      <c r="J14" s="166">
        <v>5</v>
      </c>
      <c r="K14" s="166">
        <v>5</v>
      </c>
      <c r="L14" s="166">
        <v>5</v>
      </c>
      <c r="M14" s="166">
        <v>5</v>
      </c>
      <c r="N14" s="166">
        <v>5</v>
      </c>
      <c r="O14" s="166">
        <v>5</v>
      </c>
      <c r="P14" s="166">
        <v>5</v>
      </c>
      <c r="Q14" s="166">
        <v>5</v>
      </c>
      <c r="R14" s="166">
        <v>2</v>
      </c>
      <c r="S14" s="166">
        <v>5</v>
      </c>
      <c r="T14" s="166">
        <v>5</v>
      </c>
    </row>
    <row r="15" spans="1:21" ht="15.75" customHeight="1" x14ac:dyDescent="0.2">
      <c r="A15" s="165">
        <v>44933.436263090276</v>
      </c>
      <c r="B15" s="166" t="s">
        <v>255</v>
      </c>
      <c r="C15" s="166" t="s">
        <v>25</v>
      </c>
      <c r="D15" s="166" t="s">
        <v>21</v>
      </c>
      <c r="E15" s="166" t="s">
        <v>22</v>
      </c>
      <c r="F15" s="166" t="s">
        <v>135</v>
      </c>
      <c r="G15" s="166" t="s">
        <v>110</v>
      </c>
      <c r="H15" s="166" t="s">
        <v>157</v>
      </c>
      <c r="I15" s="166">
        <v>5</v>
      </c>
      <c r="J15" s="166">
        <v>5</v>
      </c>
      <c r="K15" s="166">
        <v>5</v>
      </c>
      <c r="L15" s="166">
        <v>5</v>
      </c>
      <c r="M15" s="166">
        <v>5</v>
      </c>
      <c r="N15" s="166">
        <v>4</v>
      </c>
      <c r="O15" s="166">
        <v>4</v>
      </c>
      <c r="P15" s="166">
        <v>4</v>
      </c>
      <c r="Q15" s="166">
        <v>5</v>
      </c>
      <c r="R15" s="166">
        <v>3</v>
      </c>
      <c r="S15" s="166">
        <v>4</v>
      </c>
      <c r="T15" s="166">
        <v>4</v>
      </c>
      <c r="U15" s="166" t="s">
        <v>30</v>
      </c>
    </row>
    <row r="16" spans="1:21" ht="15.75" customHeight="1" x14ac:dyDescent="0.2">
      <c r="A16" s="165">
        <v>44933.436682777778</v>
      </c>
      <c r="B16" s="166" t="s">
        <v>256</v>
      </c>
      <c r="C16" s="166" t="s">
        <v>25</v>
      </c>
      <c r="D16" s="166" t="s">
        <v>26</v>
      </c>
      <c r="E16" s="166" t="s">
        <v>27</v>
      </c>
      <c r="F16" s="159" t="s">
        <v>156</v>
      </c>
      <c r="G16" s="159" t="s">
        <v>195</v>
      </c>
      <c r="H16" s="166" t="s">
        <v>157</v>
      </c>
      <c r="I16" s="166">
        <v>5</v>
      </c>
      <c r="J16" s="166">
        <v>5</v>
      </c>
      <c r="K16" s="166">
        <v>5</v>
      </c>
      <c r="L16" s="166">
        <v>5</v>
      </c>
      <c r="M16" s="166">
        <v>5</v>
      </c>
      <c r="N16" s="166">
        <v>5</v>
      </c>
      <c r="O16" s="166">
        <v>5</v>
      </c>
      <c r="P16" s="166">
        <v>5</v>
      </c>
      <c r="Q16" s="166">
        <v>5</v>
      </c>
      <c r="R16" s="166">
        <v>5</v>
      </c>
      <c r="S16" s="166">
        <v>5</v>
      </c>
      <c r="T16" s="166">
        <v>5</v>
      </c>
    </row>
    <row r="17" spans="1:21" ht="15.75" customHeight="1" x14ac:dyDescent="0.2">
      <c r="A17" s="165">
        <v>44933.437755798615</v>
      </c>
      <c r="B17" s="166" t="s">
        <v>259</v>
      </c>
      <c r="C17" s="166" t="s">
        <v>20</v>
      </c>
      <c r="D17" s="166" t="s">
        <v>24</v>
      </c>
      <c r="E17" s="166" t="s">
        <v>22</v>
      </c>
      <c r="F17" s="166" t="s">
        <v>142</v>
      </c>
      <c r="G17" s="166" t="s">
        <v>260</v>
      </c>
      <c r="H17" s="166" t="s">
        <v>157</v>
      </c>
      <c r="I17" s="166">
        <v>5</v>
      </c>
      <c r="J17" s="166">
        <v>5</v>
      </c>
      <c r="K17" s="166">
        <v>5</v>
      </c>
      <c r="L17" s="166">
        <v>5</v>
      </c>
      <c r="M17" s="166">
        <v>5</v>
      </c>
      <c r="N17" s="166">
        <v>5</v>
      </c>
      <c r="O17" s="166">
        <v>5</v>
      </c>
      <c r="P17" s="166">
        <v>5</v>
      </c>
      <c r="Q17" s="166">
        <v>5</v>
      </c>
      <c r="R17" s="166">
        <v>5</v>
      </c>
      <c r="S17" s="166">
        <v>5</v>
      </c>
      <c r="T17" s="166">
        <v>5</v>
      </c>
    </row>
    <row r="18" spans="1:21" ht="15.75" customHeight="1" x14ac:dyDescent="0.2">
      <c r="A18" s="165">
        <v>44933.437918009258</v>
      </c>
      <c r="B18" s="166" t="s">
        <v>261</v>
      </c>
      <c r="C18" s="166" t="s">
        <v>25</v>
      </c>
      <c r="D18" s="166" t="s">
        <v>21</v>
      </c>
      <c r="E18" s="166" t="s">
        <v>27</v>
      </c>
      <c r="F18" s="166" t="s">
        <v>142</v>
      </c>
      <c r="G18" s="166" t="s">
        <v>111</v>
      </c>
      <c r="H18" s="166" t="s">
        <v>157</v>
      </c>
      <c r="I18" s="166">
        <v>4</v>
      </c>
      <c r="J18" s="166">
        <v>4</v>
      </c>
      <c r="K18" s="166">
        <v>4</v>
      </c>
      <c r="L18" s="166">
        <v>4</v>
      </c>
      <c r="M18" s="166">
        <v>4</v>
      </c>
      <c r="N18" s="166">
        <v>4</v>
      </c>
      <c r="O18" s="166">
        <v>4</v>
      </c>
      <c r="P18" s="166">
        <v>4</v>
      </c>
      <c r="Q18" s="166">
        <v>4</v>
      </c>
      <c r="R18" s="166">
        <v>3</v>
      </c>
      <c r="S18" s="166">
        <v>4</v>
      </c>
      <c r="T18" s="166">
        <v>4</v>
      </c>
    </row>
    <row r="19" spans="1:21" ht="15.75" customHeight="1" x14ac:dyDescent="0.2">
      <c r="A19" s="165">
        <v>44933.438357592589</v>
      </c>
      <c r="B19" s="166" t="s">
        <v>264</v>
      </c>
      <c r="C19" s="166" t="s">
        <v>20</v>
      </c>
      <c r="D19" s="166" t="s">
        <v>26</v>
      </c>
      <c r="E19" s="166" t="s">
        <v>27</v>
      </c>
      <c r="F19" s="166" t="s">
        <v>227</v>
      </c>
      <c r="G19" s="166" t="s">
        <v>228</v>
      </c>
      <c r="H19" s="166" t="s">
        <v>157</v>
      </c>
      <c r="I19" s="166">
        <v>5</v>
      </c>
      <c r="J19" s="166">
        <v>5</v>
      </c>
      <c r="K19" s="166">
        <v>5</v>
      </c>
      <c r="L19" s="166">
        <v>5</v>
      </c>
      <c r="M19" s="166">
        <v>5</v>
      </c>
      <c r="N19" s="166">
        <v>5</v>
      </c>
      <c r="O19" s="166">
        <v>5</v>
      </c>
      <c r="P19" s="166">
        <v>5</v>
      </c>
      <c r="Q19" s="166">
        <v>5</v>
      </c>
      <c r="R19" s="166">
        <v>5</v>
      </c>
      <c r="S19" s="166">
        <v>5</v>
      </c>
      <c r="T19" s="166">
        <v>5</v>
      </c>
    </row>
    <row r="20" spans="1:21" ht="15.75" customHeight="1" x14ac:dyDescent="0.2">
      <c r="A20" s="165">
        <v>44933.438698055557</v>
      </c>
      <c r="B20" s="166" t="s">
        <v>269</v>
      </c>
      <c r="C20" s="166" t="s">
        <v>25</v>
      </c>
      <c r="D20" s="166" t="s">
        <v>21</v>
      </c>
      <c r="E20" s="166" t="s">
        <v>22</v>
      </c>
      <c r="F20" s="166" t="s">
        <v>135</v>
      </c>
      <c r="G20" s="166" t="s">
        <v>110</v>
      </c>
      <c r="H20" s="166" t="s">
        <v>157</v>
      </c>
      <c r="I20" s="166">
        <v>5</v>
      </c>
      <c r="J20" s="166">
        <v>5</v>
      </c>
      <c r="K20" s="166">
        <v>5</v>
      </c>
      <c r="L20" s="166">
        <v>5</v>
      </c>
      <c r="M20" s="166">
        <v>5</v>
      </c>
      <c r="N20" s="166">
        <v>5</v>
      </c>
      <c r="O20" s="166">
        <v>5</v>
      </c>
      <c r="P20" s="166">
        <v>5</v>
      </c>
      <c r="Q20" s="166">
        <v>5</v>
      </c>
      <c r="R20" s="166">
        <v>3</v>
      </c>
      <c r="S20" s="166">
        <v>4</v>
      </c>
      <c r="T20" s="166">
        <v>4</v>
      </c>
    </row>
    <row r="21" spans="1:21" ht="15.75" customHeight="1" x14ac:dyDescent="0.2">
      <c r="A21" s="165">
        <v>44933.44190824074</v>
      </c>
      <c r="B21" s="166" t="s">
        <v>275</v>
      </c>
      <c r="C21" s="166" t="s">
        <v>25</v>
      </c>
      <c r="D21" s="166" t="s">
        <v>26</v>
      </c>
      <c r="E21" s="166" t="s">
        <v>27</v>
      </c>
      <c r="F21" s="166" t="s">
        <v>147</v>
      </c>
      <c r="G21" s="166" t="s">
        <v>98</v>
      </c>
      <c r="H21" s="166" t="s">
        <v>157</v>
      </c>
      <c r="I21" s="166">
        <v>4</v>
      </c>
      <c r="J21" s="166">
        <v>4</v>
      </c>
      <c r="K21" s="166">
        <v>4</v>
      </c>
      <c r="L21" s="166">
        <v>4</v>
      </c>
      <c r="M21" s="166">
        <v>5</v>
      </c>
      <c r="N21" s="166">
        <v>5</v>
      </c>
      <c r="O21" s="166">
        <v>5</v>
      </c>
      <c r="P21" s="166">
        <v>5</v>
      </c>
      <c r="Q21" s="166">
        <v>4</v>
      </c>
      <c r="R21" s="166">
        <v>3</v>
      </c>
      <c r="S21" s="166">
        <v>4</v>
      </c>
      <c r="T21" s="166">
        <v>5</v>
      </c>
    </row>
    <row r="22" spans="1:21" ht="15.75" customHeight="1" x14ac:dyDescent="0.2">
      <c r="A22" s="165">
        <v>44933.444119918982</v>
      </c>
      <c r="B22" s="166" t="s">
        <v>278</v>
      </c>
      <c r="C22" s="166" t="s">
        <v>25</v>
      </c>
      <c r="D22" s="166" t="s">
        <v>26</v>
      </c>
      <c r="E22" s="166" t="s">
        <v>27</v>
      </c>
      <c r="F22" s="166" t="s">
        <v>142</v>
      </c>
      <c r="G22" s="166" t="s">
        <v>111</v>
      </c>
      <c r="H22" s="166" t="s">
        <v>157</v>
      </c>
      <c r="I22" s="166">
        <v>5</v>
      </c>
      <c r="J22" s="166">
        <v>5</v>
      </c>
      <c r="K22" s="166">
        <v>5</v>
      </c>
      <c r="L22" s="166">
        <v>5</v>
      </c>
      <c r="M22" s="166">
        <v>5</v>
      </c>
      <c r="N22" s="166">
        <v>5</v>
      </c>
      <c r="O22" s="166">
        <v>5</v>
      </c>
      <c r="P22" s="166">
        <v>5</v>
      </c>
      <c r="Q22" s="166">
        <v>5</v>
      </c>
      <c r="R22" s="166">
        <v>3</v>
      </c>
      <c r="S22" s="166">
        <v>5</v>
      </c>
      <c r="T22" s="166">
        <v>5</v>
      </c>
    </row>
    <row r="23" spans="1:21" ht="15.75" customHeight="1" x14ac:dyDescent="0.2">
      <c r="A23" s="165">
        <v>44933.444480428239</v>
      </c>
      <c r="B23" s="166" t="s">
        <v>280</v>
      </c>
      <c r="C23" s="166" t="s">
        <v>25</v>
      </c>
      <c r="D23" s="166" t="s">
        <v>24</v>
      </c>
      <c r="E23" s="166" t="s">
        <v>22</v>
      </c>
      <c r="F23" s="166" t="s">
        <v>135</v>
      </c>
      <c r="G23" s="166" t="s">
        <v>281</v>
      </c>
      <c r="H23" s="166" t="s">
        <v>157</v>
      </c>
      <c r="I23" s="166">
        <v>5</v>
      </c>
      <c r="J23" s="166">
        <v>5</v>
      </c>
      <c r="K23" s="166">
        <v>5</v>
      </c>
      <c r="L23" s="166">
        <v>5</v>
      </c>
      <c r="M23" s="166">
        <v>5</v>
      </c>
      <c r="N23" s="166">
        <v>5</v>
      </c>
      <c r="O23" s="166">
        <v>5</v>
      </c>
      <c r="P23" s="166">
        <v>5</v>
      </c>
      <c r="Q23" s="166">
        <v>5</v>
      </c>
      <c r="R23" s="166">
        <v>3</v>
      </c>
      <c r="S23" s="166">
        <v>4</v>
      </c>
      <c r="T23" s="166">
        <v>4</v>
      </c>
    </row>
    <row r="24" spans="1:21" ht="15.75" customHeight="1" x14ac:dyDescent="0.2">
      <c r="A24" s="165">
        <v>44933.445289583338</v>
      </c>
      <c r="B24" s="166" t="s">
        <v>282</v>
      </c>
      <c r="C24" s="166" t="s">
        <v>25</v>
      </c>
      <c r="D24" s="166" t="s">
        <v>24</v>
      </c>
      <c r="E24" s="166" t="s">
        <v>22</v>
      </c>
      <c r="F24" s="166" t="s">
        <v>135</v>
      </c>
      <c r="G24" s="166" t="s">
        <v>97</v>
      </c>
      <c r="H24" s="166" t="s">
        <v>157</v>
      </c>
      <c r="I24" s="166">
        <v>5</v>
      </c>
      <c r="J24" s="166">
        <v>5</v>
      </c>
      <c r="K24" s="166">
        <v>5</v>
      </c>
      <c r="L24" s="166">
        <v>5</v>
      </c>
      <c r="M24" s="166">
        <v>5</v>
      </c>
      <c r="N24" s="166">
        <v>5</v>
      </c>
      <c r="O24" s="166">
        <v>5</v>
      </c>
      <c r="P24" s="166">
        <v>5</v>
      </c>
      <c r="Q24" s="166">
        <v>5</v>
      </c>
      <c r="R24" s="166">
        <v>3</v>
      </c>
      <c r="S24" s="166">
        <v>4</v>
      </c>
      <c r="T24" s="166">
        <v>4</v>
      </c>
    </row>
    <row r="25" spans="1:21" ht="15.75" customHeight="1" x14ac:dyDescent="0.2">
      <c r="A25" s="165">
        <v>44933.446744432869</v>
      </c>
      <c r="B25" s="166" t="s">
        <v>284</v>
      </c>
      <c r="C25" s="166" t="s">
        <v>20</v>
      </c>
      <c r="D25" s="166" t="s">
        <v>24</v>
      </c>
      <c r="E25" s="166" t="s">
        <v>22</v>
      </c>
      <c r="F25" s="166" t="s">
        <v>141</v>
      </c>
      <c r="G25" s="166" t="s">
        <v>285</v>
      </c>
      <c r="H25" s="166" t="s">
        <v>157</v>
      </c>
      <c r="I25" s="166">
        <v>5</v>
      </c>
      <c r="J25" s="166">
        <v>5</v>
      </c>
      <c r="K25" s="166">
        <v>5</v>
      </c>
      <c r="L25" s="166">
        <v>5</v>
      </c>
      <c r="M25" s="166">
        <v>5</v>
      </c>
      <c r="N25" s="166">
        <v>5</v>
      </c>
      <c r="O25" s="166">
        <v>5</v>
      </c>
      <c r="P25" s="166">
        <v>5</v>
      </c>
      <c r="Q25" s="166">
        <v>5</v>
      </c>
      <c r="R25" s="166">
        <v>5</v>
      </c>
      <c r="S25" s="166">
        <v>5</v>
      </c>
      <c r="T25" s="166">
        <v>5</v>
      </c>
    </row>
    <row r="26" spans="1:21" ht="15.75" customHeight="1" x14ac:dyDescent="0.2">
      <c r="A26" s="165">
        <v>44933.448086099539</v>
      </c>
      <c r="B26" s="166" t="s">
        <v>286</v>
      </c>
      <c r="C26" s="166" t="s">
        <v>20</v>
      </c>
      <c r="D26" s="166" t="s">
        <v>24</v>
      </c>
      <c r="E26" s="166" t="s">
        <v>22</v>
      </c>
      <c r="F26" s="166" t="s">
        <v>135</v>
      </c>
      <c r="G26" s="166" t="s">
        <v>281</v>
      </c>
      <c r="H26" s="166" t="s">
        <v>157</v>
      </c>
      <c r="I26" s="166">
        <v>5</v>
      </c>
      <c r="J26" s="166">
        <v>5</v>
      </c>
      <c r="K26" s="166">
        <v>5</v>
      </c>
      <c r="L26" s="166">
        <v>5</v>
      </c>
      <c r="M26" s="166">
        <v>5</v>
      </c>
      <c r="N26" s="166">
        <v>5</v>
      </c>
      <c r="O26" s="166">
        <v>5</v>
      </c>
      <c r="P26" s="166">
        <v>5</v>
      </c>
      <c r="Q26" s="166">
        <v>5</v>
      </c>
      <c r="R26" s="166">
        <v>3</v>
      </c>
      <c r="S26" s="166">
        <v>4</v>
      </c>
      <c r="T26" s="166">
        <v>4</v>
      </c>
    </row>
    <row r="27" spans="1:21" ht="15.75" customHeight="1" x14ac:dyDescent="0.2">
      <c r="A27" s="165">
        <v>44933.448267824075</v>
      </c>
      <c r="B27" s="166" t="s">
        <v>287</v>
      </c>
      <c r="C27" s="166" t="s">
        <v>25</v>
      </c>
      <c r="D27" s="166" t="s">
        <v>26</v>
      </c>
      <c r="E27" s="166" t="s">
        <v>27</v>
      </c>
      <c r="F27" s="166" t="s">
        <v>135</v>
      </c>
      <c r="G27" s="166" t="s">
        <v>110</v>
      </c>
      <c r="H27" s="166" t="s">
        <v>157</v>
      </c>
      <c r="I27" s="166">
        <v>5</v>
      </c>
      <c r="J27" s="166">
        <v>5</v>
      </c>
      <c r="K27" s="166">
        <v>5</v>
      </c>
      <c r="L27" s="166">
        <v>5</v>
      </c>
      <c r="M27" s="166">
        <v>5</v>
      </c>
      <c r="N27" s="166">
        <v>5</v>
      </c>
      <c r="O27" s="166">
        <v>5</v>
      </c>
      <c r="P27" s="166">
        <v>5</v>
      </c>
      <c r="Q27" s="166">
        <v>5</v>
      </c>
      <c r="R27" s="166">
        <v>5</v>
      </c>
      <c r="S27" s="166">
        <v>5</v>
      </c>
      <c r="T27" s="166">
        <v>5</v>
      </c>
      <c r="U27" s="166" t="s">
        <v>30</v>
      </c>
    </row>
    <row r="28" spans="1:21" ht="15.75" customHeight="1" x14ac:dyDescent="0.2">
      <c r="A28" s="165">
        <v>44933.448774548611</v>
      </c>
      <c r="B28" s="166" t="s">
        <v>288</v>
      </c>
      <c r="C28" s="166" t="s">
        <v>20</v>
      </c>
      <c r="D28" s="166" t="s">
        <v>21</v>
      </c>
      <c r="E28" s="166" t="s">
        <v>27</v>
      </c>
      <c r="F28" s="166" t="s">
        <v>141</v>
      </c>
      <c r="G28" s="166" t="s">
        <v>116</v>
      </c>
      <c r="H28" s="166" t="s">
        <v>157</v>
      </c>
      <c r="I28" s="166">
        <v>5</v>
      </c>
      <c r="J28" s="166">
        <v>5</v>
      </c>
      <c r="K28" s="166">
        <v>5</v>
      </c>
      <c r="L28" s="166">
        <v>5</v>
      </c>
      <c r="M28" s="166">
        <v>5</v>
      </c>
      <c r="N28" s="166">
        <v>5</v>
      </c>
      <c r="O28" s="166">
        <v>5</v>
      </c>
      <c r="P28" s="166">
        <v>5</v>
      </c>
      <c r="Q28" s="166">
        <v>5</v>
      </c>
      <c r="R28" s="166">
        <v>5</v>
      </c>
      <c r="S28" s="166">
        <v>5</v>
      </c>
      <c r="T28" s="166">
        <v>5</v>
      </c>
    </row>
    <row r="29" spans="1:21" ht="15.75" customHeight="1" x14ac:dyDescent="0.2">
      <c r="A29" s="165">
        <v>44933.449422569443</v>
      </c>
      <c r="B29" s="166" t="s">
        <v>289</v>
      </c>
      <c r="C29" s="166" t="s">
        <v>20</v>
      </c>
      <c r="D29" s="166" t="s">
        <v>21</v>
      </c>
      <c r="E29" s="166" t="s">
        <v>27</v>
      </c>
      <c r="F29" s="166" t="s">
        <v>147</v>
      </c>
      <c r="G29" s="166" t="s">
        <v>98</v>
      </c>
      <c r="H29" s="166" t="s">
        <v>157</v>
      </c>
      <c r="I29" s="166">
        <v>4</v>
      </c>
      <c r="J29" s="166">
        <v>4</v>
      </c>
      <c r="K29" s="166">
        <v>4</v>
      </c>
      <c r="L29" s="166">
        <v>4</v>
      </c>
      <c r="M29" s="166">
        <v>4</v>
      </c>
      <c r="N29" s="166">
        <v>4</v>
      </c>
      <c r="O29" s="166">
        <v>4</v>
      </c>
      <c r="P29" s="166">
        <v>4</v>
      </c>
      <c r="Q29" s="166">
        <v>4</v>
      </c>
      <c r="R29" s="166">
        <v>5</v>
      </c>
      <c r="S29" s="166">
        <v>2</v>
      </c>
      <c r="T29" s="166">
        <v>3</v>
      </c>
    </row>
    <row r="30" spans="1:21" ht="15.75" customHeight="1" x14ac:dyDescent="0.2">
      <c r="A30" s="165">
        <v>44933.452997349537</v>
      </c>
      <c r="B30" s="166" t="s">
        <v>293</v>
      </c>
      <c r="C30" s="166" t="s">
        <v>25</v>
      </c>
      <c r="D30" s="166" t="s">
        <v>26</v>
      </c>
      <c r="E30" s="166" t="s">
        <v>22</v>
      </c>
      <c r="F30" s="166" t="s">
        <v>142</v>
      </c>
      <c r="G30" s="166" t="s">
        <v>111</v>
      </c>
      <c r="H30" s="166" t="s">
        <v>157</v>
      </c>
      <c r="I30" s="166">
        <v>1</v>
      </c>
      <c r="J30" s="166">
        <v>3</v>
      </c>
      <c r="K30" s="166">
        <v>4</v>
      </c>
      <c r="L30" s="166">
        <v>4</v>
      </c>
      <c r="M30" s="166">
        <v>5</v>
      </c>
      <c r="N30" s="166">
        <v>5</v>
      </c>
      <c r="O30" s="166">
        <v>5</v>
      </c>
      <c r="P30" s="166">
        <v>5</v>
      </c>
      <c r="Q30" s="166">
        <v>5</v>
      </c>
      <c r="R30" s="166">
        <v>3</v>
      </c>
      <c r="S30" s="166">
        <v>4</v>
      </c>
      <c r="T30" s="166">
        <v>4</v>
      </c>
      <c r="U30" s="166"/>
    </row>
    <row r="31" spans="1:21" ht="15.75" customHeight="1" x14ac:dyDescent="0.2">
      <c r="A31" s="165">
        <v>44933.454446956021</v>
      </c>
      <c r="B31" s="166" t="s">
        <v>297</v>
      </c>
      <c r="C31" s="166" t="s">
        <v>20</v>
      </c>
      <c r="D31" s="166" t="s">
        <v>21</v>
      </c>
      <c r="E31" s="166" t="s">
        <v>27</v>
      </c>
      <c r="F31" s="166" t="s">
        <v>118</v>
      </c>
      <c r="G31" s="166" t="s">
        <v>298</v>
      </c>
      <c r="H31" s="166" t="s">
        <v>157</v>
      </c>
      <c r="I31" s="166">
        <v>4</v>
      </c>
      <c r="J31" s="166">
        <v>3</v>
      </c>
      <c r="K31" s="166">
        <v>3</v>
      </c>
      <c r="L31" s="166">
        <v>4</v>
      </c>
      <c r="M31" s="166">
        <v>4</v>
      </c>
      <c r="N31" s="166">
        <v>4</v>
      </c>
      <c r="O31" s="166">
        <v>4</v>
      </c>
      <c r="P31" s="166">
        <v>4</v>
      </c>
      <c r="Q31" s="166">
        <v>4</v>
      </c>
      <c r="R31" s="166">
        <v>3</v>
      </c>
      <c r="S31" s="166">
        <v>4</v>
      </c>
      <c r="T31" s="166">
        <v>4</v>
      </c>
    </row>
    <row r="32" spans="1:21" ht="15.75" customHeight="1" x14ac:dyDescent="0.2">
      <c r="A32" s="165">
        <v>44933.455618807871</v>
      </c>
      <c r="B32" s="166" t="s">
        <v>302</v>
      </c>
      <c r="C32" s="166" t="s">
        <v>25</v>
      </c>
      <c r="D32" s="166" t="s">
        <v>31</v>
      </c>
      <c r="E32" s="166" t="s">
        <v>22</v>
      </c>
      <c r="F32" s="166" t="s">
        <v>135</v>
      </c>
      <c r="G32" s="166" t="s">
        <v>97</v>
      </c>
      <c r="H32" s="166" t="s">
        <v>157</v>
      </c>
      <c r="I32" s="166">
        <v>5</v>
      </c>
      <c r="J32" s="166">
        <v>5</v>
      </c>
      <c r="K32" s="166">
        <v>5</v>
      </c>
      <c r="L32" s="166">
        <v>5</v>
      </c>
      <c r="M32" s="166">
        <v>5</v>
      </c>
      <c r="N32" s="166">
        <v>5</v>
      </c>
      <c r="O32" s="166">
        <v>5</v>
      </c>
      <c r="P32" s="166">
        <v>5</v>
      </c>
      <c r="Q32" s="166">
        <v>5</v>
      </c>
      <c r="R32" s="166">
        <v>3</v>
      </c>
      <c r="S32" s="166">
        <v>4</v>
      </c>
      <c r="T32" s="166">
        <v>5</v>
      </c>
      <c r="U32" s="166" t="s">
        <v>214</v>
      </c>
    </row>
    <row r="33" spans="1:21" ht="15.75" customHeight="1" x14ac:dyDescent="0.2">
      <c r="A33" s="165">
        <v>44933.456766944444</v>
      </c>
      <c r="B33" s="166" t="s">
        <v>304</v>
      </c>
      <c r="C33" s="166" t="s">
        <v>20</v>
      </c>
      <c r="D33" s="166" t="s">
        <v>24</v>
      </c>
      <c r="E33" s="166" t="s">
        <v>22</v>
      </c>
      <c r="F33" s="166" t="s">
        <v>143</v>
      </c>
      <c r="G33" s="166" t="s">
        <v>391</v>
      </c>
      <c r="H33" s="166" t="s">
        <v>157</v>
      </c>
      <c r="I33" s="166">
        <v>3</v>
      </c>
      <c r="J33" s="166">
        <v>3</v>
      </c>
      <c r="K33" s="166">
        <v>3</v>
      </c>
      <c r="M33" s="166">
        <v>3</v>
      </c>
      <c r="N33" s="166">
        <v>5</v>
      </c>
      <c r="O33" s="166">
        <v>5</v>
      </c>
      <c r="P33" s="166">
        <v>5</v>
      </c>
      <c r="Q33" s="166">
        <v>3</v>
      </c>
      <c r="S33" s="166">
        <v>3</v>
      </c>
      <c r="U33" s="166" t="s">
        <v>305</v>
      </c>
    </row>
    <row r="34" spans="1:21" ht="15.75" customHeight="1" x14ac:dyDescent="0.2">
      <c r="A34" s="165">
        <v>44933.458820324071</v>
      </c>
      <c r="B34" s="166" t="s">
        <v>306</v>
      </c>
      <c r="C34" s="166" t="s">
        <v>20</v>
      </c>
      <c r="D34" s="166" t="s">
        <v>31</v>
      </c>
      <c r="E34" s="166" t="s">
        <v>27</v>
      </c>
      <c r="F34" s="166" t="s">
        <v>118</v>
      </c>
      <c r="G34" s="166" t="s">
        <v>307</v>
      </c>
      <c r="H34" s="166" t="s">
        <v>157</v>
      </c>
      <c r="I34" s="166">
        <v>5</v>
      </c>
      <c r="J34" s="166">
        <v>5</v>
      </c>
      <c r="K34" s="166">
        <v>4</v>
      </c>
      <c r="L34" s="166">
        <v>4</v>
      </c>
      <c r="M34" s="166">
        <v>4</v>
      </c>
      <c r="N34" s="166">
        <v>5</v>
      </c>
      <c r="O34" s="166">
        <v>5</v>
      </c>
      <c r="P34" s="166">
        <v>5</v>
      </c>
      <c r="Q34" s="166">
        <v>5</v>
      </c>
      <c r="R34" s="166">
        <v>3</v>
      </c>
      <c r="S34" s="166">
        <v>4</v>
      </c>
      <c r="T34" s="166">
        <v>4</v>
      </c>
      <c r="U34" s="166" t="s">
        <v>308</v>
      </c>
    </row>
    <row r="35" spans="1:21" ht="15.75" customHeight="1" x14ac:dyDescent="0.2">
      <c r="A35" s="165">
        <v>44933.460262199078</v>
      </c>
      <c r="B35" s="166" t="s">
        <v>310</v>
      </c>
      <c r="C35" s="166" t="s">
        <v>25</v>
      </c>
      <c r="D35" s="166" t="s">
        <v>24</v>
      </c>
      <c r="E35" s="166" t="s">
        <v>22</v>
      </c>
      <c r="F35" s="166" t="s">
        <v>135</v>
      </c>
      <c r="G35" s="166" t="s">
        <v>99</v>
      </c>
      <c r="H35" s="166" t="s">
        <v>157</v>
      </c>
      <c r="I35" s="166">
        <v>5</v>
      </c>
      <c r="J35" s="166">
        <v>4</v>
      </c>
      <c r="K35" s="166">
        <v>5</v>
      </c>
      <c r="L35" s="166">
        <v>4</v>
      </c>
      <c r="M35" s="166">
        <v>5</v>
      </c>
      <c r="N35" s="166">
        <v>5</v>
      </c>
      <c r="O35" s="166">
        <v>5</v>
      </c>
      <c r="P35" s="166">
        <v>5</v>
      </c>
      <c r="Q35" s="166">
        <v>5</v>
      </c>
      <c r="R35" s="166">
        <v>3</v>
      </c>
      <c r="S35" s="166">
        <v>4</v>
      </c>
      <c r="T35" s="166">
        <v>5</v>
      </c>
    </row>
    <row r="36" spans="1:21" ht="15.75" customHeight="1" x14ac:dyDescent="0.2">
      <c r="A36" s="165">
        <v>44933.464604259258</v>
      </c>
      <c r="B36" s="166" t="s">
        <v>313</v>
      </c>
      <c r="C36" s="166" t="s">
        <v>25</v>
      </c>
      <c r="D36" s="166" t="s">
        <v>21</v>
      </c>
      <c r="E36" s="166" t="s">
        <v>22</v>
      </c>
      <c r="F36" s="166" t="s">
        <v>135</v>
      </c>
      <c r="G36" s="166" t="s">
        <v>110</v>
      </c>
      <c r="H36" s="166" t="s">
        <v>157</v>
      </c>
      <c r="I36" s="166">
        <v>5</v>
      </c>
      <c r="J36" s="166">
        <v>5</v>
      </c>
      <c r="K36" s="166">
        <v>5</v>
      </c>
      <c r="L36" s="166">
        <v>5</v>
      </c>
      <c r="M36" s="166">
        <v>5</v>
      </c>
      <c r="N36" s="166">
        <v>5</v>
      </c>
      <c r="O36" s="166">
        <v>5</v>
      </c>
      <c r="P36" s="166">
        <v>5</v>
      </c>
      <c r="Q36" s="166">
        <v>5</v>
      </c>
      <c r="R36" s="166">
        <v>5</v>
      </c>
      <c r="S36" s="166">
        <v>5</v>
      </c>
      <c r="T36" s="166">
        <v>5</v>
      </c>
    </row>
    <row r="37" spans="1:21" ht="15.75" customHeight="1" x14ac:dyDescent="0.2">
      <c r="A37" s="165">
        <v>44933.465122268521</v>
      </c>
      <c r="B37" s="166" t="s">
        <v>314</v>
      </c>
      <c r="C37" s="166" t="s">
        <v>20</v>
      </c>
      <c r="D37" s="166" t="s">
        <v>21</v>
      </c>
      <c r="E37" s="166" t="s">
        <v>22</v>
      </c>
      <c r="F37" s="166" t="s">
        <v>135</v>
      </c>
      <c r="G37" s="166" t="s">
        <v>110</v>
      </c>
      <c r="H37" s="166" t="s">
        <v>157</v>
      </c>
      <c r="I37" s="166">
        <v>5</v>
      </c>
      <c r="J37" s="166">
        <v>5</v>
      </c>
      <c r="K37" s="166">
        <v>5</v>
      </c>
      <c r="L37" s="166">
        <v>5</v>
      </c>
      <c r="M37" s="166">
        <v>4</v>
      </c>
      <c r="N37" s="166">
        <v>5</v>
      </c>
      <c r="O37" s="166">
        <v>4</v>
      </c>
      <c r="P37" s="166">
        <v>5</v>
      </c>
      <c r="Q37" s="166">
        <v>5</v>
      </c>
      <c r="R37" s="166">
        <v>1</v>
      </c>
      <c r="S37" s="166">
        <v>4</v>
      </c>
      <c r="T37" s="166">
        <v>5</v>
      </c>
      <c r="U37" s="166" t="s">
        <v>315</v>
      </c>
    </row>
    <row r="38" spans="1:21" ht="15.75" customHeight="1" x14ac:dyDescent="0.2">
      <c r="A38" s="165">
        <v>44933.465477893522</v>
      </c>
      <c r="B38" s="166" t="s">
        <v>316</v>
      </c>
      <c r="C38" s="166" t="s">
        <v>25</v>
      </c>
      <c r="D38" s="166" t="s">
        <v>21</v>
      </c>
      <c r="E38" s="166" t="s">
        <v>27</v>
      </c>
      <c r="F38" s="166" t="s">
        <v>141</v>
      </c>
      <c r="G38" s="166" t="s">
        <v>317</v>
      </c>
      <c r="H38" s="166" t="s">
        <v>157</v>
      </c>
      <c r="I38" s="166">
        <v>4</v>
      </c>
      <c r="J38" s="166">
        <v>4</v>
      </c>
      <c r="K38" s="166">
        <v>4</v>
      </c>
      <c r="L38" s="166">
        <v>4</v>
      </c>
      <c r="M38" s="166">
        <v>4</v>
      </c>
      <c r="N38" s="166">
        <v>4</v>
      </c>
      <c r="O38" s="166">
        <v>4</v>
      </c>
      <c r="P38" s="166">
        <v>4</v>
      </c>
      <c r="Q38" s="166">
        <v>5</v>
      </c>
      <c r="R38" s="166">
        <v>4</v>
      </c>
      <c r="S38" s="166">
        <v>3</v>
      </c>
      <c r="T38" s="166">
        <v>3</v>
      </c>
      <c r="U38" s="166" t="s">
        <v>390</v>
      </c>
    </row>
    <row r="39" spans="1:21" ht="15.75" customHeight="1" x14ac:dyDescent="0.2">
      <c r="A39" s="165">
        <v>44933.466278622684</v>
      </c>
      <c r="B39" s="166" t="s">
        <v>321</v>
      </c>
      <c r="C39" s="166" t="s">
        <v>20</v>
      </c>
      <c r="D39" s="166" t="s">
        <v>24</v>
      </c>
      <c r="E39" s="166" t="s">
        <v>22</v>
      </c>
      <c r="F39" s="166" t="s">
        <v>135</v>
      </c>
      <c r="G39" s="166" t="s">
        <v>110</v>
      </c>
      <c r="H39" s="166" t="s">
        <v>157</v>
      </c>
      <c r="I39" s="166">
        <v>5</v>
      </c>
      <c r="J39" s="166">
        <v>5</v>
      </c>
      <c r="K39" s="166">
        <v>5</v>
      </c>
      <c r="L39" s="166">
        <v>5</v>
      </c>
      <c r="M39" s="166">
        <v>5</v>
      </c>
      <c r="N39" s="166">
        <v>5</v>
      </c>
      <c r="O39" s="166">
        <v>5</v>
      </c>
      <c r="P39" s="166">
        <v>5</v>
      </c>
      <c r="Q39" s="166">
        <v>5</v>
      </c>
      <c r="R39" s="166">
        <v>5</v>
      </c>
      <c r="S39" s="166">
        <v>5</v>
      </c>
      <c r="T39" s="166">
        <v>5</v>
      </c>
      <c r="U39" s="166" t="s">
        <v>30</v>
      </c>
    </row>
    <row r="40" spans="1:21" ht="15.75" customHeight="1" x14ac:dyDescent="0.2">
      <c r="A40" s="165">
        <v>44933.474034965278</v>
      </c>
      <c r="B40" s="166" t="s">
        <v>331</v>
      </c>
      <c r="C40" s="166" t="s">
        <v>20</v>
      </c>
      <c r="D40" s="166" t="s">
        <v>24</v>
      </c>
      <c r="E40" s="166" t="s">
        <v>22</v>
      </c>
      <c r="F40" s="166" t="s">
        <v>135</v>
      </c>
      <c r="G40" s="166" t="s">
        <v>110</v>
      </c>
      <c r="H40" s="166" t="s">
        <v>157</v>
      </c>
      <c r="I40" s="166">
        <v>5</v>
      </c>
      <c r="J40" s="166">
        <v>5</v>
      </c>
      <c r="K40" s="166">
        <v>5</v>
      </c>
      <c r="L40" s="166">
        <v>5</v>
      </c>
      <c r="M40" s="166">
        <v>5</v>
      </c>
      <c r="N40" s="166">
        <v>5</v>
      </c>
      <c r="O40" s="166">
        <v>5</v>
      </c>
      <c r="P40" s="166">
        <v>5</v>
      </c>
      <c r="Q40" s="166">
        <v>5</v>
      </c>
      <c r="R40" s="166">
        <v>3</v>
      </c>
      <c r="S40" s="166">
        <v>5</v>
      </c>
      <c r="T40" s="166">
        <v>5</v>
      </c>
    </row>
    <row r="41" spans="1:21" ht="15.75" customHeight="1" x14ac:dyDescent="0.2">
      <c r="A41" s="165">
        <v>44933.475311608796</v>
      </c>
      <c r="B41" s="166" t="s">
        <v>332</v>
      </c>
      <c r="C41" s="166" t="s">
        <v>25</v>
      </c>
      <c r="D41" s="166" t="s">
        <v>24</v>
      </c>
      <c r="E41" s="166" t="s">
        <v>27</v>
      </c>
      <c r="F41" s="166" t="s">
        <v>147</v>
      </c>
      <c r="G41" s="166" t="s">
        <v>98</v>
      </c>
      <c r="H41" s="166" t="s">
        <v>157</v>
      </c>
      <c r="I41" s="166">
        <v>5</v>
      </c>
      <c r="J41" s="166">
        <v>5</v>
      </c>
      <c r="K41" s="166">
        <v>5</v>
      </c>
      <c r="L41" s="166">
        <v>5</v>
      </c>
      <c r="M41" s="166">
        <v>4</v>
      </c>
      <c r="N41" s="166">
        <v>5</v>
      </c>
      <c r="O41" s="166">
        <v>5</v>
      </c>
      <c r="P41" s="166">
        <v>5</v>
      </c>
      <c r="Q41" s="166">
        <v>5</v>
      </c>
      <c r="R41" s="166">
        <v>3</v>
      </c>
      <c r="S41" s="166">
        <v>4</v>
      </c>
      <c r="T41" s="166">
        <v>4</v>
      </c>
      <c r="U41" s="166" t="s">
        <v>30</v>
      </c>
    </row>
    <row r="42" spans="1:21" ht="15.75" customHeight="1" x14ac:dyDescent="0.2">
      <c r="A42" s="165">
        <v>44933.475409282408</v>
      </c>
      <c r="B42" s="166" t="s">
        <v>333</v>
      </c>
      <c r="C42" s="166" t="s">
        <v>20</v>
      </c>
      <c r="D42" s="166" t="s">
        <v>24</v>
      </c>
      <c r="E42" s="166" t="s">
        <v>22</v>
      </c>
      <c r="F42" s="166" t="s">
        <v>135</v>
      </c>
      <c r="G42" s="166" t="s">
        <v>112</v>
      </c>
      <c r="H42" s="166" t="s">
        <v>157</v>
      </c>
      <c r="I42" s="166">
        <v>5</v>
      </c>
      <c r="J42" s="166">
        <v>5</v>
      </c>
      <c r="K42" s="166">
        <v>5</v>
      </c>
      <c r="L42" s="166">
        <v>5</v>
      </c>
      <c r="M42" s="166">
        <v>5</v>
      </c>
      <c r="N42" s="166">
        <v>5</v>
      </c>
      <c r="O42" s="166">
        <v>5</v>
      </c>
      <c r="P42" s="166">
        <v>5</v>
      </c>
      <c r="Q42" s="166">
        <v>5</v>
      </c>
      <c r="R42" s="166">
        <v>3</v>
      </c>
      <c r="S42" s="166">
        <v>4</v>
      </c>
      <c r="T42" s="166">
        <v>4</v>
      </c>
    </row>
    <row r="43" spans="1:21" ht="15.75" customHeight="1" x14ac:dyDescent="0.2">
      <c r="A43" s="165">
        <v>44933.476006562501</v>
      </c>
      <c r="B43" s="166" t="s">
        <v>336</v>
      </c>
      <c r="C43" s="166" t="s">
        <v>25</v>
      </c>
      <c r="D43" s="166" t="s">
        <v>26</v>
      </c>
      <c r="E43" s="166" t="s">
        <v>27</v>
      </c>
      <c r="F43" s="166" t="s">
        <v>220</v>
      </c>
      <c r="G43" s="166" t="s">
        <v>337</v>
      </c>
      <c r="H43" s="166" t="s">
        <v>157</v>
      </c>
      <c r="I43" s="166">
        <v>3</v>
      </c>
      <c r="J43" s="166">
        <v>3</v>
      </c>
      <c r="K43" s="166">
        <v>3</v>
      </c>
      <c r="L43" s="166">
        <v>3</v>
      </c>
      <c r="M43" s="166">
        <v>3</v>
      </c>
      <c r="N43" s="166">
        <v>3</v>
      </c>
      <c r="O43" s="166">
        <v>3</v>
      </c>
      <c r="P43" s="166">
        <v>3</v>
      </c>
      <c r="Q43" s="166">
        <v>3</v>
      </c>
      <c r="R43" s="166">
        <v>3</v>
      </c>
      <c r="S43" s="166">
        <v>3</v>
      </c>
      <c r="T43" s="166">
        <v>3</v>
      </c>
    </row>
    <row r="44" spans="1:21" ht="15.75" customHeight="1" x14ac:dyDescent="0.2">
      <c r="A44" s="165">
        <v>44933.47799728009</v>
      </c>
      <c r="B44" s="166" t="s">
        <v>338</v>
      </c>
      <c r="C44" s="166" t="s">
        <v>25</v>
      </c>
      <c r="D44" s="166" t="s">
        <v>24</v>
      </c>
      <c r="E44" s="166" t="s">
        <v>22</v>
      </c>
      <c r="F44" s="166" t="s">
        <v>135</v>
      </c>
      <c r="G44" s="166" t="s">
        <v>110</v>
      </c>
      <c r="H44" s="166" t="s">
        <v>157</v>
      </c>
      <c r="I44" s="166">
        <v>5</v>
      </c>
      <c r="J44" s="166">
        <v>5</v>
      </c>
      <c r="K44" s="166">
        <v>4</v>
      </c>
      <c r="L44" s="166">
        <v>4</v>
      </c>
      <c r="M44" s="166">
        <v>3</v>
      </c>
      <c r="N44" s="166">
        <v>3</v>
      </c>
      <c r="O44" s="166">
        <v>5</v>
      </c>
      <c r="P44" s="166">
        <v>4</v>
      </c>
      <c r="Q44" s="166">
        <v>5</v>
      </c>
      <c r="R44" s="166">
        <v>3</v>
      </c>
      <c r="S44" s="166">
        <v>4</v>
      </c>
      <c r="T44" s="166">
        <v>4</v>
      </c>
      <c r="U44" s="166" t="s">
        <v>30</v>
      </c>
    </row>
    <row r="45" spans="1:21" ht="15.75" customHeight="1" x14ac:dyDescent="0.2">
      <c r="A45" s="165">
        <v>44933.47957491898</v>
      </c>
      <c r="B45" s="166" t="s">
        <v>340</v>
      </c>
      <c r="C45" s="166" t="s">
        <v>25</v>
      </c>
      <c r="D45" s="166" t="s">
        <v>24</v>
      </c>
      <c r="E45" s="166" t="s">
        <v>27</v>
      </c>
      <c r="F45" s="166" t="s">
        <v>147</v>
      </c>
      <c r="G45" s="166" t="s">
        <v>98</v>
      </c>
      <c r="H45" s="166" t="s">
        <v>157</v>
      </c>
      <c r="I45" s="166">
        <v>4</v>
      </c>
      <c r="J45" s="166">
        <v>4</v>
      </c>
      <c r="K45" s="166">
        <v>4</v>
      </c>
      <c r="L45" s="166">
        <v>4</v>
      </c>
      <c r="M45" s="166">
        <v>4</v>
      </c>
      <c r="N45" s="166">
        <v>4</v>
      </c>
      <c r="O45" s="166">
        <v>4</v>
      </c>
      <c r="P45" s="166">
        <v>4</v>
      </c>
      <c r="Q45" s="166">
        <v>4</v>
      </c>
      <c r="R45" s="166">
        <v>4</v>
      </c>
      <c r="S45" s="166">
        <v>4</v>
      </c>
      <c r="T45" s="166">
        <v>4</v>
      </c>
    </row>
    <row r="46" spans="1:21" ht="15.75" customHeight="1" x14ac:dyDescent="0.2">
      <c r="A46" s="165">
        <v>44933.484701770838</v>
      </c>
      <c r="B46" s="166" t="s">
        <v>342</v>
      </c>
      <c r="C46" s="166" t="s">
        <v>20</v>
      </c>
      <c r="D46" s="166" t="s">
        <v>24</v>
      </c>
      <c r="E46" s="166" t="s">
        <v>22</v>
      </c>
      <c r="F46" s="166" t="s">
        <v>159</v>
      </c>
      <c r="G46" s="166" t="s">
        <v>343</v>
      </c>
      <c r="H46" s="166" t="s">
        <v>157</v>
      </c>
      <c r="I46" s="166">
        <v>5</v>
      </c>
      <c r="J46" s="166">
        <v>4</v>
      </c>
      <c r="K46" s="166">
        <v>5</v>
      </c>
      <c r="L46" s="166">
        <v>5</v>
      </c>
      <c r="M46" s="166">
        <v>4</v>
      </c>
      <c r="N46" s="166">
        <v>5</v>
      </c>
      <c r="O46" s="166">
        <v>4</v>
      </c>
      <c r="P46" s="166">
        <v>4</v>
      </c>
      <c r="Q46" s="166">
        <v>5</v>
      </c>
      <c r="R46" s="166">
        <v>3</v>
      </c>
      <c r="S46" s="166">
        <v>4</v>
      </c>
      <c r="T46" s="166">
        <v>5</v>
      </c>
    </row>
    <row r="47" spans="1:21" ht="23.25" x14ac:dyDescent="0.2">
      <c r="I47" s="1">
        <f>AVERAGE(I2:I46)</f>
        <v>4.6222222222222218</v>
      </c>
      <c r="J47" s="1">
        <f t="shared" ref="J47:T47" si="0">AVERAGE(J2:J46)</f>
        <v>4.5777777777777775</v>
      </c>
      <c r="K47" s="1">
        <f t="shared" si="0"/>
        <v>4.5999999999999996</v>
      </c>
      <c r="L47" s="1">
        <f t="shared" si="0"/>
        <v>4.6363636363636367</v>
      </c>
      <c r="M47" s="1">
        <f t="shared" si="0"/>
        <v>4.5999999999999996</v>
      </c>
      <c r="N47" s="1">
        <f t="shared" si="0"/>
        <v>4.4000000000000004</v>
      </c>
      <c r="O47" s="1">
        <f t="shared" si="0"/>
        <v>4.6444444444444448</v>
      </c>
      <c r="P47" s="1">
        <f t="shared" si="0"/>
        <v>4.666666666666667</v>
      </c>
      <c r="Q47" s="1">
        <f t="shared" si="0"/>
        <v>4.7333333333333334</v>
      </c>
      <c r="R47" s="1">
        <f t="shared" si="0"/>
        <v>3.3181818181818183</v>
      </c>
      <c r="S47" s="1">
        <f t="shared" si="0"/>
        <v>4.1111111111111107</v>
      </c>
      <c r="T47" s="1">
        <f t="shared" si="0"/>
        <v>4.3181818181818183</v>
      </c>
    </row>
    <row r="48" spans="1:21" ht="23.25" x14ac:dyDescent="0.2">
      <c r="I48" s="2">
        <f>STDEV(I2:I46)</f>
        <v>0.77720036286687633</v>
      </c>
      <c r="J48" s="2">
        <f t="shared" ref="J48:T48" si="1">STDEV(J2:J46)</f>
        <v>0.65674434242948065</v>
      </c>
      <c r="K48" s="2">
        <f t="shared" si="1"/>
        <v>0.61791438065332382</v>
      </c>
      <c r="L48" s="2">
        <f t="shared" si="1"/>
        <v>0.53225754785778701</v>
      </c>
      <c r="M48" s="2">
        <f t="shared" si="1"/>
        <v>0.61791438065332382</v>
      </c>
      <c r="N48" s="2">
        <f t="shared" si="1"/>
        <v>0.80903983495588994</v>
      </c>
      <c r="O48" s="2">
        <f t="shared" si="1"/>
        <v>0.57030914884168371</v>
      </c>
      <c r="P48" s="2">
        <f t="shared" si="1"/>
        <v>0.56407607481776623</v>
      </c>
      <c r="Q48" s="2">
        <f t="shared" si="1"/>
        <v>0.5393598899705927</v>
      </c>
      <c r="R48" s="2">
        <f t="shared" si="1"/>
        <v>1.1963651786105973</v>
      </c>
      <c r="S48" s="2">
        <f t="shared" si="1"/>
        <v>0.74535599249993001</v>
      </c>
      <c r="T48" s="2">
        <f t="shared" si="1"/>
        <v>0.67419986246324137</v>
      </c>
    </row>
    <row r="49" spans="1:20" ht="23.25" x14ac:dyDescent="0.2">
      <c r="I49" s="3">
        <f>AVERAGE(I2:I48)</f>
        <v>4.5404132464912577</v>
      </c>
      <c r="J49" s="3">
        <f t="shared" ref="J49:T49" si="2">AVERAGE(J2:J48)</f>
        <v>4.4943515344724947</v>
      </c>
      <c r="K49" s="3">
        <f t="shared" si="2"/>
        <v>4.5152747740564534</v>
      </c>
      <c r="L49" s="3">
        <f t="shared" si="2"/>
        <v>4.5471439387874222</v>
      </c>
      <c r="M49" s="3">
        <f t="shared" si="2"/>
        <v>4.5152747740564534</v>
      </c>
      <c r="N49" s="3">
        <f t="shared" si="2"/>
        <v>4.3235965922331037</v>
      </c>
      <c r="O49" s="3">
        <f t="shared" si="2"/>
        <v>4.5577607147507688</v>
      </c>
      <c r="P49" s="3">
        <f t="shared" si="2"/>
        <v>4.5793775051379662</v>
      </c>
      <c r="Q49" s="3">
        <f t="shared" si="2"/>
        <v>4.6440998558149769</v>
      </c>
      <c r="R49" s="3">
        <f t="shared" si="2"/>
        <v>3.272055369495487</v>
      </c>
      <c r="S49" s="3">
        <f t="shared" si="2"/>
        <v>4.0394993000768302</v>
      </c>
      <c r="T49" s="3">
        <f t="shared" si="2"/>
        <v>4.2389648191444573</v>
      </c>
    </row>
    <row r="50" spans="1:20" ht="23.25" x14ac:dyDescent="0.2">
      <c r="I50" s="4">
        <f>STDEV(I2:I46)</f>
        <v>0.77720036286687633</v>
      </c>
      <c r="J50" s="4">
        <f t="shared" ref="J50:T50" si="3">STDEV(J2:J46)</f>
        <v>0.65674434242948065</v>
      </c>
      <c r="K50" s="4">
        <f t="shared" si="3"/>
        <v>0.61791438065332382</v>
      </c>
      <c r="L50" s="4">
        <f t="shared" si="3"/>
        <v>0.53225754785778701</v>
      </c>
      <c r="M50" s="4">
        <f t="shared" si="3"/>
        <v>0.61791438065332382</v>
      </c>
      <c r="N50" s="4">
        <f t="shared" si="3"/>
        <v>0.80903983495588994</v>
      </c>
      <c r="O50" s="4">
        <f t="shared" si="3"/>
        <v>0.57030914884168371</v>
      </c>
      <c r="P50" s="4">
        <f t="shared" si="3"/>
        <v>0.56407607481776623</v>
      </c>
      <c r="Q50" s="4">
        <f t="shared" si="3"/>
        <v>0.5393598899705927</v>
      </c>
      <c r="R50" s="4">
        <f t="shared" si="3"/>
        <v>1.1963651786105973</v>
      </c>
      <c r="S50" s="4">
        <f t="shared" si="3"/>
        <v>0.74535599249993001</v>
      </c>
      <c r="T50" s="4">
        <f t="shared" si="3"/>
        <v>0.67419986246324137</v>
      </c>
    </row>
    <row r="51" spans="1:20" ht="24" x14ac:dyDescent="0.55000000000000004">
      <c r="A51" s="101" t="s">
        <v>92</v>
      </c>
      <c r="D51" s="137" t="s">
        <v>91</v>
      </c>
      <c r="E51" s="5"/>
      <c r="F51" s="135"/>
      <c r="G51" s="137" t="s">
        <v>94</v>
      </c>
      <c r="H51" s="5"/>
    </row>
    <row r="52" spans="1:20" ht="24" x14ac:dyDescent="0.55000000000000004">
      <c r="A52" s="120" t="s">
        <v>25</v>
      </c>
      <c r="B52" s="121">
        <f>COUNTIF(C2:C46,"หญิง")</f>
        <v>26</v>
      </c>
      <c r="D52" s="168" t="s">
        <v>135</v>
      </c>
      <c r="E52" s="123">
        <f>COUNTIF(F2:F46,"คณะศึกษาศาสตร์")</f>
        <v>23</v>
      </c>
      <c r="F52" s="5"/>
      <c r="G52" s="170" t="s">
        <v>107</v>
      </c>
      <c r="H52" s="123">
        <f>COUNTIF(G2:G46,"ภาษาไทย")</f>
        <v>1</v>
      </c>
    </row>
    <row r="53" spans="1:20" ht="24" x14ac:dyDescent="0.55000000000000004">
      <c r="A53" s="120" t="s">
        <v>20</v>
      </c>
      <c r="B53" s="121">
        <f>COUNTIF(C2:C46,"ชาย")</f>
        <v>19</v>
      </c>
      <c r="D53" s="168" t="s">
        <v>143</v>
      </c>
      <c r="E53" s="123">
        <f>COUNTIF(F2:F47,"คณะวิศวกรรมศาสตร์")</f>
        <v>1</v>
      </c>
      <c r="F53" s="5"/>
      <c r="G53" s="170" t="s">
        <v>97</v>
      </c>
      <c r="H53" s="123">
        <f>COUNTIF(G2:G47,"หลักสูตรและการสอน")</f>
        <v>3</v>
      </c>
    </row>
    <row r="54" spans="1:20" ht="24" x14ac:dyDescent="0.55000000000000004">
      <c r="B54" s="119">
        <f>SUBTOTAL(9,B52:B53)</f>
        <v>45</v>
      </c>
      <c r="D54" s="168" t="s">
        <v>118</v>
      </c>
      <c r="E54" s="123">
        <f>COUNTIF(F2:F48,"วิทยาลัยพลังงานทดแทนและสมาร์ตกริดเทคโนโลยี")</f>
        <v>3</v>
      </c>
      <c r="F54" s="5"/>
      <c r="G54" s="170" t="s">
        <v>110</v>
      </c>
      <c r="H54" s="123">
        <f>COUNTIF(G2:G48,"การบริหารการศึกษา")</f>
        <v>15</v>
      </c>
    </row>
    <row r="55" spans="1:20" ht="24" x14ac:dyDescent="0.55000000000000004">
      <c r="D55" s="168" t="s">
        <v>220</v>
      </c>
      <c r="E55" s="123">
        <f>COUNTIF(F2:F49,"คณะวิทยาศาสตร์การแพทย์")</f>
        <v>2</v>
      </c>
      <c r="F55" s="5"/>
      <c r="G55" s="170" t="s">
        <v>228</v>
      </c>
      <c r="H55" s="123">
        <f>COUNTIF(G2:G49,"โลจิสติกส์และดิจิทัลซัพพลายเชน")</f>
        <v>2</v>
      </c>
    </row>
    <row r="56" spans="1:20" ht="24" x14ac:dyDescent="0.55000000000000004">
      <c r="A56" s="101" t="s">
        <v>93</v>
      </c>
      <c r="B56" s="135"/>
      <c r="D56" s="168" t="s">
        <v>147</v>
      </c>
      <c r="E56" s="123">
        <f>COUNTIF(F2:F50,"คณะสาธารณสุขศาสตร์")</f>
        <v>4</v>
      </c>
      <c r="F56" s="5"/>
      <c r="G56" s="170" t="s">
        <v>221</v>
      </c>
      <c r="H56" s="123">
        <f>COUNTIF(G2:G50,"สรีรวิทยา")</f>
        <v>1</v>
      </c>
    </row>
    <row r="57" spans="1:20" ht="24" x14ac:dyDescent="0.55000000000000004">
      <c r="A57" s="120" t="s">
        <v>27</v>
      </c>
      <c r="B57" s="121">
        <f>COUNTIF(E2:E46,"ปริญญาโท")</f>
        <v>18</v>
      </c>
      <c r="D57" s="168" t="s">
        <v>142</v>
      </c>
      <c r="E57" s="123">
        <f>COUNTIF(F2:F51,"คณะบริหารธุรกิจ เศรษฐกิจและการสื่อสาร")</f>
        <v>5</v>
      </c>
      <c r="F57" s="5"/>
      <c r="G57" s="171" t="s">
        <v>158</v>
      </c>
      <c r="H57" s="123">
        <f>COUNTIF(G2:G51,"สมาร์ตกริดเทคโนโลยี")</f>
        <v>1</v>
      </c>
    </row>
    <row r="58" spans="1:20" ht="24" x14ac:dyDescent="0.55000000000000004">
      <c r="A58" s="120" t="s">
        <v>22</v>
      </c>
      <c r="B58" s="121">
        <f>COUNTIF(E2:E46,"ปริญญาเอก")</f>
        <v>27</v>
      </c>
      <c r="D58" s="168" t="s">
        <v>159</v>
      </c>
      <c r="E58" s="123">
        <f>COUNTIF(F2:F55,"คณะวิทยาศาสตร์")</f>
        <v>1</v>
      </c>
      <c r="F58" s="5"/>
      <c r="G58" s="170" t="s">
        <v>243</v>
      </c>
      <c r="H58" s="123">
        <f>COUNTIF(G2:G52,"บริหารธุรกิจดิจิทัลเชิงกลยุทธ์")</f>
        <v>1</v>
      </c>
    </row>
    <row r="59" spans="1:20" ht="24" x14ac:dyDescent="0.55000000000000004">
      <c r="A59" s="5"/>
      <c r="B59" s="136">
        <f>SUBTOTAL(9,B56:B58)</f>
        <v>45</v>
      </c>
      <c r="D59" s="169" t="s">
        <v>227</v>
      </c>
      <c r="E59" s="123">
        <f>COUNTIF(F2:F53,"คณะวิทยาศาสตร์การแพทย์")</f>
        <v>2</v>
      </c>
      <c r="F59" s="5"/>
      <c r="G59" s="172" t="s">
        <v>343</v>
      </c>
      <c r="H59" s="123">
        <f>COUNTIF(G2:G46,"วิทยาการคอมพิวเตอร์")</f>
        <v>1</v>
      </c>
    </row>
    <row r="60" spans="1:20" ht="24" x14ac:dyDescent="0.55000000000000004">
      <c r="D60" s="168" t="s">
        <v>141</v>
      </c>
      <c r="E60" s="123">
        <f>COUNTIF(F2:F54,"คณะมนุษยศาสตร์")</f>
        <v>3</v>
      </c>
      <c r="F60" s="5"/>
      <c r="G60" s="170" t="s">
        <v>260</v>
      </c>
      <c r="H60" s="123">
        <f>COUNTIF(G2:G54,"เศรษฐศาสตร์")</f>
        <v>1</v>
      </c>
    </row>
    <row r="61" spans="1:20" ht="24" x14ac:dyDescent="0.55000000000000004">
      <c r="A61" s="120" t="s">
        <v>26</v>
      </c>
      <c r="B61" s="121">
        <f>COUNTIF(D2:D46,"20-30 ปี")</f>
        <v>10</v>
      </c>
      <c r="D61" s="169" t="s">
        <v>156</v>
      </c>
      <c r="E61" s="123">
        <f>COUNTIF(F3:F55,"คณะสถาปัตยกรรมศาสตร์ ศิลปะและการออกแบบ")</f>
        <v>1</v>
      </c>
      <c r="F61" s="5"/>
      <c r="G61" s="170" t="s">
        <v>111</v>
      </c>
      <c r="H61" s="123">
        <f>COUNTIF(G2:G55,"บริหารธุรกิจ")</f>
        <v>3</v>
      </c>
    </row>
    <row r="62" spans="1:20" ht="24" x14ac:dyDescent="0.55000000000000004">
      <c r="A62" s="120" t="s">
        <v>24</v>
      </c>
      <c r="B62" s="121">
        <f>COUNTIF(D2:D46,"31-40 ปี")</f>
        <v>21</v>
      </c>
      <c r="E62" s="119">
        <v>45</v>
      </c>
      <c r="F62" s="5"/>
      <c r="G62" s="170" t="s">
        <v>98</v>
      </c>
      <c r="H62" s="123">
        <f>COUNTIF(G2:G56,"สาธารณสุขศาสตร์")</f>
        <v>4</v>
      </c>
    </row>
    <row r="63" spans="1:20" ht="24" x14ac:dyDescent="0.55000000000000004">
      <c r="A63" s="120" t="s">
        <v>21</v>
      </c>
      <c r="B63" s="121">
        <f>COUNTIF(D2:D46,"41-50 ปี")</f>
        <v>12</v>
      </c>
      <c r="G63" s="170" t="s">
        <v>281</v>
      </c>
      <c r="H63" s="123">
        <f>COUNTIF(G2:G57,"คณิตศาสตร์ศึกษา")</f>
        <v>2</v>
      </c>
    </row>
    <row r="64" spans="1:20" ht="24" customHeight="1" x14ac:dyDescent="0.55000000000000004">
      <c r="A64" s="120" t="s">
        <v>31</v>
      </c>
      <c r="B64" s="121">
        <f>COUNTIF(D3:D47,"51 ปีขึ้นไป")</f>
        <v>2</v>
      </c>
      <c r="G64" s="170" t="s">
        <v>285</v>
      </c>
      <c r="H64" s="123">
        <f>COUNTIF(G2:G58,"ดนตรี")</f>
        <v>1</v>
      </c>
    </row>
    <row r="65" spans="2:8" ht="19.5" customHeight="1" x14ac:dyDescent="0.55000000000000004">
      <c r="B65" s="119">
        <f>SUBTOTAL(9,B61:B64)</f>
        <v>45</v>
      </c>
      <c r="G65" s="170" t="s">
        <v>116</v>
      </c>
      <c r="H65" s="123">
        <f>COUNTIF(G2:G59,"ดุริยางคศิลป์")</f>
        <v>1</v>
      </c>
    </row>
    <row r="66" spans="2:8" ht="19.5" customHeight="1" x14ac:dyDescent="0.55000000000000004">
      <c r="G66" s="170" t="s">
        <v>112</v>
      </c>
      <c r="H66" s="123">
        <f>COUNTIF(G2:G60,"วิทยาศาสตร์ศึกษา")</f>
        <v>1</v>
      </c>
    </row>
    <row r="67" spans="2:8" ht="19.5" customHeight="1" x14ac:dyDescent="0.55000000000000004">
      <c r="G67" s="170" t="s">
        <v>317</v>
      </c>
      <c r="H67" s="123">
        <f>COUNTIF(G2:G61,"คติชนวิทยา")</f>
        <v>1</v>
      </c>
    </row>
    <row r="68" spans="2:8" ht="19.5" customHeight="1" x14ac:dyDescent="0.55000000000000004">
      <c r="G68" s="170" t="s">
        <v>298</v>
      </c>
      <c r="H68" s="123">
        <f>COUNTIF(G2:G62,"พลังงานทดแทน")</f>
        <v>1</v>
      </c>
    </row>
    <row r="69" spans="2:8" ht="19.5" customHeight="1" x14ac:dyDescent="0.55000000000000004">
      <c r="G69" s="170" t="s">
        <v>99</v>
      </c>
      <c r="H69" s="123">
        <f>COUNTIF(G2:G63,"เทคโนโลยีและสื่อสารการศึกษา")</f>
        <v>1</v>
      </c>
    </row>
    <row r="70" spans="2:8" ht="19.5" customHeight="1" x14ac:dyDescent="0.55000000000000004">
      <c r="G70" s="170" t="s">
        <v>391</v>
      </c>
      <c r="H70" s="123">
        <f>COUNTIF(G2:G64,"วิศวกรรมศาสตร์")</f>
        <v>1</v>
      </c>
    </row>
    <row r="71" spans="2:8" ht="19.5" customHeight="1" x14ac:dyDescent="0.55000000000000004">
      <c r="G71" s="170" t="s">
        <v>307</v>
      </c>
      <c r="H71" s="123">
        <f>COUNTIF(G2:G65,"การจัดการสมาร์ตซิตี้และนวัตกรรมดิจิทัล")</f>
        <v>1</v>
      </c>
    </row>
    <row r="72" spans="2:8" ht="19.5" customHeight="1" x14ac:dyDescent="0.55000000000000004">
      <c r="G72" s="170" t="s">
        <v>195</v>
      </c>
      <c r="H72" s="123">
        <f>COUNTIF(G2:G66,"สถาปัตยกรรมศาสตร์")</f>
        <v>1</v>
      </c>
    </row>
    <row r="73" spans="2:8" ht="19.5" customHeight="1" x14ac:dyDescent="0.55000000000000004">
      <c r="G73" s="170" t="s">
        <v>337</v>
      </c>
      <c r="H73" s="123">
        <f>COUNTIF(G3:G67,"จุลชีววิทยา")</f>
        <v>1</v>
      </c>
    </row>
    <row r="74" spans="2:8" ht="19.5" customHeight="1" x14ac:dyDescent="0.2">
      <c r="H74" s="119">
        <f>SUM(H52:H73)</f>
        <v>45</v>
      </c>
    </row>
    <row r="75" spans="2:8" ht="19.5" customHeight="1" x14ac:dyDescent="0.2"/>
    <row r="76" spans="2:8" ht="19.5" customHeight="1" x14ac:dyDescent="0.2"/>
    <row r="77" spans="2:8" ht="19.5" customHeight="1" x14ac:dyDescent="0.2"/>
    <row r="78" spans="2:8" ht="19.5" customHeight="1" x14ac:dyDescent="0.2"/>
    <row r="79" spans="2:8" ht="19.5" customHeight="1" x14ac:dyDescent="0.2"/>
    <row r="80" spans="2:8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</sheetData>
  <autoFilter ref="G1:G98" xr:uid="{8486299E-296A-4F71-8E07-DF3C2B9F2FEC}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CC88-7394-426F-835D-2A2E7FB49329}">
  <sheetPr>
    <tabColor rgb="FF00B050"/>
  </sheetPr>
  <dimension ref="A1:U54"/>
  <sheetViews>
    <sheetView topLeftCell="D1" zoomScale="70" zoomScaleNormal="70" workbookViewId="0">
      <selection activeCell="I28" sqref="I28"/>
    </sheetView>
  </sheetViews>
  <sheetFormatPr defaultColWidth="12.7109375" defaultRowHeight="12.75" x14ac:dyDescent="0.2"/>
  <cols>
    <col min="1" max="3" width="18.85546875" customWidth="1"/>
    <col min="4" max="4" width="44.7109375" bestFit="1" customWidth="1"/>
    <col min="5" max="7" width="18.85546875" customWidth="1"/>
    <col min="8" max="8" width="20.42578125" bestFit="1" customWidth="1"/>
    <col min="9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44933.415532418978</v>
      </c>
      <c r="B2" s="166" t="s">
        <v>207</v>
      </c>
      <c r="C2" s="166" t="s">
        <v>25</v>
      </c>
      <c r="D2" s="166" t="s">
        <v>24</v>
      </c>
      <c r="E2" s="166" t="s">
        <v>22</v>
      </c>
      <c r="F2" s="166" t="s">
        <v>135</v>
      </c>
      <c r="G2" s="166" t="s">
        <v>107</v>
      </c>
      <c r="H2" s="166" t="s">
        <v>29</v>
      </c>
      <c r="I2" s="166">
        <v>4</v>
      </c>
      <c r="J2" s="166">
        <v>4</v>
      </c>
      <c r="K2" s="166">
        <v>5</v>
      </c>
      <c r="L2" s="166" t="s">
        <v>138</v>
      </c>
      <c r="M2" s="166">
        <v>4</v>
      </c>
      <c r="N2" s="166">
        <v>4</v>
      </c>
      <c r="O2" s="166">
        <v>4</v>
      </c>
      <c r="P2" s="166">
        <v>4</v>
      </c>
      <c r="Q2" s="166">
        <v>4</v>
      </c>
      <c r="R2" s="166">
        <v>3</v>
      </c>
      <c r="S2" s="166">
        <v>4</v>
      </c>
      <c r="T2" s="166">
        <v>4</v>
      </c>
      <c r="U2" s="166" t="s">
        <v>30</v>
      </c>
    </row>
    <row r="3" spans="1:21" ht="15.75" customHeight="1" x14ac:dyDescent="0.2">
      <c r="A3" s="165">
        <v>44933.418926643513</v>
      </c>
      <c r="B3" s="166" t="s">
        <v>213</v>
      </c>
      <c r="C3" s="166" t="s">
        <v>20</v>
      </c>
      <c r="D3" s="166" t="s">
        <v>24</v>
      </c>
      <c r="E3" s="166" t="s">
        <v>27</v>
      </c>
      <c r="F3" s="166" t="s">
        <v>135</v>
      </c>
      <c r="G3" s="166" t="s">
        <v>97</v>
      </c>
      <c r="H3" s="166" t="s">
        <v>29</v>
      </c>
      <c r="I3" s="166">
        <v>4</v>
      </c>
      <c r="J3" s="166">
        <v>4</v>
      </c>
      <c r="K3" s="166">
        <v>4</v>
      </c>
      <c r="L3" s="166">
        <v>4</v>
      </c>
      <c r="M3" s="166">
        <v>4</v>
      </c>
      <c r="N3" s="166">
        <v>4</v>
      </c>
      <c r="O3" s="166">
        <v>4</v>
      </c>
      <c r="P3" s="166">
        <v>4</v>
      </c>
      <c r="Q3" s="166">
        <v>4</v>
      </c>
      <c r="R3" s="166">
        <v>4</v>
      </c>
      <c r="S3" s="166">
        <v>4</v>
      </c>
      <c r="T3" s="166">
        <v>4</v>
      </c>
      <c r="U3" s="166" t="s">
        <v>214</v>
      </c>
    </row>
    <row r="4" spans="1:21" ht="15.75" customHeight="1" x14ac:dyDescent="0.2">
      <c r="A4" s="165">
        <v>44933.42149148148</v>
      </c>
      <c r="B4" s="166" t="s">
        <v>217</v>
      </c>
      <c r="C4" s="166" t="s">
        <v>20</v>
      </c>
      <c r="D4" s="166" t="s">
        <v>26</v>
      </c>
      <c r="E4" s="166" t="s">
        <v>22</v>
      </c>
      <c r="F4" s="166" t="s">
        <v>135</v>
      </c>
      <c r="G4" s="166" t="s">
        <v>107</v>
      </c>
      <c r="H4" s="166" t="s">
        <v>29</v>
      </c>
      <c r="I4" s="166">
        <v>5</v>
      </c>
      <c r="J4" s="166">
        <v>5</v>
      </c>
      <c r="K4" s="166">
        <v>5</v>
      </c>
      <c r="L4" s="166">
        <v>5</v>
      </c>
      <c r="M4" s="166">
        <v>5</v>
      </c>
      <c r="N4" s="166">
        <v>5</v>
      </c>
      <c r="O4" s="166">
        <v>5</v>
      </c>
      <c r="P4" s="166">
        <v>5</v>
      </c>
      <c r="Q4" s="166">
        <v>5</v>
      </c>
      <c r="R4" s="166">
        <v>2</v>
      </c>
      <c r="S4" s="166">
        <v>4</v>
      </c>
      <c r="T4" s="166">
        <v>5</v>
      </c>
    </row>
    <row r="5" spans="1:21" ht="15.75" customHeight="1" x14ac:dyDescent="0.2">
      <c r="A5" s="165">
        <v>44933.423432557873</v>
      </c>
      <c r="B5" s="166" t="s">
        <v>224</v>
      </c>
      <c r="C5" s="166" t="s">
        <v>20</v>
      </c>
      <c r="D5" s="166" t="s">
        <v>24</v>
      </c>
      <c r="E5" s="166" t="s">
        <v>22</v>
      </c>
      <c r="F5" s="166" t="s">
        <v>135</v>
      </c>
      <c r="G5" s="166" t="s">
        <v>107</v>
      </c>
      <c r="H5" s="166" t="s">
        <v>29</v>
      </c>
      <c r="I5" s="166">
        <v>5</v>
      </c>
      <c r="J5" s="166">
        <v>5</v>
      </c>
      <c r="K5" s="166">
        <v>5</v>
      </c>
      <c r="L5" s="166">
        <v>5</v>
      </c>
      <c r="M5" s="166">
        <v>4</v>
      </c>
      <c r="N5" s="166">
        <v>5</v>
      </c>
      <c r="O5" s="166">
        <v>4</v>
      </c>
      <c r="P5" s="166">
        <v>5</v>
      </c>
      <c r="Q5" s="166">
        <v>5</v>
      </c>
      <c r="R5" s="166">
        <v>2</v>
      </c>
      <c r="S5" s="166">
        <v>3</v>
      </c>
      <c r="T5" s="166">
        <v>4</v>
      </c>
      <c r="U5" s="166" t="s">
        <v>392</v>
      </c>
    </row>
    <row r="6" spans="1:21" ht="15.75" customHeight="1" x14ac:dyDescent="0.2">
      <c r="A6" s="165">
        <v>44933.425510937501</v>
      </c>
      <c r="B6" s="166" t="s">
        <v>232</v>
      </c>
      <c r="C6" s="166" t="s">
        <v>20</v>
      </c>
      <c r="D6" s="166" t="s">
        <v>24</v>
      </c>
      <c r="E6" s="166" t="s">
        <v>22</v>
      </c>
      <c r="F6" s="166" t="s">
        <v>135</v>
      </c>
      <c r="G6" s="166" t="s">
        <v>99</v>
      </c>
      <c r="H6" s="166" t="s">
        <v>29</v>
      </c>
      <c r="I6" s="166">
        <v>5</v>
      </c>
      <c r="J6" s="166">
        <v>4</v>
      </c>
      <c r="K6" s="166">
        <v>4</v>
      </c>
      <c r="L6" s="166">
        <v>4</v>
      </c>
      <c r="M6" s="166">
        <v>4</v>
      </c>
      <c r="N6" s="166">
        <v>4</v>
      </c>
      <c r="O6" s="166">
        <v>4</v>
      </c>
      <c r="P6" s="166">
        <v>4</v>
      </c>
      <c r="Q6" s="166">
        <v>4</v>
      </c>
      <c r="R6" s="166">
        <v>4</v>
      </c>
      <c r="S6" s="166">
        <v>4</v>
      </c>
      <c r="T6" s="166">
        <v>4</v>
      </c>
    </row>
    <row r="7" spans="1:21" ht="15.75" customHeight="1" x14ac:dyDescent="0.2">
      <c r="A7" s="165">
        <v>44933.431267812499</v>
      </c>
      <c r="B7" s="166" t="s">
        <v>246</v>
      </c>
      <c r="C7" s="166" t="s">
        <v>20</v>
      </c>
      <c r="D7" s="166" t="s">
        <v>26</v>
      </c>
      <c r="E7" s="166" t="s">
        <v>22</v>
      </c>
      <c r="F7" s="166" t="s">
        <v>156</v>
      </c>
      <c r="G7" s="166" t="s">
        <v>240</v>
      </c>
      <c r="H7" s="166" t="s">
        <v>29</v>
      </c>
      <c r="I7" s="166">
        <v>5</v>
      </c>
      <c r="J7" s="166">
        <v>5</v>
      </c>
      <c r="K7" s="166">
        <v>5</v>
      </c>
      <c r="L7" s="166">
        <v>5</v>
      </c>
      <c r="M7" s="166">
        <v>3</v>
      </c>
      <c r="N7" s="166">
        <v>5</v>
      </c>
      <c r="O7" s="166">
        <v>4</v>
      </c>
      <c r="P7" s="166">
        <v>4</v>
      </c>
      <c r="Q7" s="166">
        <v>5</v>
      </c>
      <c r="R7" s="166">
        <v>3</v>
      </c>
      <c r="S7" s="166">
        <v>4</v>
      </c>
      <c r="T7" s="166">
        <v>5</v>
      </c>
      <c r="U7" s="166" t="s">
        <v>30</v>
      </c>
    </row>
    <row r="8" spans="1:21" ht="15.75" customHeight="1" x14ac:dyDescent="0.2">
      <c r="A8" s="165">
        <v>44933.436134386575</v>
      </c>
      <c r="B8" s="166" t="s">
        <v>253</v>
      </c>
      <c r="C8" s="166" t="s">
        <v>25</v>
      </c>
      <c r="D8" s="166" t="s">
        <v>26</v>
      </c>
      <c r="E8" s="166" t="s">
        <v>27</v>
      </c>
      <c r="F8" s="166" t="s">
        <v>160</v>
      </c>
      <c r="G8" s="166" t="s">
        <v>254</v>
      </c>
      <c r="H8" s="166" t="s">
        <v>29</v>
      </c>
      <c r="I8" s="166">
        <v>4</v>
      </c>
      <c r="J8" s="166">
        <v>5</v>
      </c>
      <c r="K8" s="166">
        <v>5</v>
      </c>
      <c r="L8" s="166">
        <v>4</v>
      </c>
      <c r="M8" s="166">
        <v>5</v>
      </c>
      <c r="N8" s="166">
        <v>5</v>
      </c>
      <c r="O8" s="166">
        <v>5</v>
      </c>
      <c r="P8" s="166">
        <v>5</v>
      </c>
      <c r="Q8" s="166">
        <v>5</v>
      </c>
      <c r="R8" s="166">
        <v>2</v>
      </c>
      <c r="S8" s="166">
        <v>4</v>
      </c>
      <c r="T8" s="166">
        <v>4</v>
      </c>
    </row>
    <row r="9" spans="1:21" ht="15.75" customHeight="1" x14ac:dyDescent="0.2">
      <c r="A9" s="165">
        <v>44933.441182071758</v>
      </c>
      <c r="B9" s="166" t="s">
        <v>273</v>
      </c>
      <c r="C9" s="166" t="s">
        <v>20</v>
      </c>
      <c r="D9" s="166" t="s">
        <v>24</v>
      </c>
      <c r="E9" s="166" t="s">
        <v>27</v>
      </c>
      <c r="F9" s="166" t="s">
        <v>156</v>
      </c>
      <c r="G9" s="166" t="s">
        <v>195</v>
      </c>
      <c r="H9" s="166" t="s">
        <v>29</v>
      </c>
      <c r="I9" s="166">
        <v>5</v>
      </c>
      <c r="J9" s="166">
        <v>5</v>
      </c>
      <c r="K9" s="166">
        <v>5</v>
      </c>
      <c r="L9" s="166">
        <v>5</v>
      </c>
      <c r="M9" s="166">
        <v>5</v>
      </c>
      <c r="N9" s="166">
        <v>5</v>
      </c>
      <c r="O9" s="166">
        <v>4</v>
      </c>
      <c r="P9" s="166">
        <v>4</v>
      </c>
      <c r="Q9" s="166">
        <v>4</v>
      </c>
      <c r="R9" s="166">
        <v>4</v>
      </c>
      <c r="S9" s="166">
        <v>4</v>
      </c>
      <c r="T9" s="166">
        <v>4</v>
      </c>
    </row>
    <row r="10" spans="1:21" ht="15.75" customHeight="1" x14ac:dyDescent="0.2">
      <c r="A10" s="165">
        <v>44933.441799189815</v>
      </c>
      <c r="B10" s="166" t="s">
        <v>274</v>
      </c>
      <c r="C10" s="166" t="s">
        <v>25</v>
      </c>
      <c r="D10" s="166" t="s">
        <v>26</v>
      </c>
      <c r="E10" s="166" t="s">
        <v>27</v>
      </c>
      <c r="F10" s="166" t="s">
        <v>147</v>
      </c>
      <c r="G10" s="166" t="s">
        <v>98</v>
      </c>
      <c r="H10" s="166" t="s">
        <v>29</v>
      </c>
      <c r="I10" s="166">
        <v>4</v>
      </c>
      <c r="J10" s="166">
        <v>4</v>
      </c>
      <c r="K10" s="166">
        <v>4</v>
      </c>
      <c r="L10" s="166">
        <v>4</v>
      </c>
      <c r="M10" s="166">
        <v>4</v>
      </c>
      <c r="N10" s="166">
        <v>4</v>
      </c>
      <c r="O10" s="166">
        <v>4</v>
      </c>
      <c r="P10" s="166">
        <v>4</v>
      </c>
      <c r="Q10" s="166">
        <v>4</v>
      </c>
      <c r="R10" s="166">
        <v>3</v>
      </c>
      <c r="S10" s="166">
        <v>4</v>
      </c>
      <c r="T10" s="166">
        <v>4</v>
      </c>
    </row>
    <row r="11" spans="1:21" ht="15.75" customHeight="1" x14ac:dyDescent="0.2">
      <c r="A11" s="165">
        <v>44933.444191111106</v>
      </c>
      <c r="B11" s="166" t="s">
        <v>279</v>
      </c>
      <c r="C11" s="166" t="s">
        <v>25</v>
      </c>
      <c r="D11" s="166" t="s">
        <v>24</v>
      </c>
      <c r="E11" s="166" t="s">
        <v>22</v>
      </c>
      <c r="F11" s="166" t="s">
        <v>135</v>
      </c>
      <c r="G11" s="166" t="s">
        <v>107</v>
      </c>
      <c r="H11" s="166" t="s">
        <v>29</v>
      </c>
      <c r="I11" s="166">
        <v>5</v>
      </c>
      <c r="J11" s="166">
        <v>5</v>
      </c>
      <c r="K11" s="166">
        <v>5</v>
      </c>
      <c r="L11" s="166">
        <v>5</v>
      </c>
      <c r="M11" s="166">
        <v>5</v>
      </c>
      <c r="N11" s="166">
        <v>5</v>
      </c>
      <c r="O11" s="166">
        <v>5</v>
      </c>
      <c r="P11" s="166">
        <v>5</v>
      </c>
      <c r="Q11" s="166">
        <v>5</v>
      </c>
      <c r="R11" s="166">
        <v>5</v>
      </c>
      <c r="S11" s="166">
        <v>5</v>
      </c>
      <c r="T11" s="166">
        <v>5</v>
      </c>
    </row>
    <row r="12" spans="1:21" ht="15.75" customHeight="1" x14ac:dyDescent="0.2">
      <c r="A12" s="165">
        <v>44933.453555023152</v>
      </c>
      <c r="B12" s="166" t="s">
        <v>294</v>
      </c>
      <c r="C12" s="166" t="s">
        <v>20</v>
      </c>
      <c r="D12" s="166" t="s">
        <v>21</v>
      </c>
      <c r="E12" s="166" t="s">
        <v>22</v>
      </c>
      <c r="F12" s="166" t="s">
        <v>135</v>
      </c>
      <c r="G12" s="166" t="s">
        <v>393</v>
      </c>
      <c r="H12" s="166" t="s">
        <v>29</v>
      </c>
      <c r="I12" s="166">
        <v>5</v>
      </c>
      <c r="J12" s="166">
        <v>5</v>
      </c>
      <c r="K12" s="166">
        <v>5</v>
      </c>
      <c r="L12" s="166">
        <v>5</v>
      </c>
      <c r="M12" s="166">
        <v>5</v>
      </c>
      <c r="N12" s="166">
        <v>5</v>
      </c>
      <c r="O12" s="166">
        <v>5</v>
      </c>
      <c r="P12" s="166">
        <v>5</v>
      </c>
      <c r="Q12" s="166">
        <v>5</v>
      </c>
      <c r="R12" s="166">
        <v>3</v>
      </c>
      <c r="S12" s="166">
        <v>4</v>
      </c>
      <c r="T12" s="166">
        <v>4</v>
      </c>
      <c r="U12" s="166" t="s">
        <v>295</v>
      </c>
    </row>
    <row r="13" spans="1:21" ht="23.25" x14ac:dyDescent="0.2">
      <c r="I13" s="1">
        <f>AVERAGE(I2:I12)</f>
        <v>4.6363636363636367</v>
      </c>
      <c r="J13" s="1">
        <f t="shared" ref="J13:T13" si="0">AVERAGE(J2:J12)</f>
        <v>4.6363636363636367</v>
      </c>
      <c r="K13" s="1">
        <f t="shared" si="0"/>
        <v>4.7272727272727275</v>
      </c>
      <c r="L13" s="1">
        <f t="shared" si="0"/>
        <v>4.5999999999999996</v>
      </c>
      <c r="M13" s="1">
        <f t="shared" si="0"/>
        <v>4.3636363636363633</v>
      </c>
      <c r="N13" s="1">
        <f t="shared" si="0"/>
        <v>4.6363636363636367</v>
      </c>
      <c r="O13" s="1">
        <f t="shared" si="0"/>
        <v>4.3636363636363633</v>
      </c>
      <c r="P13" s="1">
        <f t="shared" si="0"/>
        <v>4.4545454545454541</v>
      </c>
      <c r="Q13" s="1">
        <f t="shared" si="0"/>
        <v>4.5454545454545459</v>
      </c>
      <c r="R13" s="1">
        <f t="shared" si="0"/>
        <v>3.1818181818181817</v>
      </c>
      <c r="S13" s="1">
        <f t="shared" si="0"/>
        <v>4</v>
      </c>
      <c r="T13" s="1">
        <f t="shared" si="0"/>
        <v>4.2727272727272725</v>
      </c>
    </row>
    <row r="14" spans="1:21" ht="23.25" x14ac:dyDescent="0.2">
      <c r="I14" s="2">
        <f>STDEV(I2:I12)</f>
        <v>0.50452497910951177</v>
      </c>
      <c r="J14" s="2">
        <f t="shared" ref="J14:T14" si="1">STDEV(J2:J12)</f>
        <v>0.50452497910951177</v>
      </c>
      <c r="K14" s="2">
        <f t="shared" si="1"/>
        <v>0.46709936649691386</v>
      </c>
      <c r="L14" s="2">
        <f t="shared" si="1"/>
        <v>0.51639777949432286</v>
      </c>
      <c r="M14" s="2">
        <f t="shared" si="1"/>
        <v>0.67419986246324115</v>
      </c>
      <c r="N14" s="2">
        <f t="shared" si="1"/>
        <v>0.50452497910951177</v>
      </c>
      <c r="O14" s="2">
        <f t="shared" si="1"/>
        <v>0.50452497910951177</v>
      </c>
      <c r="P14" s="2">
        <f t="shared" si="1"/>
        <v>0.52223296786709272</v>
      </c>
      <c r="Q14" s="2">
        <f t="shared" si="1"/>
        <v>0.52223296786709272</v>
      </c>
      <c r="R14" s="2">
        <f t="shared" si="1"/>
        <v>0.98164981721404299</v>
      </c>
      <c r="S14" s="2">
        <f t="shared" si="1"/>
        <v>0.44721359549995793</v>
      </c>
      <c r="T14" s="2">
        <f t="shared" si="1"/>
        <v>0.46709936649691436</v>
      </c>
    </row>
    <row r="15" spans="1:21" ht="23.25" x14ac:dyDescent="0.2">
      <c r="I15" s="3">
        <f>AVERAGE(I2:I14)</f>
        <v>4.318529893497935</v>
      </c>
      <c r="J15" s="3">
        <f t="shared" ref="J15:T15" si="2">AVERAGE(J2:J14)</f>
        <v>4.318529893497935</v>
      </c>
      <c r="K15" s="3">
        <f t="shared" si="2"/>
        <v>4.3995670841361267</v>
      </c>
      <c r="L15" s="3">
        <f t="shared" si="2"/>
        <v>4.2596998149578598</v>
      </c>
      <c r="M15" s="3">
        <f t="shared" si="2"/>
        <v>4.0798335558538152</v>
      </c>
      <c r="N15" s="3">
        <f t="shared" si="2"/>
        <v>4.318529893497935</v>
      </c>
      <c r="O15" s="3">
        <f t="shared" si="2"/>
        <v>4.0667816417496825</v>
      </c>
      <c r="P15" s="3">
        <f t="shared" si="2"/>
        <v>4.152059878647119</v>
      </c>
      <c r="Q15" s="3">
        <f t="shared" si="2"/>
        <v>4.2359759625632032</v>
      </c>
      <c r="R15" s="3">
        <f t="shared" si="2"/>
        <v>3.0125744614640171</v>
      </c>
      <c r="S15" s="3">
        <f t="shared" si="2"/>
        <v>3.7267087381153816</v>
      </c>
      <c r="T15" s="3">
        <f t="shared" si="2"/>
        <v>3.9799866645557072</v>
      </c>
    </row>
    <row r="16" spans="1:21" ht="23.25" x14ac:dyDescent="0.2">
      <c r="I16" s="4">
        <f>STDEV(I2:I12)</f>
        <v>0.50452497910951177</v>
      </c>
      <c r="J16" s="4">
        <f t="shared" ref="J16:T16" si="3">STDEV(J2:J12)</f>
        <v>0.50452497910951177</v>
      </c>
      <c r="K16" s="4">
        <f t="shared" si="3"/>
        <v>0.46709936649691386</v>
      </c>
      <c r="L16" s="4">
        <f t="shared" si="3"/>
        <v>0.51639777949432286</v>
      </c>
      <c r="M16" s="4">
        <f t="shared" si="3"/>
        <v>0.67419986246324115</v>
      </c>
      <c r="N16" s="4">
        <f t="shared" si="3"/>
        <v>0.50452497910951177</v>
      </c>
      <c r="O16" s="4">
        <f t="shared" si="3"/>
        <v>0.50452497910951177</v>
      </c>
      <c r="P16" s="4">
        <f t="shared" si="3"/>
        <v>0.52223296786709272</v>
      </c>
      <c r="Q16" s="4">
        <f t="shared" si="3"/>
        <v>0.52223296786709272</v>
      </c>
      <c r="R16" s="4">
        <f t="shared" si="3"/>
        <v>0.98164981721404299</v>
      </c>
      <c r="S16" s="4">
        <f t="shared" si="3"/>
        <v>0.44721359549995793</v>
      </c>
      <c r="T16" s="4">
        <f t="shared" si="3"/>
        <v>0.46709936649691436</v>
      </c>
    </row>
    <row r="17" spans="1:8" ht="24" x14ac:dyDescent="0.55000000000000004">
      <c r="A17" s="101" t="s">
        <v>92</v>
      </c>
      <c r="D17" s="137" t="s">
        <v>91</v>
      </c>
      <c r="E17" s="5"/>
      <c r="F17" s="135"/>
      <c r="H17" s="5"/>
    </row>
    <row r="18" spans="1:8" ht="24" x14ac:dyDescent="0.55000000000000004">
      <c r="A18" s="120" t="s">
        <v>25</v>
      </c>
      <c r="B18" s="121">
        <f>COUNTIF(C2:C12,"หญิง")</f>
        <v>4</v>
      </c>
      <c r="D18" s="168" t="s">
        <v>135</v>
      </c>
      <c r="E18" s="123">
        <f>COUNTIF(F2:F12,"คณะศึกษาศาสตร์")</f>
        <v>7</v>
      </c>
      <c r="F18" s="5"/>
      <c r="H18" s="5"/>
    </row>
    <row r="19" spans="1:8" ht="24" x14ac:dyDescent="0.55000000000000004">
      <c r="A19" s="120" t="s">
        <v>20</v>
      </c>
      <c r="B19" s="121">
        <f>COUNTIF(C2:C12,"ชาย")</f>
        <v>7</v>
      </c>
      <c r="D19" s="168" t="s">
        <v>156</v>
      </c>
      <c r="E19" s="123">
        <f>COUNTIF(F2:F13,"คณะสถาปัตยกรรมศาสตร์ ศิลปะและการออกแบบ")</f>
        <v>2</v>
      </c>
      <c r="F19" s="5"/>
      <c r="H19" s="5"/>
    </row>
    <row r="20" spans="1:8" ht="24" x14ac:dyDescent="0.55000000000000004">
      <c r="B20" s="119">
        <f>SUBTOTAL(9,B18:B19)</f>
        <v>11</v>
      </c>
      <c r="D20" s="168" t="s">
        <v>160</v>
      </c>
      <c r="E20" s="123">
        <f>COUNTIF(F2:F14,"คณะเกษตรศาสตร์ ทรัพยากรธรรมชาติและสิ่งแวดล้อม")</f>
        <v>1</v>
      </c>
      <c r="F20" s="5"/>
      <c r="H20" s="5"/>
    </row>
    <row r="21" spans="1:8" ht="24" x14ac:dyDescent="0.55000000000000004">
      <c r="D21" s="168" t="s">
        <v>147</v>
      </c>
      <c r="E21" s="123">
        <f>COUNTIF(F3:F15,"คณะสาธารณสุขศาสตร์")</f>
        <v>1</v>
      </c>
      <c r="F21" s="5"/>
      <c r="H21" s="5"/>
    </row>
    <row r="22" spans="1:8" ht="24" x14ac:dyDescent="0.55000000000000004">
      <c r="A22" s="101" t="s">
        <v>93</v>
      </c>
      <c r="B22" s="135"/>
      <c r="E22" s="119">
        <f>SUM(E18:E21)</f>
        <v>11</v>
      </c>
      <c r="F22" s="5"/>
      <c r="H22" s="5"/>
    </row>
    <row r="23" spans="1:8" ht="24" x14ac:dyDescent="0.55000000000000004">
      <c r="A23" s="120" t="s">
        <v>27</v>
      </c>
      <c r="B23" s="121">
        <f>COUNTIF(E2:E12,"ปริญญาโท")</f>
        <v>4</v>
      </c>
      <c r="D23" s="137" t="s">
        <v>94</v>
      </c>
      <c r="F23" s="5"/>
      <c r="H23" s="5"/>
    </row>
    <row r="24" spans="1:8" ht="24" x14ac:dyDescent="0.55000000000000004">
      <c r="A24" s="120" t="s">
        <v>22</v>
      </c>
      <c r="B24" s="121">
        <f>COUNTIF(E2:E12,"ปริญญาเอก")</f>
        <v>7</v>
      </c>
      <c r="D24" s="170" t="s">
        <v>107</v>
      </c>
      <c r="E24" s="123">
        <f>COUNTIF(G2:G12,"ภาษาไทย")</f>
        <v>4</v>
      </c>
      <c r="F24" s="5"/>
      <c r="H24" s="5"/>
    </row>
    <row r="25" spans="1:8" ht="24" x14ac:dyDescent="0.55000000000000004">
      <c r="A25" s="5"/>
      <c r="B25" s="136">
        <f>SUBTOTAL(9,B22:B24)</f>
        <v>11</v>
      </c>
      <c r="D25" s="170" t="s">
        <v>97</v>
      </c>
      <c r="E25" s="123">
        <f>COUNTIF(G2:G13,"หลักสูตรและการสอน")</f>
        <v>1</v>
      </c>
      <c r="F25" s="5"/>
      <c r="H25" s="5"/>
    </row>
    <row r="26" spans="1:8" ht="24" x14ac:dyDescent="0.55000000000000004">
      <c r="D26" s="170" t="s">
        <v>99</v>
      </c>
      <c r="E26" s="123">
        <f>COUNTIF(G4:G14,"เทคโนโลยีและสื่อสารการศึกษา")</f>
        <v>1</v>
      </c>
      <c r="F26" s="5"/>
      <c r="H26" s="5"/>
    </row>
    <row r="27" spans="1:8" ht="24" x14ac:dyDescent="0.55000000000000004">
      <c r="A27" s="120" t="s">
        <v>26</v>
      </c>
      <c r="B27" s="121">
        <f>COUNTIF(D2:D12,"20-30 ปี")</f>
        <v>4</v>
      </c>
      <c r="D27" s="170" t="s">
        <v>393</v>
      </c>
      <c r="E27" s="123">
        <f>COUNTIF(G2:G15,"การบริหารหารศึกษา")</f>
        <v>1</v>
      </c>
      <c r="F27" s="5"/>
      <c r="H27" s="5"/>
    </row>
    <row r="28" spans="1:8" ht="24" x14ac:dyDescent="0.55000000000000004">
      <c r="A28" s="120" t="s">
        <v>24</v>
      </c>
      <c r="B28" s="121">
        <f>COUNTIF(D2:D12,"31-40 ปี")</f>
        <v>6</v>
      </c>
      <c r="D28" s="170" t="s">
        <v>98</v>
      </c>
      <c r="E28" s="123">
        <f>COUNTIF(G2:G16,"สาธารณสุขศาสตร์")</f>
        <v>1</v>
      </c>
      <c r="F28" s="5"/>
      <c r="H28" s="5"/>
    </row>
    <row r="29" spans="1:8" ht="24" x14ac:dyDescent="0.55000000000000004">
      <c r="A29" s="120" t="s">
        <v>21</v>
      </c>
      <c r="B29" s="121">
        <f>COUNTIF(D2:D12,"41-50 ปี")</f>
        <v>1</v>
      </c>
      <c r="D29" s="170" t="s">
        <v>240</v>
      </c>
      <c r="E29" s="123">
        <f>COUNTIF(G2:G17,"ศิลปะและการออกแบบ")</f>
        <v>1</v>
      </c>
      <c r="H29" s="5"/>
    </row>
    <row r="30" spans="1:8" ht="24" customHeight="1" x14ac:dyDescent="0.55000000000000004">
      <c r="A30" s="120" t="s">
        <v>31</v>
      </c>
      <c r="B30" s="121">
        <f>COUNTIF(D2:D12,"51 ปีขึ้นไป")</f>
        <v>0</v>
      </c>
      <c r="D30" s="170" t="s">
        <v>254</v>
      </c>
      <c r="E30" s="123">
        <f>COUNTIF(G8:G18,"ทรัพยากรธรรมชาติอละสิ่งแวดล้อม")</f>
        <v>1</v>
      </c>
      <c r="H30" s="5"/>
    </row>
    <row r="31" spans="1:8" ht="24.75" customHeight="1" x14ac:dyDescent="0.55000000000000004">
      <c r="B31" s="119">
        <f>SUBTOTAL(9,B27:B30)</f>
        <v>11</v>
      </c>
      <c r="D31" s="170" t="s">
        <v>195</v>
      </c>
      <c r="E31" s="123">
        <f>COUNTIF(G9:G19,"สถาปัตยกรรมศาสตร์")</f>
        <v>1</v>
      </c>
      <c r="H31" s="5"/>
    </row>
    <row r="32" spans="1:8" ht="24" customHeight="1" x14ac:dyDescent="0.55000000000000004">
      <c r="E32" s="119">
        <f>SUM(E24:E31)</f>
        <v>11</v>
      </c>
      <c r="H32" s="5"/>
    </row>
    <row r="33" spans="4:8" ht="19.5" customHeight="1" x14ac:dyDescent="0.55000000000000004">
      <c r="D33" s="166"/>
      <c r="H33" s="5"/>
    </row>
    <row r="34" spans="4:8" ht="19.5" customHeight="1" x14ac:dyDescent="0.55000000000000004">
      <c r="H34" s="5"/>
    </row>
    <row r="35" spans="4:8" ht="19.5" customHeight="1" x14ac:dyDescent="0.55000000000000004">
      <c r="H35" s="5"/>
    </row>
    <row r="36" spans="4:8" ht="19.5" customHeight="1" x14ac:dyDescent="0.55000000000000004">
      <c r="H36" s="5"/>
    </row>
    <row r="37" spans="4:8" ht="19.5" customHeight="1" x14ac:dyDescent="0.55000000000000004">
      <c r="H37" s="5"/>
    </row>
    <row r="38" spans="4:8" ht="19.5" customHeight="1" x14ac:dyDescent="0.55000000000000004">
      <c r="H38" s="5"/>
    </row>
    <row r="39" spans="4:8" ht="24" x14ac:dyDescent="0.55000000000000004">
      <c r="H39" s="5"/>
    </row>
    <row r="40" spans="4:8" ht="24" x14ac:dyDescent="0.55000000000000004">
      <c r="H40" s="5"/>
    </row>
    <row r="41" spans="4:8" ht="24" x14ac:dyDescent="0.55000000000000004">
      <c r="H41" s="5"/>
    </row>
    <row r="42" spans="4:8" ht="24" x14ac:dyDescent="0.55000000000000004">
      <c r="H42" s="5"/>
    </row>
    <row r="43" spans="4:8" ht="24" x14ac:dyDescent="0.55000000000000004">
      <c r="H43" s="5"/>
    </row>
    <row r="44" spans="4:8" ht="24" x14ac:dyDescent="0.55000000000000004">
      <c r="H44" s="5"/>
    </row>
    <row r="45" spans="4:8" ht="24" x14ac:dyDescent="0.55000000000000004">
      <c r="H45" s="5"/>
    </row>
    <row r="46" spans="4:8" ht="24" x14ac:dyDescent="0.55000000000000004">
      <c r="H46" s="5"/>
    </row>
    <row r="47" spans="4:8" ht="24" x14ac:dyDescent="0.55000000000000004">
      <c r="H47" s="5"/>
    </row>
    <row r="48" spans="4:8" ht="24" x14ac:dyDescent="0.55000000000000004">
      <c r="H48" s="5"/>
    </row>
    <row r="49" spans="8:8" ht="24" x14ac:dyDescent="0.55000000000000004">
      <c r="H49" s="5"/>
    </row>
    <row r="50" spans="8:8" ht="24" x14ac:dyDescent="0.55000000000000004">
      <c r="H50" s="5"/>
    </row>
    <row r="51" spans="8:8" ht="24" x14ac:dyDescent="0.55000000000000004">
      <c r="H51" s="5"/>
    </row>
    <row r="52" spans="8:8" ht="24" x14ac:dyDescent="0.55000000000000004">
      <c r="H52" s="5"/>
    </row>
    <row r="53" spans="8:8" ht="24" x14ac:dyDescent="0.55000000000000004">
      <c r="H53" s="5"/>
    </row>
    <row r="54" spans="8:8" ht="24" x14ac:dyDescent="0.55000000000000004">
      <c r="H54" s="5"/>
    </row>
  </sheetData>
  <autoFilter ref="F1:F38" xr:uid="{D032F5F4-FE2E-4774-B09E-3A97A768050C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1C1E-4459-42C4-842C-AB7705AC0672}">
  <sheetPr>
    <tabColor rgb="FF7030A0"/>
  </sheetPr>
  <dimension ref="A1:U42"/>
  <sheetViews>
    <sheetView topLeftCell="B1" zoomScale="60" zoomScaleNormal="60" workbookViewId="0">
      <selection activeCell="U4" sqref="U4"/>
    </sheetView>
  </sheetViews>
  <sheetFormatPr defaultColWidth="12.7109375" defaultRowHeight="12.75" x14ac:dyDescent="0.2"/>
  <cols>
    <col min="1" max="1" width="31.5703125" bestFit="1" customWidth="1"/>
    <col min="2" max="3" width="18.85546875" customWidth="1"/>
    <col min="4" max="4" width="44.7109375" bestFit="1" customWidth="1"/>
    <col min="5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44933.4085996875</v>
      </c>
      <c r="B2" s="166" t="s">
        <v>197</v>
      </c>
      <c r="C2" s="166" t="s">
        <v>20</v>
      </c>
      <c r="D2" s="166" t="s">
        <v>24</v>
      </c>
      <c r="E2" s="166" t="s">
        <v>27</v>
      </c>
      <c r="F2" s="166" t="s">
        <v>135</v>
      </c>
      <c r="G2" s="166" t="s">
        <v>99</v>
      </c>
      <c r="H2" s="166" t="s">
        <v>28</v>
      </c>
      <c r="I2" s="166">
        <v>5</v>
      </c>
      <c r="J2" s="166">
        <v>5</v>
      </c>
      <c r="K2" s="166">
        <v>5</v>
      </c>
      <c r="L2" s="166">
        <v>5</v>
      </c>
      <c r="M2" s="166">
        <v>5</v>
      </c>
      <c r="N2" s="166">
        <v>5</v>
      </c>
      <c r="O2" s="166">
        <v>5</v>
      </c>
      <c r="P2" s="166">
        <v>5</v>
      </c>
      <c r="Q2" s="166">
        <v>5</v>
      </c>
      <c r="R2" s="166">
        <v>3</v>
      </c>
      <c r="S2" s="166">
        <v>4</v>
      </c>
      <c r="T2" s="166">
        <v>5</v>
      </c>
      <c r="U2" s="166" t="s">
        <v>198</v>
      </c>
    </row>
    <row r="3" spans="1:21" ht="15.75" customHeight="1" x14ac:dyDescent="0.2">
      <c r="A3" s="165">
        <v>44933.409270231481</v>
      </c>
      <c r="B3" s="166" t="s">
        <v>199</v>
      </c>
      <c r="C3" s="166" t="s">
        <v>25</v>
      </c>
      <c r="D3" s="166" t="s">
        <v>24</v>
      </c>
      <c r="E3" s="166" t="s">
        <v>27</v>
      </c>
      <c r="F3" s="166" t="s">
        <v>152</v>
      </c>
      <c r="G3" s="166" t="s">
        <v>200</v>
      </c>
      <c r="H3" s="166" t="s">
        <v>28</v>
      </c>
      <c r="I3" s="166">
        <v>5</v>
      </c>
      <c r="J3" s="166">
        <v>5</v>
      </c>
      <c r="K3" s="166">
        <v>5</v>
      </c>
      <c r="L3" s="166">
        <v>5</v>
      </c>
      <c r="M3" s="166">
        <v>5</v>
      </c>
      <c r="N3" s="166">
        <v>5</v>
      </c>
      <c r="O3" s="166">
        <v>5</v>
      </c>
      <c r="P3" s="166">
        <v>5</v>
      </c>
      <c r="Q3" s="166">
        <v>5</v>
      </c>
      <c r="R3" s="166">
        <v>3</v>
      </c>
      <c r="S3" s="166">
        <v>5</v>
      </c>
      <c r="T3" s="166">
        <v>5</v>
      </c>
      <c r="U3" s="166" t="s">
        <v>394</v>
      </c>
    </row>
    <row r="4" spans="1:21" ht="15.75" customHeight="1" x14ac:dyDescent="0.2">
      <c r="A4" s="165">
        <v>44933.411643391199</v>
      </c>
      <c r="B4" s="166" t="s">
        <v>202</v>
      </c>
      <c r="C4" s="166" t="s">
        <v>25</v>
      </c>
      <c r="D4" s="166" t="s">
        <v>26</v>
      </c>
      <c r="E4" s="166" t="s">
        <v>27</v>
      </c>
      <c r="F4" s="166" t="s">
        <v>135</v>
      </c>
      <c r="G4" s="166" t="s">
        <v>97</v>
      </c>
      <c r="H4" s="166" t="s">
        <v>28</v>
      </c>
      <c r="I4" s="166">
        <v>5</v>
      </c>
      <c r="J4" s="166">
        <v>5</v>
      </c>
      <c r="K4" s="166">
        <v>5</v>
      </c>
      <c r="L4" s="166">
        <v>5</v>
      </c>
      <c r="M4" s="166">
        <v>5</v>
      </c>
      <c r="N4" s="166">
        <v>5</v>
      </c>
      <c r="O4" s="166">
        <v>5</v>
      </c>
      <c r="P4" s="166">
        <v>5</v>
      </c>
      <c r="Q4" s="166">
        <v>5</v>
      </c>
      <c r="R4" s="166">
        <v>3</v>
      </c>
      <c r="S4" s="166">
        <v>5</v>
      </c>
      <c r="T4" s="166">
        <v>5</v>
      </c>
      <c r="U4" s="166" t="s">
        <v>203</v>
      </c>
    </row>
    <row r="5" spans="1:21" ht="15.75" customHeight="1" x14ac:dyDescent="0.2">
      <c r="A5" s="165">
        <v>44933.412864398153</v>
      </c>
      <c r="B5" s="166" t="s">
        <v>204</v>
      </c>
      <c r="C5" s="166" t="s">
        <v>25</v>
      </c>
      <c r="D5" s="166" t="s">
        <v>24</v>
      </c>
      <c r="E5" s="166" t="s">
        <v>27</v>
      </c>
      <c r="F5" s="166" t="s">
        <v>152</v>
      </c>
      <c r="G5" s="166" t="s">
        <v>200</v>
      </c>
      <c r="H5" s="166" t="s">
        <v>28</v>
      </c>
      <c r="I5" s="166">
        <v>5</v>
      </c>
      <c r="J5" s="166">
        <v>3</v>
      </c>
      <c r="K5" s="166">
        <v>4</v>
      </c>
      <c r="L5" s="166">
        <v>4</v>
      </c>
      <c r="M5" s="166">
        <v>5</v>
      </c>
      <c r="N5" s="166">
        <v>5</v>
      </c>
      <c r="O5" s="166">
        <v>5</v>
      </c>
      <c r="P5" s="166">
        <v>5</v>
      </c>
      <c r="Q5" s="166">
        <v>5</v>
      </c>
      <c r="R5" s="166">
        <v>3</v>
      </c>
      <c r="S5" s="166">
        <v>4</v>
      </c>
      <c r="T5" s="166">
        <v>5</v>
      </c>
    </row>
    <row r="6" spans="1:21" ht="15.75" customHeight="1" x14ac:dyDescent="0.2">
      <c r="A6" s="165">
        <v>44933.421693854165</v>
      </c>
      <c r="B6" s="166" t="s">
        <v>219</v>
      </c>
      <c r="C6" s="166" t="s">
        <v>20</v>
      </c>
      <c r="D6" s="166" t="s">
        <v>26</v>
      </c>
      <c r="E6" s="166" t="s">
        <v>27</v>
      </c>
      <c r="F6" s="166" t="s">
        <v>220</v>
      </c>
      <c r="G6" s="166" t="s">
        <v>221</v>
      </c>
      <c r="H6" s="166" t="s">
        <v>28</v>
      </c>
      <c r="I6" s="166">
        <v>4</v>
      </c>
      <c r="J6" s="166">
        <v>4</v>
      </c>
      <c r="K6" s="166">
        <v>4</v>
      </c>
      <c r="L6" s="166">
        <v>4</v>
      </c>
      <c r="M6" s="166">
        <v>4</v>
      </c>
      <c r="N6" s="166">
        <v>4</v>
      </c>
      <c r="O6" s="166">
        <v>4</v>
      </c>
      <c r="P6" s="166">
        <v>4</v>
      </c>
      <c r="Q6" s="166">
        <v>4</v>
      </c>
      <c r="R6" s="166">
        <v>4</v>
      </c>
      <c r="S6" s="166">
        <v>4</v>
      </c>
      <c r="T6" s="166">
        <v>4</v>
      </c>
      <c r="U6" s="166" t="s">
        <v>222</v>
      </c>
    </row>
    <row r="7" spans="1:21" ht="15.75" customHeight="1" x14ac:dyDescent="0.2">
      <c r="A7" s="165">
        <v>44933.422707604172</v>
      </c>
      <c r="B7" s="166" t="s">
        <v>223</v>
      </c>
      <c r="C7" s="166" t="s">
        <v>25</v>
      </c>
      <c r="D7" s="166" t="s">
        <v>24</v>
      </c>
      <c r="E7" s="166" t="s">
        <v>27</v>
      </c>
      <c r="F7" s="166" t="s">
        <v>152</v>
      </c>
      <c r="G7" s="166" t="s">
        <v>200</v>
      </c>
      <c r="H7" s="166" t="s">
        <v>28</v>
      </c>
      <c r="I7" s="166">
        <v>5</v>
      </c>
      <c r="J7" s="166">
        <v>5</v>
      </c>
      <c r="K7" s="166">
        <v>5</v>
      </c>
      <c r="L7" s="166">
        <v>5</v>
      </c>
      <c r="M7" s="166">
        <v>5</v>
      </c>
      <c r="N7" s="166">
        <v>5</v>
      </c>
      <c r="O7" s="166">
        <v>5</v>
      </c>
      <c r="P7" s="166">
        <v>5</v>
      </c>
      <c r="Q7" s="166">
        <v>5</v>
      </c>
      <c r="R7" s="166">
        <v>3</v>
      </c>
      <c r="S7" s="166">
        <v>4</v>
      </c>
      <c r="T7" s="166">
        <v>5</v>
      </c>
    </row>
    <row r="8" spans="1:21" ht="15.75" customHeight="1" x14ac:dyDescent="0.2">
      <c r="A8" s="165">
        <v>44933.423957233797</v>
      </c>
      <c r="B8" s="166" t="s">
        <v>229</v>
      </c>
      <c r="C8" s="166" t="s">
        <v>25</v>
      </c>
      <c r="D8" s="166" t="s">
        <v>26</v>
      </c>
      <c r="E8" s="166" t="s">
        <v>27</v>
      </c>
      <c r="F8" s="166" t="s">
        <v>142</v>
      </c>
      <c r="G8" s="166" t="s">
        <v>111</v>
      </c>
      <c r="H8" s="166" t="s">
        <v>28</v>
      </c>
      <c r="I8" s="166">
        <v>5</v>
      </c>
      <c r="J8" s="166">
        <v>4</v>
      </c>
      <c r="K8" s="166">
        <v>4</v>
      </c>
      <c r="L8" s="166">
        <v>4</v>
      </c>
      <c r="M8" s="166">
        <v>5</v>
      </c>
      <c r="N8" s="166">
        <v>5</v>
      </c>
      <c r="O8" s="166">
        <v>5</v>
      </c>
      <c r="P8" s="166">
        <v>5</v>
      </c>
      <c r="Q8" s="166">
        <v>5</v>
      </c>
      <c r="R8" s="166">
        <v>3</v>
      </c>
      <c r="S8" s="166">
        <v>4</v>
      </c>
      <c r="T8" s="166">
        <v>5</v>
      </c>
    </row>
    <row r="9" spans="1:21" ht="15.75" customHeight="1" x14ac:dyDescent="0.2">
      <c r="A9" s="165">
        <v>44933.428144282407</v>
      </c>
      <c r="B9" s="166" t="s">
        <v>241</v>
      </c>
      <c r="C9" s="166" t="s">
        <v>20</v>
      </c>
      <c r="D9" s="166" t="s">
        <v>26</v>
      </c>
      <c r="E9" s="166" t="s">
        <v>27</v>
      </c>
      <c r="F9" s="166" t="s">
        <v>143</v>
      </c>
      <c r="G9" s="166" t="s">
        <v>117</v>
      </c>
      <c r="H9" s="166" t="s">
        <v>28</v>
      </c>
      <c r="I9" s="166">
        <v>4</v>
      </c>
      <c r="J9" s="166">
        <v>4</v>
      </c>
      <c r="K9" s="166">
        <v>4</v>
      </c>
      <c r="L9" s="166">
        <v>4</v>
      </c>
      <c r="M9" s="166">
        <v>4</v>
      </c>
      <c r="N9" s="166">
        <v>5</v>
      </c>
      <c r="O9" s="166">
        <v>5</v>
      </c>
      <c r="P9" s="166">
        <v>5</v>
      </c>
      <c r="Q9" s="166">
        <v>5</v>
      </c>
      <c r="R9" s="166">
        <v>3</v>
      </c>
      <c r="S9" s="166">
        <v>4</v>
      </c>
      <c r="T9" s="166">
        <v>4</v>
      </c>
    </row>
    <row r="10" spans="1:21" ht="15.75" customHeight="1" x14ac:dyDescent="0.2">
      <c r="A10" s="165">
        <v>44933.437926608793</v>
      </c>
      <c r="B10" s="166" t="s">
        <v>262</v>
      </c>
      <c r="C10" s="166" t="s">
        <v>25</v>
      </c>
      <c r="D10" s="166" t="s">
        <v>26</v>
      </c>
      <c r="E10" s="166" t="s">
        <v>27</v>
      </c>
      <c r="F10" s="166" t="s">
        <v>150</v>
      </c>
      <c r="G10" s="166" t="s">
        <v>263</v>
      </c>
      <c r="H10" s="166" t="s">
        <v>28</v>
      </c>
      <c r="I10" s="166">
        <v>5</v>
      </c>
      <c r="J10" s="166">
        <v>3</v>
      </c>
      <c r="K10" s="166">
        <v>3</v>
      </c>
      <c r="L10" s="166">
        <v>3</v>
      </c>
      <c r="M10" s="166">
        <v>5</v>
      </c>
      <c r="N10" s="166">
        <v>5</v>
      </c>
      <c r="O10" s="166">
        <v>5</v>
      </c>
      <c r="P10" s="166">
        <v>5</v>
      </c>
      <c r="Q10" s="166">
        <v>5</v>
      </c>
      <c r="R10" s="166">
        <v>4</v>
      </c>
      <c r="S10" s="166">
        <v>5</v>
      </c>
      <c r="T10" s="166">
        <v>5</v>
      </c>
    </row>
    <row r="11" spans="1:21" ht="15.75" customHeight="1" x14ac:dyDescent="0.2">
      <c r="A11" s="165">
        <v>44933.4433575</v>
      </c>
      <c r="B11" s="166" t="s">
        <v>276</v>
      </c>
      <c r="C11" s="166" t="s">
        <v>20</v>
      </c>
      <c r="D11" s="166" t="s">
        <v>24</v>
      </c>
      <c r="E11" s="166" t="s">
        <v>27</v>
      </c>
      <c r="F11" s="166" t="s">
        <v>152</v>
      </c>
      <c r="G11" s="166" t="s">
        <v>200</v>
      </c>
      <c r="H11" s="166" t="s">
        <v>28</v>
      </c>
      <c r="I11" s="166">
        <v>5</v>
      </c>
      <c r="J11" s="166">
        <v>4</v>
      </c>
      <c r="K11" s="166">
        <v>4</v>
      </c>
      <c r="L11" s="166">
        <v>4</v>
      </c>
      <c r="M11" s="166">
        <v>5</v>
      </c>
      <c r="N11" s="166">
        <v>5</v>
      </c>
      <c r="O11" s="166">
        <v>5</v>
      </c>
      <c r="P11" s="166">
        <v>5</v>
      </c>
      <c r="Q11" s="166">
        <v>5</v>
      </c>
      <c r="R11" s="166">
        <v>3</v>
      </c>
      <c r="S11" s="166">
        <v>5</v>
      </c>
      <c r="T11" s="166">
        <v>5</v>
      </c>
      <c r="U11" s="173" t="s">
        <v>395</v>
      </c>
    </row>
    <row r="12" spans="1:21" ht="15.75" customHeight="1" x14ac:dyDescent="0.2">
      <c r="A12" s="165">
        <v>44933.459560000003</v>
      </c>
      <c r="B12" s="166" t="s">
        <v>309</v>
      </c>
      <c r="C12" s="166" t="s">
        <v>25</v>
      </c>
      <c r="D12" s="166" t="s">
        <v>24</v>
      </c>
      <c r="E12" s="166" t="s">
        <v>27</v>
      </c>
      <c r="F12" s="166" t="s">
        <v>152</v>
      </c>
      <c r="G12" s="166" t="s">
        <v>200</v>
      </c>
      <c r="H12" s="166" t="s">
        <v>28</v>
      </c>
      <c r="I12" s="166">
        <v>5</v>
      </c>
      <c r="J12" s="166">
        <v>4</v>
      </c>
      <c r="K12" s="166">
        <v>5</v>
      </c>
      <c r="L12" s="166">
        <v>5</v>
      </c>
      <c r="M12" s="166">
        <v>4</v>
      </c>
      <c r="N12" s="166">
        <v>5</v>
      </c>
      <c r="O12" s="166">
        <v>5</v>
      </c>
      <c r="P12" s="166">
        <v>5</v>
      </c>
      <c r="Q12" s="166">
        <v>5</v>
      </c>
      <c r="R12" s="166">
        <v>2</v>
      </c>
      <c r="S12" s="166">
        <v>4</v>
      </c>
      <c r="T12" s="166">
        <v>3</v>
      </c>
    </row>
    <row r="13" spans="1:21" ht="15.75" customHeight="1" x14ac:dyDescent="0.2">
      <c r="A13" s="165">
        <v>44933.463107291667</v>
      </c>
      <c r="B13" s="166" t="s">
        <v>312</v>
      </c>
      <c r="C13" s="166" t="s">
        <v>25</v>
      </c>
      <c r="D13" s="166" t="s">
        <v>26</v>
      </c>
      <c r="E13" s="166" t="s">
        <v>27</v>
      </c>
      <c r="F13" s="166" t="s">
        <v>147</v>
      </c>
      <c r="G13" s="166" t="s">
        <v>98</v>
      </c>
      <c r="H13" s="166" t="s">
        <v>28</v>
      </c>
      <c r="I13" s="166">
        <v>5</v>
      </c>
      <c r="J13" s="166">
        <v>5</v>
      </c>
      <c r="K13" s="166">
        <v>5</v>
      </c>
      <c r="L13" s="166">
        <v>5</v>
      </c>
      <c r="M13" s="166">
        <v>5</v>
      </c>
      <c r="N13" s="166">
        <v>5</v>
      </c>
      <c r="O13" s="166">
        <v>5</v>
      </c>
      <c r="P13" s="166">
        <v>5</v>
      </c>
      <c r="Q13" s="166">
        <v>5</v>
      </c>
      <c r="R13" s="166">
        <v>5</v>
      </c>
      <c r="S13" s="166">
        <v>5</v>
      </c>
      <c r="T13" s="166">
        <v>5</v>
      </c>
    </row>
    <row r="14" spans="1:21" ht="15.75" customHeight="1" x14ac:dyDescent="0.2">
      <c r="A14" s="165">
        <v>44933.466191168976</v>
      </c>
      <c r="B14" s="166" t="s">
        <v>319</v>
      </c>
      <c r="C14" s="166" t="s">
        <v>25</v>
      </c>
      <c r="D14" s="166" t="s">
        <v>26</v>
      </c>
      <c r="E14" s="166" t="s">
        <v>27</v>
      </c>
      <c r="F14" s="166" t="s">
        <v>152</v>
      </c>
      <c r="G14" s="166" t="s">
        <v>153</v>
      </c>
      <c r="H14" s="166" t="s">
        <v>28</v>
      </c>
      <c r="I14" s="166">
        <v>4</v>
      </c>
      <c r="J14" s="166">
        <v>5</v>
      </c>
      <c r="K14" s="166">
        <v>5</v>
      </c>
      <c r="L14" s="166">
        <v>5</v>
      </c>
      <c r="M14" s="166">
        <v>5</v>
      </c>
      <c r="N14" s="166">
        <v>5</v>
      </c>
      <c r="O14" s="166">
        <v>5</v>
      </c>
      <c r="P14" s="166">
        <v>5</v>
      </c>
      <c r="Q14" s="166">
        <v>5</v>
      </c>
      <c r="R14" s="166">
        <v>5</v>
      </c>
      <c r="S14" s="166">
        <v>5</v>
      </c>
      <c r="T14" s="166">
        <v>5</v>
      </c>
      <c r="U14" s="166" t="s">
        <v>320</v>
      </c>
    </row>
    <row r="15" spans="1:21" ht="15.75" customHeight="1" x14ac:dyDescent="0.2">
      <c r="A15" s="165">
        <v>44933.471244305554</v>
      </c>
      <c r="B15" s="166" t="s">
        <v>330</v>
      </c>
      <c r="C15" s="166" t="s">
        <v>25</v>
      </c>
      <c r="D15" s="166" t="s">
        <v>24</v>
      </c>
      <c r="E15" s="166" t="s">
        <v>27</v>
      </c>
      <c r="F15" s="166" t="s">
        <v>152</v>
      </c>
      <c r="G15" s="166" t="s">
        <v>153</v>
      </c>
      <c r="H15" s="166" t="s">
        <v>28</v>
      </c>
      <c r="I15" s="166">
        <v>1</v>
      </c>
      <c r="J15" s="166">
        <v>1</v>
      </c>
      <c r="K15" s="166">
        <v>1</v>
      </c>
      <c r="L15" s="166">
        <v>1</v>
      </c>
      <c r="M15" s="166">
        <v>5</v>
      </c>
      <c r="N15" s="166">
        <v>5</v>
      </c>
      <c r="O15" s="166">
        <v>5</v>
      </c>
      <c r="P15" s="166">
        <v>5</v>
      </c>
      <c r="Q15" s="166">
        <v>5</v>
      </c>
      <c r="R15" s="166">
        <v>5</v>
      </c>
      <c r="S15" s="166">
        <v>5</v>
      </c>
      <c r="T15" s="166">
        <v>5</v>
      </c>
      <c r="U15" s="166" t="s">
        <v>140</v>
      </c>
    </row>
    <row r="16" spans="1:21" ht="15.75" customHeight="1" x14ac:dyDescent="0.2">
      <c r="A16" s="165">
        <v>44933.491255057874</v>
      </c>
      <c r="B16" s="166" t="s">
        <v>346</v>
      </c>
      <c r="C16" s="166" t="s">
        <v>20</v>
      </c>
      <c r="D16" s="166" t="s">
        <v>24</v>
      </c>
      <c r="E16" s="166" t="s">
        <v>27</v>
      </c>
      <c r="F16" s="166" t="s">
        <v>142</v>
      </c>
      <c r="G16" s="166" t="s">
        <v>300</v>
      </c>
      <c r="H16" s="166" t="s">
        <v>28</v>
      </c>
      <c r="I16" s="166">
        <v>5</v>
      </c>
      <c r="J16" s="166">
        <v>5</v>
      </c>
      <c r="K16" s="166">
        <v>5</v>
      </c>
      <c r="L16" s="166">
        <v>5</v>
      </c>
      <c r="M16" s="166">
        <v>5</v>
      </c>
      <c r="N16" s="166">
        <v>5</v>
      </c>
      <c r="O16" s="166">
        <v>5</v>
      </c>
      <c r="P16" s="166">
        <v>5</v>
      </c>
      <c r="Q16" s="166">
        <v>5</v>
      </c>
      <c r="R16" s="166">
        <v>2</v>
      </c>
      <c r="S16" s="166">
        <v>5</v>
      </c>
      <c r="T16" s="166">
        <v>5</v>
      </c>
    </row>
    <row r="17" spans="1:20" ht="23.25" x14ac:dyDescent="0.2">
      <c r="I17" s="1">
        <f>AVERAGE(I2:I16)</f>
        <v>4.5333333333333332</v>
      </c>
      <c r="J17" s="1">
        <f t="shared" ref="J17:T17" si="0">AVERAGE(J2:J16)</f>
        <v>4.1333333333333337</v>
      </c>
      <c r="K17" s="1">
        <f t="shared" si="0"/>
        <v>4.2666666666666666</v>
      </c>
      <c r="L17" s="1">
        <f t="shared" si="0"/>
        <v>4.2666666666666666</v>
      </c>
      <c r="M17" s="1">
        <f t="shared" si="0"/>
        <v>4.8</v>
      </c>
      <c r="N17" s="1">
        <f t="shared" si="0"/>
        <v>4.9333333333333336</v>
      </c>
      <c r="O17" s="1">
        <f t="shared" si="0"/>
        <v>4.9333333333333336</v>
      </c>
      <c r="P17" s="1">
        <f t="shared" si="0"/>
        <v>4.9333333333333336</v>
      </c>
      <c r="Q17" s="1">
        <f t="shared" si="0"/>
        <v>4.9333333333333336</v>
      </c>
      <c r="R17" s="1">
        <f t="shared" si="0"/>
        <v>3.4</v>
      </c>
      <c r="S17" s="1">
        <f t="shared" si="0"/>
        <v>4.5333333333333332</v>
      </c>
      <c r="T17" s="1">
        <f t="shared" si="0"/>
        <v>4.7333333333333334</v>
      </c>
    </row>
    <row r="18" spans="1:20" ht="23.25" x14ac:dyDescent="0.2">
      <c r="I18" s="2">
        <f>STDEV(I2:I16)</f>
        <v>1.0600988273786198</v>
      </c>
      <c r="J18" s="2">
        <f t="shared" ref="J18:T18" si="1">STDEV(J2:J16)</f>
        <v>1.125462867742276</v>
      </c>
      <c r="K18" s="2">
        <f t="shared" si="1"/>
        <v>1.0997835284835875</v>
      </c>
      <c r="L18" s="2">
        <f t="shared" si="1"/>
        <v>1.0997835284835875</v>
      </c>
      <c r="M18" s="2">
        <f t="shared" si="1"/>
        <v>0.41403933560541251</v>
      </c>
      <c r="N18" s="2">
        <f t="shared" si="1"/>
        <v>0.25819888974716104</v>
      </c>
      <c r="O18" s="2">
        <f t="shared" si="1"/>
        <v>0.25819888974716104</v>
      </c>
      <c r="P18" s="2">
        <f t="shared" si="1"/>
        <v>0.25819888974716104</v>
      </c>
      <c r="Q18" s="2">
        <f t="shared" si="1"/>
        <v>0.25819888974716104</v>
      </c>
      <c r="R18" s="2">
        <f t="shared" si="1"/>
        <v>0.98561076060916208</v>
      </c>
      <c r="S18" s="2">
        <f t="shared" si="1"/>
        <v>0.51639777949432331</v>
      </c>
      <c r="T18" s="2">
        <f t="shared" si="1"/>
        <v>0.59361683970466395</v>
      </c>
    </row>
    <row r="19" spans="1:20" ht="23.25" x14ac:dyDescent="0.2">
      <c r="I19" s="3">
        <f>AVERAGE(I2:I18)</f>
        <v>4.3290254212183505</v>
      </c>
      <c r="J19" s="3">
        <f t="shared" ref="J19:T19" si="2">AVERAGE(J2:J18)</f>
        <v>3.9563997765338597</v>
      </c>
      <c r="K19" s="3">
        <f t="shared" si="2"/>
        <v>4.0803794232441319</v>
      </c>
      <c r="L19" s="3">
        <f t="shared" si="2"/>
        <v>4.0803794232441319</v>
      </c>
      <c r="M19" s="3">
        <f t="shared" si="2"/>
        <v>4.5420023138591414</v>
      </c>
      <c r="N19" s="3">
        <f t="shared" si="2"/>
        <v>4.6583254248870887</v>
      </c>
      <c r="O19" s="3">
        <f t="shared" si="2"/>
        <v>4.6583254248870887</v>
      </c>
      <c r="P19" s="3">
        <f t="shared" si="2"/>
        <v>4.6583254248870887</v>
      </c>
      <c r="Q19" s="3">
        <f t="shared" si="2"/>
        <v>4.6583254248870887</v>
      </c>
      <c r="R19" s="3">
        <f t="shared" si="2"/>
        <v>3.2579771035652447</v>
      </c>
      <c r="S19" s="3">
        <f t="shared" si="2"/>
        <v>4.2970430066369207</v>
      </c>
      <c r="T19" s="3">
        <f t="shared" si="2"/>
        <v>4.4898205984140001</v>
      </c>
    </row>
    <row r="20" spans="1:20" ht="23.25" x14ac:dyDescent="0.2">
      <c r="I20" s="4">
        <f>STDEV(I2:I16)</f>
        <v>1.0600988273786198</v>
      </c>
      <c r="J20" s="4">
        <f t="shared" ref="J20:T20" si="3">STDEV(J2:J16)</f>
        <v>1.125462867742276</v>
      </c>
      <c r="K20" s="4">
        <f t="shared" si="3"/>
        <v>1.0997835284835875</v>
      </c>
      <c r="L20" s="4">
        <f t="shared" si="3"/>
        <v>1.0997835284835875</v>
      </c>
      <c r="M20" s="4">
        <f t="shared" si="3"/>
        <v>0.41403933560541251</v>
      </c>
      <c r="N20" s="4">
        <f t="shared" si="3"/>
        <v>0.25819888974716104</v>
      </c>
      <c r="O20" s="4">
        <f t="shared" si="3"/>
        <v>0.25819888974716104</v>
      </c>
      <c r="P20" s="4">
        <f t="shared" si="3"/>
        <v>0.25819888974716104</v>
      </c>
      <c r="Q20" s="4">
        <f t="shared" si="3"/>
        <v>0.25819888974716104</v>
      </c>
      <c r="R20" s="4">
        <f t="shared" si="3"/>
        <v>0.98561076060916208</v>
      </c>
      <c r="S20" s="4">
        <f t="shared" si="3"/>
        <v>0.51639777949432331</v>
      </c>
      <c r="T20" s="4">
        <f t="shared" si="3"/>
        <v>0.59361683970466395</v>
      </c>
    </row>
    <row r="21" spans="1:20" ht="24" x14ac:dyDescent="0.55000000000000004">
      <c r="A21" s="101" t="s">
        <v>92</v>
      </c>
      <c r="D21" s="137" t="s">
        <v>91</v>
      </c>
      <c r="E21" s="5"/>
      <c r="F21" s="135"/>
      <c r="H21" s="5"/>
    </row>
    <row r="22" spans="1:20" ht="24" x14ac:dyDescent="0.55000000000000004">
      <c r="A22" s="120" t="s">
        <v>25</v>
      </c>
      <c r="B22" s="121">
        <f>COUNTIF(C2:C16,"หญิง")</f>
        <v>10</v>
      </c>
      <c r="D22" s="168" t="s">
        <v>135</v>
      </c>
      <c r="E22" s="121">
        <f>COUNTIF(F2:F16,"คณะศึกษาศาสตร์")</f>
        <v>2</v>
      </c>
      <c r="F22" s="5"/>
      <c r="H22" s="5"/>
    </row>
    <row r="23" spans="1:20" ht="24" x14ac:dyDescent="0.55000000000000004">
      <c r="A23" s="120" t="s">
        <v>20</v>
      </c>
      <c r="B23" s="121">
        <f>COUNTIF(C2:C16,"ชาย")</f>
        <v>5</v>
      </c>
      <c r="D23" s="168" t="s">
        <v>152</v>
      </c>
      <c r="E23" s="121">
        <f>COUNTIF(F3:F17,"คณะสหเวชศาสตร์")</f>
        <v>7</v>
      </c>
      <c r="F23" s="5"/>
      <c r="H23" s="5"/>
    </row>
    <row r="24" spans="1:20" ht="24" x14ac:dyDescent="0.55000000000000004">
      <c r="B24" s="119">
        <f>SUBTOTAL(9,B22:B23)</f>
        <v>15</v>
      </c>
      <c r="D24" s="168" t="s">
        <v>220</v>
      </c>
      <c r="E24" s="121">
        <f>COUNTIF(F4:F18,"คณะวิทยาศาสตร์การแพทย์")</f>
        <v>1</v>
      </c>
      <c r="F24" s="5"/>
      <c r="H24" s="5"/>
    </row>
    <row r="25" spans="1:20" ht="24" x14ac:dyDescent="0.55000000000000004">
      <c r="D25" s="168" t="s">
        <v>147</v>
      </c>
      <c r="E25" s="121">
        <f>COUNTIF(F5:F19,"คณะสาธารณสุขศาสตร์")</f>
        <v>1</v>
      </c>
      <c r="F25" s="5"/>
      <c r="H25" s="5"/>
    </row>
    <row r="26" spans="1:20" ht="24" x14ac:dyDescent="0.55000000000000004">
      <c r="A26" s="101" t="s">
        <v>93</v>
      </c>
      <c r="B26" s="135"/>
      <c r="D26" s="172" t="s">
        <v>150</v>
      </c>
      <c r="E26" s="121">
        <f>COUNTIF(F6:F20,"คณะสังคมศาสตร์")</f>
        <v>1</v>
      </c>
      <c r="F26" s="5"/>
      <c r="H26" s="5"/>
    </row>
    <row r="27" spans="1:20" ht="24" x14ac:dyDescent="0.55000000000000004">
      <c r="A27" s="120" t="s">
        <v>27</v>
      </c>
      <c r="B27" s="121">
        <f>COUNTIF(E2:E16,"ปริญญาโท")</f>
        <v>15</v>
      </c>
      <c r="D27" s="172" t="s">
        <v>142</v>
      </c>
      <c r="E27" s="121">
        <f>COUNTIF(F7:F21,"คณะบริหารธุรกิจ เศรษฐกิจและการสื่อสาร")</f>
        <v>2</v>
      </c>
      <c r="F27" s="5"/>
      <c r="H27" s="5"/>
    </row>
    <row r="28" spans="1:20" ht="24" x14ac:dyDescent="0.55000000000000004">
      <c r="A28" s="120" t="s">
        <v>22</v>
      </c>
      <c r="B28" s="121">
        <f>COUNTIF(E6:E16,"ปริญญาเอก")</f>
        <v>0</v>
      </c>
      <c r="D28" s="172" t="s">
        <v>143</v>
      </c>
      <c r="E28" s="121">
        <f>COUNTIF(F8:F22,"คณะวิศวกรรมศาสตร์")</f>
        <v>1</v>
      </c>
      <c r="F28" s="5"/>
      <c r="H28" s="5"/>
    </row>
    <row r="29" spans="1:20" ht="24" x14ac:dyDescent="0.55000000000000004">
      <c r="A29" s="5"/>
      <c r="B29" s="136">
        <f>SUBTOTAL(9,B26:B28)</f>
        <v>15</v>
      </c>
      <c r="E29" s="119">
        <f>SUM(E22:E28)</f>
        <v>15</v>
      </c>
      <c r="F29" s="5"/>
      <c r="H29" s="5"/>
    </row>
    <row r="30" spans="1:20" ht="24" x14ac:dyDescent="0.55000000000000004">
      <c r="D30" s="137"/>
      <c r="F30" s="5"/>
      <c r="H30" s="5"/>
    </row>
    <row r="31" spans="1:20" ht="24" x14ac:dyDescent="0.55000000000000004">
      <c r="A31" s="120" t="s">
        <v>26</v>
      </c>
      <c r="B31" s="121">
        <f>COUNTIF(D2:D16,"20-30 ปี")</f>
        <v>7</v>
      </c>
      <c r="D31" s="178" t="s">
        <v>94</v>
      </c>
      <c r="F31" s="5"/>
      <c r="H31" s="5"/>
    </row>
    <row r="32" spans="1:20" ht="24" x14ac:dyDescent="0.55000000000000004">
      <c r="A32" s="120" t="s">
        <v>24</v>
      </c>
      <c r="B32" s="121">
        <f>COUNTIF(D2:D16,"31-40 ปี")</f>
        <v>8</v>
      </c>
      <c r="D32" s="177" t="s">
        <v>99</v>
      </c>
      <c r="E32" s="121">
        <f>COUNTIF(G2:G16,"เทคโนโลยีและสื่อสารการศึกษา")</f>
        <v>1</v>
      </c>
      <c r="F32" s="5"/>
      <c r="H32" s="5"/>
    </row>
    <row r="33" spans="1:8" ht="24" x14ac:dyDescent="0.55000000000000004">
      <c r="A33" s="120" t="s">
        <v>21</v>
      </c>
      <c r="B33" s="121">
        <f>COUNTIF(D6:D16,"41-50 ปี")</f>
        <v>0</v>
      </c>
      <c r="D33" s="177" t="s">
        <v>300</v>
      </c>
      <c r="E33" s="121">
        <f>COUNTIF(G3:G17,"การบริหารเทคโนโลยีสารสนเทศเชิงกลยุทธ์")</f>
        <v>1</v>
      </c>
      <c r="H33" s="5"/>
    </row>
    <row r="34" spans="1:8" ht="24" customHeight="1" x14ac:dyDescent="0.55000000000000004">
      <c r="A34" s="120" t="s">
        <v>31</v>
      </c>
      <c r="B34" s="121">
        <f>COUNTIF(D6:D16,"51 ปีขึ้นไป")</f>
        <v>0</v>
      </c>
      <c r="D34" s="177" t="s">
        <v>97</v>
      </c>
      <c r="E34" s="121">
        <f>COUNTIF(G2:G18,"หลักสูตรและการสอน")</f>
        <v>1</v>
      </c>
      <c r="H34" s="5"/>
    </row>
    <row r="35" spans="1:8" ht="24.75" customHeight="1" x14ac:dyDescent="0.55000000000000004">
      <c r="B35" s="119">
        <f>SUBTOTAL(9,B31:B34)</f>
        <v>15</v>
      </c>
      <c r="D35" s="177" t="s">
        <v>263</v>
      </c>
      <c r="E35" s="121">
        <f>COUNTIF(G2:G19,"เอเชียตะวันออกเฉียงใต้ศึกษา")</f>
        <v>1</v>
      </c>
      <c r="H35" s="5"/>
    </row>
    <row r="36" spans="1:8" ht="24" customHeight="1" x14ac:dyDescent="0.55000000000000004">
      <c r="D36" s="177" t="s">
        <v>221</v>
      </c>
      <c r="E36" s="121">
        <f>COUNTIF(G2:G20,"สรีรวิทยา")</f>
        <v>1</v>
      </c>
      <c r="H36" s="5"/>
    </row>
    <row r="37" spans="1:8" ht="24" customHeight="1" x14ac:dyDescent="0.55000000000000004">
      <c r="D37" s="177" t="s">
        <v>200</v>
      </c>
      <c r="E37" s="121">
        <f>COUNTIF(G2:G21,"เทคนิคการแพทย์")</f>
        <v>5</v>
      </c>
      <c r="H37" s="5"/>
    </row>
    <row r="38" spans="1:8" ht="24" x14ac:dyDescent="0.55000000000000004">
      <c r="D38" s="177" t="s">
        <v>111</v>
      </c>
      <c r="E38" s="121">
        <f>COUNTIF(G2:G22,"บริหารธุรกิจ")</f>
        <v>1</v>
      </c>
    </row>
    <row r="39" spans="1:8" ht="24" x14ac:dyDescent="0.55000000000000004">
      <c r="D39" s="177" t="s">
        <v>117</v>
      </c>
      <c r="E39" s="121">
        <f>COUNTIF(G2:G23,"วิศวกรรมการจัดการ")</f>
        <v>1</v>
      </c>
    </row>
    <row r="40" spans="1:8" ht="24" x14ac:dyDescent="0.55000000000000004">
      <c r="D40" s="177" t="s">
        <v>98</v>
      </c>
      <c r="E40" s="121">
        <f>COUNTIF(G2:G24,"สาธารณสุขศาสตร์")</f>
        <v>1</v>
      </c>
    </row>
    <row r="41" spans="1:8" ht="24" x14ac:dyDescent="0.55000000000000004">
      <c r="D41" s="177" t="s">
        <v>153</v>
      </c>
      <c r="E41" s="121">
        <f>COUNTIF(G2:G25,"ชีวเวชศาสตร์")</f>
        <v>2</v>
      </c>
    </row>
    <row r="42" spans="1:8" ht="15" x14ac:dyDescent="0.2">
      <c r="D42" s="176"/>
      <c r="E42" s="119">
        <f>SUM(E32:E41)</f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B2B2-EBFA-4E67-BF68-B868223CFE9D}">
  <sheetPr>
    <tabColor theme="8" tint="0.39997558519241921"/>
  </sheetPr>
  <dimension ref="A1:U59"/>
  <sheetViews>
    <sheetView topLeftCell="F1" zoomScale="80" zoomScaleNormal="80" workbookViewId="0">
      <selection activeCell="V31" sqref="V31"/>
    </sheetView>
  </sheetViews>
  <sheetFormatPr defaultColWidth="12.7109375" defaultRowHeight="12.75" x14ac:dyDescent="0.2"/>
  <cols>
    <col min="1" max="3" width="18.85546875" customWidth="1"/>
    <col min="4" max="4" width="35.5703125" bestFit="1" customWidth="1"/>
    <col min="5" max="6" width="18.85546875" customWidth="1"/>
    <col min="7" max="7" width="34.7109375" bestFit="1" customWidth="1"/>
    <col min="8" max="8" width="22.5703125" bestFit="1" customWidth="1"/>
    <col min="9" max="27" width="18.85546875" customWidth="1"/>
  </cols>
  <sheetData>
    <row r="1" spans="1:21" ht="15.75" customHeight="1" x14ac:dyDescent="0.2">
      <c r="A1" s="164" t="s">
        <v>0</v>
      </c>
      <c r="B1" s="164" t="s">
        <v>95</v>
      </c>
      <c r="C1" s="164" t="s">
        <v>1</v>
      </c>
      <c r="D1" s="164" t="s">
        <v>2</v>
      </c>
      <c r="E1" s="164" t="s">
        <v>3</v>
      </c>
      <c r="F1" s="164" t="s">
        <v>4</v>
      </c>
      <c r="G1" s="164" t="s">
        <v>5</v>
      </c>
      <c r="H1" s="164" t="s">
        <v>6</v>
      </c>
      <c r="I1" s="164" t="s">
        <v>7</v>
      </c>
      <c r="J1" s="164" t="s">
        <v>8</v>
      </c>
      <c r="K1" s="164" t="s">
        <v>9</v>
      </c>
      <c r="L1" s="164" t="s">
        <v>10</v>
      </c>
      <c r="M1" s="164" t="s">
        <v>11</v>
      </c>
      <c r="N1" s="164" t="s">
        <v>12</v>
      </c>
      <c r="O1" s="164" t="s">
        <v>13</v>
      </c>
      <c r="P1" s="164" t="s">
        <v>14</v>
      </c>
      <c r="Q1" s="164" t="s">
        <v>15</v>
      </c>
      <c r="R1" s="164" t="s">
        <v>16</v>
      </c>
      <c r="S1" s="164" t="s">
        <v>17</v>
      </c>
      <c r="T1" s="164" t="s">
        <v>18</v>
      </c>
      <c r="U1" s="164" t="s">
        <v>19</v>
      </c>
    </row>
    <row r="2" spans="1:21" ht="15.75" customHeight="1" x14ac:dyDescent="0.2">
      <c r="A2" s="165">
        <v>44933.419420833336</v>
      </c>
      <c r="B2" s="166" t="s">
        <v>215</v>
      </c>
      <c r="C2" s="166" t="s">
        <v>25</v>
      </c>
      <c r="D2" s="166" t="s">
        <v>24</v>
      </c>
      <c r="E2" s="166" t="s">
        <v>22</v>
      </c>
      <c r="F2" s="166" t="s">
        <v>135</v>
      </c>
      <c r="G2" s="166" t="s">
        <v>110</v>
      </c>
      <c r="H2" s="166" t="s">
        <v>216</v>
      </c>
      <c r="I2" s="166">
        <v>5</v>
      </c>
      <c r="J2" s="166">
        <v>5</v>
      </c>
      <c r="K2" s="166">
        <v>5</v>
      </c>
      <c r="L2" s="166">
        <v>5</v>
      </c>
      <c r="M2" s="166">
        <v>5</v>
      </c>
      <c r="N2" s="166">
        <v>5</v>
      </c>
      <c r="O2" s="166">
        <v>5</v>
      </c>
      <c r="P2" s="166">
        <v>5</v>
      </c>
      <c r="Q2" s="166">
        <v>5</v>
      </c>
      <c r="R2" s="166">
        <v>2</v>
      </c>
      <c r="S2" s="166">
        <v>4</v>
      </c>
      <c r="T2" s="166">
        <v>5</v>
      </c>
    </row>
    <row r="3" spans="1:21" ht="15.75" customHeight="1" x14ac:dyDescent="0.2">
      <c r="A3" s="165">
        <v>44933.424539965279</v>
      </c>
      <c r="B3" s="166" t="s">
        <v>231</v>
      </c>
      <c r="C3" s="166" t="s">
        <v>20</v>
      </c>
      <c r="D3" s="166" t="s">
        <v>24</v>
      </c>
      <c r="E3" s="166" t="s">
        <v>22</v>
      </c>
      <c r="F3" s="166" t="s">
        <v>135</v>
      </c>
      <c r="G3" s="166" t="s">
        <v>110</v>
      </c>
      <c r="H3" s="166" t="s">
        <v>216</v>
      </c>
      <c r="I3" s="166">
        <v>5</v>
      </c>
      <c r="J3" s="166">
        <v>5</v>
      </c>
      <c r="K3" s="166">
        <v>5</v>
      </c>
      <c r="L3" s="166">
        <v>5</v>
      </c>
      <c r="M3" s="166">
        <v>4</v>
      </c>
      <c r="N3" s="166">
        <v>4</v>
      </c>
      <c r="O3" s="166">
        <v>5</v>
      </c>
      <c r="P3" s="166">
        <v>5</v>
      </c>
      <c r="Q3" s="166">
        <v>4</v>
      </c>
      <c r="R3" s="166">
        <v>5</v>
      </c>
      <c r="S3" s="166">
        <v>4</v>
      </c>
      <c r="T3" s="166">
        <v>5</v>
      </c>
    </row>
    <row r="4" spans="1:21" ht="15.75" customHeight="1" x14ac:dyDescent="0.2">
      <c r="A4" s="165">
        <v>44933.42588657407</v>
      </c>
      <c r="B4" s="166" t="s">
        <v>233</v>
      </c>
      <c r="C4" s="166" t="s">
        <v>20</v>
      </c>
      <c r="D4" s="166" t="s">
        <v>21</v>
      </c>
      <c r="E4" s="166" t="s">
        <v>22</v>
      </c>
      <c r="F4" s="166" t="s">
        <v>135</v>
      </c>
      <c r="G4" s="166" t="s">
        <v>115</v>
      </c>
      <c r="H4" s="166" t="s">
        <v>216</v>
      </c>
      <c r="I4" s="166">
        <v>5</v>
      </c>
      <c r="J4" s="166">
        <v>5</v>
      </c>
      <c r="K4" s="166">
        <v>5</v>
      </c>
      <c r="L4" s="166">
        <v>5</v>
      </c>
      <c r="M4" s="166">
        <v>5</v>
      </c>
      <c r="N4" s="166">
        <v>5</v>
      </c>
      <c r="O4" s="166">
        <v>5</v>
      </c>
      <c r="P4" s="166">
        <v>5</v>
      </c>
      <c r="Q4" s="166">
        <v>5</v>
      </c>
      <c r="R4" s="166">
        <v>3</v>
      </c>
      <c r="S4" s="166">
        <v>4</v>
      </c>
      <c r="T4" s="166">
        <v>4</v>
      </c>
      <c r="U4" s="166" t="s">
        <v>234</v>
      </c>
    </row>
    <row r="5" spans="1:21" ht="15.75" customHeight="1" x14ac:dyDescent="0.2">
      <c r="A5" s="165">
        <v>44933.427279641204</v>
      </c>
      <c r="B5" s="166" t="s">
        <v>239</v>
      </c>
      <c r="C5" s="166" t="s">
        <v>20</v>
      </c>
      <c r="D5" s="166" t="s">
        <v>24</v>
      </c>
      <c r="E5" s="166" t="s">
        <v>22</v>
      </c>
      <c r="F5" s="166" t="s">
        <v>156</v>
      </c>
      <c r="G5" s="166" t="s">
        <v>240</v>
      </c>
      <c r="H5" s="166" t="s">
        <v>216</v>
      </c>
      <c r="I5" s="166">
        <v>4</v>
      </c>
      <c r="J5" s="166">
        <v>4</v>
      </c>
      <c r="K5" s="166">
        <v>4</v>
      </c>
      <c r="L5" s="166">
        <v>4</v>
      </c>
      <c r="M5" s="166">
        <v>4</v>
      </c>
      <c r="N5" s="166">
        <v>4</v>
      </c>
      <c r="O5" s="166">
        <v>5</v>
      </c>
      <c r="P5" s="166">
        <v>5</v>
      </c>
      <c r="Q5" s="166">
        <v>5</v>
      </c>
      <c r="R5" s="166">
        <v>4</v>
      </c>
      <c r="S5" s="166">
        <v>4</v>
      </c>
      <c r="T5" s="166">
        <v>4</v>
      </c>
    </row>
    <row r="6" spans="1:21" ht="15.75" customHeight="1" x14ac:dyDescent="0.2">
      <c r="A6" s="165">
        <v>44933.435693298612</v>
      </c>
      <c r="B6" s="166" t="s">
        <v>250</v>
      </c>
      <c r="C6" s="166" t="s">
        <v>20</v>
      </c>
      <c r="D6" s="166" t="s">
        <v>24</v>
      </c>
      <c r="E6" s="166" t="s">
        <v>22</v>
      </c>
      <c r="F6" s="166" t="s">
        <v>135</v>
      </c>
      <c r="G6" s="166" t="s">
        <v>99</v>
      </c>
      <c r="H6" s="166" t="s">
        <v>216</v>
      </c>
      <c r="I6" s="166">
        <v>4</v>
      </c>
      <c r="J6" s="166">
        <v>5</v>
      </c>
      <c r="K6" s="166">
        <v>5</v>
      </c>
      <c r="L6" s="166">
        <v>5</v>
      </c>
      <c r="M6" s="166">
        <v>4</v>
      </c>
      <c r="N6" s="166">
        <v>4</v>
      </c>
      <c r="O6" s="166">
        <v>4</v>
      </c>
      <c r="P6" s="166">
        <v>4</v>
      </c>
      <c r="Q6" s="166">
        <v>5</v>
      </c>
      <c r="R6" s="166">
        <v>3</v>
      </c>
      <c r="S6" s="166">
        <v>4</v>
      </c>
      <c r="T6" s="166">
        <v>4</v>
      </c>
      <c r="U6" s="166" t="s">
        <v>251</v>
      </c>
    </row>
    <row r="7" spans="1:21" ht="15.75" customHeight="1" x14ac:dyDescent="0.2">
      <c r="A7" s="165">
        <v>44933.437440844908</v>
      </c>
      <c r="B7" s="166" t="s">
        <v>258</v>
      </c>
      <c r="C7" s="166" t="s">
        <v>20</v>
      </c>
      <c r="D7" s="166" t="s">
        <v>24</v>
      </c>
      <c r="E7" s="166" t="s">
        <v>22</v>
      </c>
      <c r="F7" s="166" t="s">
        <v>147</v>
      </c>
      <c r="G7" s="166" t="s">
        <v>98</v>
      </c>
      <c r="H7" s="166" t="s">
        <v>216</v>
      </c>
      <c r="I7" s="166">
        <v>5</v>
      </c>
      <c r="J7" s="166">
        <v>5</v>
      </c>
      <c r="K7" s="166">
        <v>5</v>
      </c>
      <c r="L7" s="166">
        <v>5</v>
      </c>
      <c r="M7" s="166">
        <v>4</v>
      </c>
      <c r="N7" s="166">
        <v>4</v>
      </c>
      <c r="O7" s="166">
        <v>3</v>
      </c>
      <c r="P7" s="166">
        <v>3</v>
      </c>
      <c r="Q7" s="166">
        <v>4</v>
      </c>
      <c r="R7" s="166">
        <v>3</v>
      </c>
      <c r="S7" s="166">
        <v>4</v>
      </c>
      <c r="T7" s="166">
        <v>4</v>
      </c>
    </row>
    <row r="8" spans="1:21" ht="15.75" customHeight="1" x14ac:dyDescent="0.2">
      <c r="A8" s="165">
        <v>44933.438602951384</v>
      </c>
      <c r="B8" s="166" t="s">
        <v>266</v>
      </c>
      <c r="C8" s="166" t="s">
        <v>20</v>
      </c>
      <c r="D8" s="166" t="s">
        <v>21</v>
      </c>
      <c r="E8" s="166" t="s">
        <v>22</v>
      </c>
      <c r="F8" s="166" t="s">
        <v>135</v>
      </c>
      <c r="G8" s="166" t="s">
        <v>110</v>
      </c>
      <c r="H8" s="166" t="s">
        <v>216</v>
      </c>
      <c r="I8" s="166">
        <v>5</v>
      </c>
      <c r="J8" s="166">
        <v>5</v>
      </c>
      <c r="K8" s="166">
        <v>5</v>
      </c>
      <c r="L8" s="166">
        <v>5</v>
      </c>
      <c r="M8" s="166">
        <v>5</v>
      </c>
      <c r="N8" s="166">
        <v>5</v>
      </c>
      <c r="O8" s="166">
        <v>4</v>
      </c>
      <c r="P8" s="166">
        <v>5</v>
      </c>
      <c r="Q8" s="166">
        <v>5</v>
      </c>
      <c r="R8" s="166">
        <v>5</v>
      </c>
      <c r="S8" s="166">
        <v>5</v>
      </c>
      <c r="T8" s="166">
        <v>5</v>
      </c>
    </row>
    <row r="9" spans="1:21" ht="15.75" customHeight="1" x14ac:dyDescent="0.2">
      <c r="A9" s="165">
        <v>44933.43862508102</v>
      </c>
      <c r="B9" s="166" t="s">
        <v>267</v>
      </c>
      <c r="C9" s="166" t="s">
        <v>25</v>
      </c>
      <c r="D9" s="166" t="s">
        <v>26</v>
      </c>
      <c r="E9" s="166" t="s">
        <v>22</v>
      </c>
      <c r="F9" s="166" t="s">
        <v>161</v>
      </c>
      <c r="G9" s="166" t="s">
        <v>268</v>
      </c>
      <c r="H9" s="166" t="s">
        <v>216</v>
      </c>
      <c r="I9" s="166">
        <v>5</v>
      </c>
      <c r="J9" s="166">
        <v>5</v>
      </c>
      <c r="K9" s="166">
        <v>5</v>
      </c>
      <c r="L9" s="166">
        <v>5</v>
      </c>
      <c r="M9" s="166">
        <v>5</v>
      </c>
      <c r="N9" s="166">
        <v>5</v>
      </c>
      <c r="O9" s="166">
        <v>5</v>
      </c>
      <c r="P9" s="166">
        <v>5</v>
      </c>
      <c r="Q9" s="166">
        <v>5</v>
      </c>
      <c r="R9" s="166">
        <v>3</v>
      </c>
      <c r="S9" s="166">
        <v>5</v>
      </c>
      <c r="T9" s="166">
        <v>5</v>
      </c>
    </row>
    <row r="10" spans="1:21" ht="15.75" customHeight="1" x14ac:dyDescent="0.2">
      <c r="A10" s="165">
        <v>44933.446234062503</v>
      </c>
      <c r="B10" s="166" t="s">
        <v>283</v>
      </c>
      <c r="C10" s="166" t="s">
        <v>20</v>
      </c>
      <c r="D10" s="166" t="s">
        <v>26</v>
      </c>
      <c r="E10" s="166" t="s">
        <v>22</v>
      </c>
      <c r="F10" s="166" t="s">
        <v>159</v>
      </c>
      <c r="G10" s="166" t="s">
        <v>148</v>
      </c>
      <c r="H10" s="166" t="s">
        <v>216</v>
      </c>
      <c r="I10" s="166">
        <v>5</v>
      </c>
      <c r="J10" s="166">
        <v>5</v>
      </c>
      <c r="K10" s="166">
        <v>5</v>
      </c>
      <c r="L10" s="166">
        <v>5</v>
      </c>
      <c r="M10" s="166">
        <v>5</v>
      </c>
      <c r="N10" s="166">
        <v>4</v>
      </c>
      <c r="O10" s="166">
        <v>5</v>
      </c>
      <c r="P10" s="166">
        <v>5</v>
      </c>
      <c r="Q10" s="166">
        <v>5</v>
      </c>
      <c r="R10" s="166">
        <v>2</v>
      </c>
      <c r="S10" s="166">
        <v>4</v>
      </c>
      <c r="T10" s="166">
        <v>5</v>
      </c>
    </row>
    <row r="11" spans="1:21" ht="15.75" customHeight="1" x14ac:dyDescent="0.2">
      <c r="A11" s="165">
        <v>44933.449895115744</v>
      </c>
      <c r="B11" s="166" t="s">
        <v>291</v>
      </c>
      <c r="C11" s="166" t="s">
        <v>25</v>
      </c>
      <c r="D11" s="166" t="s">
        <v>24</v>
      </c>
      <c r="E11" s="166" t="s">
        <v>22</v>
      </c>
      <c r="F11" s="166" t="s">
        <v>135</v>
      </c>
      <c r="G11" s="166" t="s">
        <v>110</v>
      </c>
      <c r="H11" s="166" t="s">
        <v>216</v>
      </c>
      <c r="I11" s="166">
        <v>5</v>
      </c>
      <c r="J11" s="166">
        <v>5</v>
      </c>
      <c r="K11" s="166">
        <v>5</v>
      </c>
      <c r="L11" s="166">
        <v>4</v>
      </c>
      <c r="M11" s="166">
        <v>4</v>
      </c>
      <c r="N11" s="166">
        <v>4</v>
      </c>
      <c r="O11" s="166">
        <v>5</v>
      </c>
      <c r="P11" s="166">
        <v>5</v>
      </c>
      <c r="Q11" s="166">
        <v>5</v>
      </c>
      <c r="R11" s="166">
        <v>3</v>
      </c>
      <c r="S11" s="166">
        <v>4</v>
      </c>
      <c r="T11" s="166">
        <v>4</v>
      </c>
    </row>
    <row r="12" spans="1:21" ht="15.75" customHeight="1" x14ac:dyDescent="0.2">
      <c r="A12" s="165">
        <v>44933.451274432868</v>
      </c>
      <c r="B12" s="166" t="s">
        <v>292</v>
      </c>
      <c r="C12" s="166" t="s">
        <v>25</v>
      </c>
      <c r="D12" s="166" t="s">
        <v>21</v>
      </c>
      <c r="E12" s="166" t="s">
        <v>22</v>
      </c>
      <c r="F12" s="166" t="s">
        <v>135</v>
      </c>
      <c r="G12" s="166" t="s">
        <v>110</v>
      </c>
      <c r="H12" s="166" t="s">
        <v>216</v>
      </c>
      <c r="I12" s="166">
        <v>5</v>
      </c>
      <c r="J12" s="166">
        <v>5</v>
      </c>
      <c r="K12" s="166">
        <v>5</v>
      </c>
      <c r="L12" s="166">
        <v>5</v>
      </c>
      <c r="M12" s="166">
        <v>5</v>
      </c>
      <c r="N12" s="166">
        <v>5</v>
      </c>
      <c r="O12" s="166">
        <v>5</v>
      </c>
      <c r="P12" s="166">
        <v>5</v>
      </c>
      <c r="Q12" s="166">
        <v>5</v>
      </c>
      <c r="R12" s="166">
        <v>3</v>
      </c>
      <c r="S12" s="166">
        <v>5</v>
      </c>
      <c r="T12" s="166">
        <v>4</v>
      </c>
    </row>
    <row r="13" spans="1:21" ht="15.75" customHeight="1" x14ac:dyDescent="0.2">
      <c r="A13" s="165">
        <v>44933.454328900465</v>
      </c>
      <c r="B13" s="166" t="s">
        <v>296</v>
      </c>
      <c r="C13" s="166" t="s">
        <v>25</v>
      </c>
      <c r="D13" s="166" t="s">
        <v>21</v>
      </c>
      <c r="E13" s="166" t="s">
        <v>22</v>
      </c>
      <c r="F13" s="166" t="s">
        <v>135</v>
      </c>
      <c r="G13" s="166" t="s">
        <v>97</v>
      </c>
      <c r="H13" s="166" t="s">
        <v>216</v>
      </c>
      <c r="I13" s="166">
        <v>5</v>
      </c>
      <c r="J13" s="166">
        <v>5</v>
      </c>
      <c r="K13" s="166">
        <v>5</v>
      </c>
      <c r="L13" s="166">
        <v>5</v>
      </c>
      <c r="M13" s="166">
        <v>5</v>
      </c>
      <c r="N13" s="166">
        <v>5</v>
      </c>
      <c r="O13" s="166">
        <v>5</v>
      </c>
      <c r="P13" s="166">
        <v>5</v>
      </c>
      <c r="Q13" s="166">
        <v>5</v>
      </c>
      <c r="R13" s="166">
        <v>3</v>
      </c>
      <c r="S13" s="166">
        <v>5</v>
      </c>
      <c r="T13" s="166">
        <v>5</v>
      </c>
      <c r="U13" s="166" t="s">
        <v>30</v>
      </c>
    </row>
    <row r="14" spans="1:21" ht="15.75" customHeight="1" x14ac:dyDescent="0.2">
      <c r="A14" s="165">
        <v>44933.455336018524</v>
      </c>
      <c r="B14" s="166" t="s">
        <v>301</v>
      </c>
      <c r="C14" s="166" t="s">
        <v>25</v>
      </c>
      <c r="D14" s="166" t="s">
        <v>24</v>
      </c>
      <c r="E14" s="166" t="s">
        <v>22</v>
      </c>
      <c r="F14" s="166" t="s">
        <v>135</v>
      </c>
      <c r="G14" s="166" t="s">
        <v>99</v>
      </c>
      <c r="H14" s="166" t="s">
        <v>216</v>
      </c>
      <c r="I14" s="166">
        <v>4</v>
      </c>
      <c r="J14" s="166">
        <v>5</v>
      </c>
      <c r="K14" s="166">
        <v>5</v>
      </c>
      <c r="L14" s="166">
        <v>4</v>
      </c>
      <c r="M14" s="166">
        <v>4</v>
      </c>
      <c r="N14" s="166">
        <v>4</v>
      </c>
      <c r="O14" s="166">
        <v>4</v>
      </c>
      <c r="P14" s="166">
        <v>4</v>
      </c>
      <c r="Q14" s="166">
        <v>4</v>
      </c>
      <c r="R14" s="166">
        <v>2</v>
      </c>
      <c r="S14" s="166">
        <v>3</v>
      </c>
      <c r="T14" s="166">
        <v>4</v>
      </c>
    </row>
    <row r="15" spans="1:21" ht="15.75" customHeight="1" x14ac:dyDescent="0.2">
      <c r="A15" s="165">
        <v>44933.461792106478</v>
      </c>
      <c r="B15" s="166" t="s">
        <v>311</v>
      </c>
      <c r="C15" s="166" t="s">
        <v>25</v>
      </c>
      <c r="D15" s="166" t="s">
        <v>24</v>
      </c>
      <c r="E15" s="166" t="s">
        <v>22</v>
      </c>
      <c r="F15" s="166" t="s">
        <v>161</v>
      </c>
      <c r="G15" s="166" t="s">
        <v>268</v>
      </c>
      <c r="H15" s="166" t="s">
        <v>216</v>
      </c>
      <c r="I15" s="166">
        <v>5</v>
      </c>
      <c r="J15" s="166">
        <v>5</v>
      </c>
      <c r="K15" s="166">
        <v>5</v>
      </c>
      <c r="L15" s="166">
        <v>5</v>
      </c>
      <c r="M15" s="166">
        <v>5</v>
      </c>
      <c r="N15" s="166">
        <v>5</v>
      </c>
      <c r="O15" s="166">
        <v>4</v>
      </c>
      <c r="P15" s="166">
        <v>4</v>
      </c>
      <c r="Q15" s="166">
        <v>5</v>
      </c>
      <c r="R15" s="166">
        <v>4</v>
      </c>
      <c r="S15" s="166">
        <v>4</v>
      </c>
      <c r="T15" s="166">
        <v>4</v>
      </c>
      <c r="U15" s="166" t="s">
        <v>30</v>
      </c>
    </row>
    <row r="16" spans="1:21" ht="15.75" customHeight="1" x14ac:dyDescent="0.2">
      <c r="A16" s="165">
        <v>44933.466874131947</v>
      </c>
      <c r="B16" s="166" t="s">
        <v>322</v>
      </c>
      <c r="C16" s="166" t="s">
        <v>20</v>
      </c>
      <c r="D16" s="166" t="s">
        <v>31</v>
      </c>
      <c r="E16" s="166" t="s">
        <v>27</v>
      </c>
      <c r="F16" s="166" t="s">
        <v>142</v>
      </c>
      <c r="G16" s="166" t="s">
        <v>323</v>
      </c>
      <c r="H16" s="166" t="s">
        <v>216</v>
      </c>
      <c r="I16" s="166">
        <v>5</v>
      </c>
      <c r="J16" s="166">
        <v>5</v>
      </c>
      <c r="K16" s="166">
        <v>5</v>
      </c>
      <c r="L16" s="166">
        <v>5</v>
      </c>
      <c r="M16" s="166">
        <v>5</v>
      </c>
      <c r="N16" s="166">
        <v>5</v>
      </c>
      <c r="O16" s="166">
        <v>5</v>
      </c>
      <c r="P16" s="166">
        <v>5</v>
      </c>
      <c r="Q16" s="166">
        <v>5</v>
      </c>
      <c r="R16" s="166">
        <v>2</v>
      </c>
      <c r="S16" s="166">
        <v>4</v>
      </c>
      <c r="T16" s="166">
        <v>4</v>
      </c>
      <c r="U16" s="166" t="s">
        <v>324</v>
      </c>
    </row>
    <row r="17" spans="1:21" ht="15.75" customHeight="1" x14ac:dyDescent="0.2">
      <c r="A17" s="165">
        <v>44933.469392962965</v>
      </c>
      <c r="B17" s="166" t="s">
        <v>325</v>
      </c>
      <c r="C17" s="166" t="s">
        <v>20</v>
      </c>
      <c r="D17" s="166" t="s">
        <v>24</v>
      </c>
      <c r="E17" s="166" t="s">
        <v>22</v>
      </c>
      <c r="F17" s="166" t="s">
        <v>145</v>
      </c>
      <c r="G17" s="166" t="s">
        <v>154</v>
      </c>
      <c r="H17" s="159" t="s">
        <v>216</v>
      </c>
      <c r="I17" s="166">
        <v>5</v>
      </c>
      <c r="J17" s="166">
        <v>5</v>
      </c>
      <c r="K17" s="166">
        <v>5</v>
      </c>
      <c r="L17" s="166">
        <v>5</v>
      </c>
      <c r="M17" s="166">
        <v>5</v>
      </c>
      <c r="N17" s="166">
        <v>5</v>
      </c>
      <c r="O17" s="166">
        <v>5</v>
      </c>
      <c r="P17" s="166">
        <v>5</v>
      </c>
      <c r="Q17" s="166">
        <v>5</v>
      </c>
      <c r="R17" s="166">
        <v>3</v>
      </c>
      <c r="S17" s="166">
        <v>4</v>
      </c>
      <c r="T17" s="166">
        <v>4</v>
      </c>
      <c r="U17" s="166" t="s">
        <v>30</v>
      </c>
    </row>
    <row r="18" spans="1:21" ht="15.75" customHeight="1" x14ac:dyDescent="0.2">
      <c r="A18" s="165">
        <v>44933.469589236112</v>
      </c>
      <c r="B18" s="166" t="s">
        <v>326</v>
      </c>
      <c r="C18" s="166" t="s">
        <v>20</v>
      </c>
      <c r="D18" s="166" t="s">
        <v>31</v>
      </c>
      <c r="E18" s="166" t="s">
        <v>22</v>
      </c>
      <c r="F18" s="166" t="s">
        <v>135</v>
      </c>
      <c r="G18" s="166" t="s">
        <v>110</v>
      </c>
      <c r="H18" s="166" t="s">
        <v>216</v>
      </c>
      <c r="I18" s="166">
        <v>5</v>
      </c>
      <c r="J18" s="166">
        <v>4</v>
      </c>
      <c r="K18" s="166">
        <v>4</v>
      </c>
      <c r="L18" s="166">
        <v>4</v>
      </c>
      <c r="M18" s="159">
        <v>5</v>
      </c>
      <c r="N18" s="166">
        <v>4</v>
      </c>
      <c r="O18" s="166">
        <v>2</v>
      </c>
      <c r="P18" s="166">
        <v>2</v>
      </c>
      <c r="Q18" s="166">
        <v>5</v>
      </c>
      <c r="R18" s="166">
        <v>3</v>
      </c>
      <c r="S18" s="166">
        <v>3</v>
      </c>
      <c r="T18" s="166">
        <v>3</v>
      </c>
      <c r="U18" s="166" t="s">
        <v>327</v>
      </c>
    </row>
    <row r="19" spans="1:21" ht="15.75" customHeight="1" x14ac:dyDescent="0.2">
      <c r="A19" s="165">
        <v>44933.470019930552</v>
      </c>
      <c r="B19" s="166" t="s">
        <v>328</v>
      </c>
      <c r="C19" s="166" t="s">
        <v>25</v>
      </c>
      <c r="D19" s="166" t="s">
        <v>24</v>
      </c>
      <c r="E19" s="166" t="s">
        <v>22</v>
      </c>
      <c r="F19" s="166" t="s">
        <v>227</v>
      </c>
      <c r="G19" s="166" t="s">
        <v>329</v>
      </c>
      <c r="H19" s="166" t="s">
        <v>216</v>
      </c>
      <c r="I19" s="166">
        <v>5</v>
      </c>
      <c r="J19" s="166">
        <v>5</v>
      </c>
      <c r="K19" s="166">
        <v>5</v>
      </c>
      <c r="L19" s="166">
        <v>4</v>
      </c>
      <c r="M19" s="166">
        <v>4</v>
      </c>
      <c r="N19" s="166">
        <v>4</v>
      </c>
      <c r="O19" s="166">
        <v>4</v>
      </c>
      <c r="P19" s="166">
        <v>3</v>
      </c>
      <c r="Q19" s="166">
        <v>5</v>
      </c>
      <c r="R19" s="166">
        <v>3</v>
      </c>
      <c r="S19" s="166">
        <v>4</v>
      </c>
      <c r="T19" s="166">
        <v>4</v>
      </c>
      <c r="U19" s="166" t="s">
        <v>214</v>
      </c>
    </row>
    <row r="20" spans="1:21" ht="15.75" customHeight="1" x14ac:dyDescent="0.2">
      <c r="A20" s="165">
        <v>44933.475728611113</v>
      </c>
      <c r="B20" s="166" t="s">
        <v>334</v>
      </c>
      <c r="C20" s="166" t="s">
        <v>25</v>
      </c>
      <c r="D20" s="166" t="s">
        <v>24</v>
      </c>
      <c r="E20" s="166" t="s">
        <v>22</v>
      </c>
      <c r="F20" s="166" t="s">
        <v>135</v>
      </c>
      <c r="G20" s="166" t="s">
        <v>112</v>
      </c>
      <c r="H20" s="166" t="s">
        <v>216</v>
      </c>
      <c r="I20" s="166">
        <v>5</v>
      </c>
      <c r="J20" s="166">
        <v>5</v>
      </c>
      <c r="K20" s="166">
        <v>5</v>
      </c>
      <c r="L20" s="166">
        <v>5</v>
      </c>
      <c r="M20" s="166">
        <v>5</v>
      </c>
      <c r="N20" s="166">
        <v>5</v>
      </c>
      <c r="O20" s="166">
        <v>5</v>
      </c>
      <c r="P20" s="166">
        <v>5</v>
      </c>
      <c r="Q20" s="166">
        <v>5</v>
      </c>
      <c r="R20" s="166">
        <v>3</v>
      </c>
      <c r="S20" s="166">
        <v>4</v>
      </c>
      <c r="T20" s="166">
        <v>5</v>
      </c>
      <c r="U20" s="173" t="s">
        <v>335</v>
      </c>
    </row>
    <row r="21" spans="1:21" ht="15.75" customHeight="1" x14ac:dyDescent="0.2">
      <c r="A21" s="165">
        <v>44933.478758483798</v>
      </c>
      <c r="B21" s="166" t="s">
        <v>339</v>
      </c>
      <c r="C21" s="166" t="s">
        <v>20</v>
      </c>
      <c r="D21" s="166" t="s">
        <v>26</v>
      </c>
      <c r="E21" s="166" t="s">
        <v>27</v>
      </c>
      <c r="F21" s="166" t="s">
        <v>135</v>
      </c>
      <c r="G21" s="166" t="s">
        <v>110</v>
      </c>
      <c r="H21" s="166" t="s">
        <v>216</v>
      </c>
      <c r="I21" s="166">
        <v>5</v>
      </c>
      <c r="J21" s="166">
        <v>5</v>
      </c>
      <c r="K21" s="166">
        <v>5</v>
      </c>
      <c r="L21" s="166">
        <v>4</v>
      </c>
      <c r="M21" s="166">
        <v>5</v>
      </c>
      <c r="N21" s="166">
        <v>5</v>
      </c>
      <c r="O21" s="166">
        <v>4</v>
      </c>
      <c r="P21" s="166">
        <v>4</v>
      </c>
      <c r="Q21" s="166">
        <v>4</v>
      </c>
      <c r="R21" s="166">
        <v>3</v>
      </c>
      <c r="S21" s="166">
        <v>4</v>
      </c>
      <c r="T21" s="166">
        <v>4</v>
      </c>
    </row>
    <row r="22" spans="1:21" ht="15.75" customHeight="1" x14ac:dyDescent="0.2">
      <c r="A22" s="165">
        <v>44933.490876446755</v>
      </c>
      <c r="B22" s="166" t="s">
        <v>344</v>
      </c>
      <c r="C22" s="166" t="s">
        <v>25</v>
      </c>
      <c r="D22" s="166" t="s">
        <v>24</v>
      </c>
      <c r="E22" s="166" t="s">
        <v>22</v>
      </c>
      <c r="F22" s="166" t="s">
        <v>143</v>
      </c>
      <c r="G22" s="166" t="s">
        <v>144</v>
      </c>
      <c r="H22" s="166" t="s">
        <v>216</v>
      </c>
      <c r="I22" s="166">
        <v>4</v>
      </c>
      <c r="J22" s="166">
        <v>5</v>
      </c>
      <c r="K22" s="166">
        <v>5</v>
      </c>
      <c r="L22" s="166">
        <v>4</v>
      </c>
      <c r="M22" s="166">
        <v>4</v>
      </c>
      <c r="N22" s="166">
        <v>4</v>
      </c>
      <c r="O22" s="166">
        <v>5</v>
      </c>
      <c r="P22" s="166">
        <v>4</v>
      </c>
      <c r="Q22" s="166">
        <v>5</v>
      </c>
      <c r="R22" s="166">
        <v>3</v>
      </c>
      <c r="S22" s="166">
        <v>4</v>
      </c>
      <c r="T22" s="166">
        <v>4</v>
      </c>
    </row>
    <row r="23" spans="1:21" ht="15.75" customHeight="1" x14ac:dyDescent="0.2">
      <c r="A23" s="165">
        <v>44933.490886504631</v>
      </c>
      <c r="B23" s="166" t="s">
        <v>345</v>
      </c>
      <c r="C23" s="166" t="s">
        <v>25</v>
      </c>
      <c r="D23" s="166" t="s">
        <v>31</v>
      </c>
      <c r="E23" s="166" t="s">
        <v>22</v>
      </c>
      <c r="F23" s="166" t="s">
        <v>135</v>
      </c>
      <c r="G23" s="166" t="s">
        <v>110</v>
      </c>
      <c r="H23" s="166" t="s">
        <v>216</v>
      </c>
      <c r="I23" s="166">
        <v>5</v>
      </c>
      <c r="J23" s="166">
        <v>5</v>
      </c>
      <c r="K23" s="166">
        <v>5</v>
      </c>
      <c r="L23" s="166">
        <v>5</v>
      </c>
      <c r="M23" s="166">
        <v>5</v>
      </c>
      <c r="N23" s="166">
        <v>5</v>
      </c>
      <c r="O23" s="166">
        <v>5</v>
      </c>
      <c r="P23" s="166">
        <v>5</v>
      </c>
      <c r="Q23" s="166">
        <v>5</v>
      </c>
      <c r="R23" s="166">
        <v>5</v>
      </c>
      <c r="S23" s="166">
        <v>5</v>
      </c>
      <c r="T23" s="166">
        <v>5</v>
      </c>
    </row>
    <row r="24" spans="1:21" x14ac:dyDescent="0.2">
      <c r="A24" s="165">
        <v>44933.492061215278</v>
      </c>
      <c r="B24" s="166" t="s">
        <v>347</v>
      </c>
      <c r="C24" s="166" t="s">
        <v>20</v>
      </c>
      <c r="D24" s="166" t="s">
        <v>24</v>
      </c>
      <c r="E24" s="166" t="s">
        <v>22</v>
      </c>
      <c r="F24" s="166" t="s">
        <v>159</v>
      </c>
      <c r="G24" s="166" t="s">
        <v>348</v>
      </c>
      <c r="H24" s="166" t="s">
        <v>216</v>
      </c>
      <c r="I24" s="166">
        <v>5</v>
      </c>
      <c r="J24" s="166">
        <v>5</v>
      </c>
      <c r="K24" s="166">
        <v>5</v>
      </c>
      <c r="L24" s="166">
        <v>5</v>
      </c>
      <c r="M24" s="166">
        <v>5</v>
      </c>
      <c r="N24" s="166">
        <v>5</v>
      </c>
      <c r="O24" s="166">
        <v>5</v>
      </c>
      <c r="P24" s="166">
        <v>5</v>
      </c>
      <c r="Q24" s="166">
        <v>4</v>
      </c>
      <c r="R24" s="166">
        <v>5</v>
      </c>
      <c r="S24" s="166">
        <v>5</v>
      </c>
      <c r="T24" s="166">
        <v>5</v>
      </c>
    </row>
    <row r="25" spans="1:21" x14ac:dyDescent="0.2">
      <c r="A25" s="165">
        <v>44933.495311203704</v>
      </c>
      <c r="B25" s="166" t="s">
        <v>349</v>
      </c>
      <c r="C25" s="166" t="s">
        <v>20</v>
      </c>
      <c r="D25" s="166" t="s">
        <v>21</v>
      </c>
      <c r="E25" s="166" t="s">
        <v>22</v>
      </c>
      <c r="F25" s="166" t="s">
        <v>118</v>
      </c>
      <c r="G25" s="166" t="s">
        <v>158</v>
      </c>
      <c r="H25" s="166" t="s">
        <v>216</v>
      </c>
      <c r="I25" s="166">
        <v>5</v>
      </c>
      <c r="J25" s="166">
        <v>5</v>
      </c>
      <c r="K25" s="166">
        <v>5</v>
      </c>
      <c r="L25" s="166">
        <v>5</v>
      </c>
      <c r="M25" s="166">
        <v>4</v>
      </c>
      <c r="N25" s="166">
        <v>4</v>
      </c>
      <c r="O25" s="166">
        <v>3</v>
      </c>
      <c r="P25" s="166">
        <v>3</v>
      </c>
      <c r="Q25" s="166">
        <v>4</v>
      </c>
      <c r="R25" s="166">
        <v>2</v>
      </c>
      <c r="S25" s="166">
        <v>3</v>
      </c>
      <c r="T25" s="166">
        <v>4</v>
      </c>
    </row>
    <row r="26" spans="1:21" x14ac:dyDescent="0.2">
      <c r="A26" s="165">
        <v>44933.499404999995</v>
      </c>
      <c r="B26" s="166" t="s">
        <v>350</v>
      </c>
      <c r="C26" s="166" t="s">
        <v>20</v>
      </c>
      <c r="D26" s="166" t="s">
        <v>21</v>
      </c>
      <c r="E26" s="166" t="s">
        <v>22</v>
      </c>
      <c r="F26" s="166" t="s">
        <v>135</v>
      </c>
      <c r="G26" s="166" t="s">
        <v>110</v>
      </c>
      <c r="H26" s="166" t="s">
        <v>216</v>
      </c>
      <c r="I26" s="166">
        <v>5</v>
      </c>
      <c r="J26" s="166">
        <v>5</v>
      </c>
      <c r="K26" s="166">
        <v>5</v>
      </c>
      <c r="L26" s="166">
        <v>5</v>
      </c>
      <c r="M26" s="166">
        <v>5</v>
      </c>
      <c r="N26" s="166">
        <v>4</v>
      </c>
      <c r="O26" s="166">
        <v>4</v>
      </c>
      <c r="P26" s="166">
        <v>4</v>
      </c>
      <c r="Q26" s="166">
        <v>5</v>
      </c>
      <c r="R26" s="166">
        <v>4</v>
      </c>
      <c r="S26" s="166">
        <v>4</v>
      </c>
      <c r="T26" s="166">
        <v>4</v>
      </c>
      <c r="U26" s="166" t="s">
        <v>351</v>
      </c>
    </row>
    <row r="27" spans="1:21" ht="23.25" x14ac:dyDescent="0.2">
      <c r="I27" s="1">
        <f>AVERAGE(I2:I26)</f>
        <v>4.84</v>
      </c>
      <c r="J27" s="1">
        <f t="shared" ref="J27:T27" si="0">AVERAGE(J12:J26)</f>
        <v>4.9333333333333336</v>
      </c>
      <c r="K27" s="1">
        <f t="shared" si="0"/>
        <v>4.9333333333333336</v>
      </c>
      <c r="L27" s="1">
        <f t="shared" si="0"/>
        <v>4.666666666666667</v>
      </c>
      <c r="M27" s="1">
        <f t="shared" si="0"/>
        <v>4.7333333333333334</v>
      </c>
      <c r="N27" s="1">
        <f t="shared" si="0"/>
        <v>4.5999999999999996</v>
      </c>
      <c r="O27" s="1">
        <f t="shared" si="0"/>
        <v>4.333333333333333</v>
      </c>
      <c r="P27" s="1">
        <f t="shared" si="0"/>
        <v>4.2</v>
      </c>
      <c r="Q27" s="1">
        <f t="shared" si="0"/>
        <v>4.7333333333333334</v>
      </c>
      <c r="R27" s="1">
        <f t="shared" si="0"/>
        <v>3.2</v>
      </c>
      <c r="S27" s="1">
        <f t="shared" si="0"/>
        <v>4.0666666666666664</v>
      </c>
      <c r="T27" s="1">
        <f t="shared" si="0"/>
        <v>4.2</v>
      </c>
    </row>
    <row r="28" spans="1:21" ht="23.25" x14ac:dyDescent="0.2">
      <c r="I28" s="2">
        <f>STDEV(I2:I26)</f>
        <v>0.374165738677394</v>
      </c>
      <c r="J28" s="2">
        <f t="shared" ref="J28:T28" si="1">STDEV(J12:J26)</f>
        <v>0.2581988897471611</v>
      </c>
      <c r="K28" s="2">
        <f t="shared" si="1"/>
        <v>0.2581988897471611</v>
      </c>
      <c r="L28" s="2">
        <f t="shared" si="1"/>
        <v>0.48795003647426521</v>
      </c>
      <c r="M28" s="2">
        <f t="shared" si="1"/>
        <v>0.4577377082170635</v>
      </c>
      <c r="N28" s="2">
        <f t="shared" si="1"/>
        <v>0.50709255283711152</v>
      </c>
      <c r="O28" s="2">
        <f t="shared" si="1"/>
        <v>0.89973541084243658</v>
      </c>
      <c r="P28" s="2">
        <f t="shared" si="1"/>
        <v>0.94112394811431943</v>
      </c>
      <c r="Q28" s="2">
        <f t="shared" si="1"/>
        <v>0.45773770821706344</v>
      </c>
      <c r="R28" s="2">
        <f t="shared" si="1"/>
        <v>0.94112394811432043</v>
      </c>
      <c r="S28" s="2">
        <f t="shared" si="1"/>
        <v>0.70373155054899705</v>
      </c>
      <c r="T28" s="2">
        <f t="shared" si="1"/>
        <v>0.56061191058138671</v>
      </c>
    </row>
    <row r="29" spans="1:21" ht="23.25" x14ac:dyDescent="0.2">
      <c r="I29" s="3">
        <f>AVERAGE(I2:I28)</f>
        <v>4.674598731062126</v>
      </c>
      <c r="J29" s="3">
        <f t="shared" ref="J29:T29" si="2">AVERAGE(J12:J28)</f>
        <v>4.6583254248870887</v>
      </c>
      <c r="K29" s="3">
        <f t="shared" si="2"/>
        <v>4.6583254248870887</v>
      </c>
      <c r="L29" s="3">
        <f t="shared" si="2"/>
        <v>4.4208598060671136</v>
      </c>
      <c r="M29" s="3">
        <f t="shared" si="2"/>
        <v>4.4818277083264944</v>
      </c>
      <c r="N29" s="3">
        <f t="shared" si="2"/>
        <v>4.3592407384021827</v>
      </c>
      <c r="O29" s="3">
        <f t="shared" si="2"/>
        <v>4.1313569849515162</v>
      </c>
      <c r="P29" s="3">
        <f t="shared" si="2"/>
        <v>4.0083014087126072</v>
      </c>
      <c r="Q29" s="3">
        <f t="shared" si="2"/>
        <v>4.4818277083264944</v>
      </c>
      <c r="R29" s="3">
        <f t="shared" si="2"/>
        <v>3.0671249381243717</v>
      </c>
      <c r="S29" s="3">
        <f t="shared" si="2"/>
        <v>3.8688469539538621</v>
      </c>
      <c r="T29" s="3">
        <f t="shared" si="2"/>
        <v>3.9859183476812583</v>
      </c>
    </row>
    <row r="30" spans="1:21" ht="23.25" x14ac:dyDescent="0.2">
      <c r="I30" s="4">
        <f>STDEV(I2:I26)</f>
        <v>0.374165738677394</v>
      </c>
      <c r="J30" s="4">
        <f t="shared" ref="J30:T30" si="3">STDEV(J12:J26)</f>
        <v>0.2581988897471611</v>
      </c>
      <c r="K30" s="4">
        <f t="shared" si="3"/>
        <v>0.2581988897471611</v>
      </c>
      <c r="L30" s="4">
        <f t="shared" si="3"/>
        <v>0.48795003647426521</v>
      </c>
      <c r="M30" s="4">
        <f t="shared" si="3"/>
        <v>0.4577377082170635</v>
      </c>
      <c r="N30" s="4">
        <f t="shared" si="3"/>
        <v>0.50709255283711152</v>
      </c>
      <c r="O30" s="4">
        <f t="shared" si="3"/>
        <v>0.89973541084243658</v>
      </c>
      <c r="P30" s="4">
        <f t="shared" si="3"/>
        <v>0.94112394811431943</v>
      </c>
      <c r="Q30" s="4">
        <f t="shared" si="3"/>
        <v>0.45773770821706344</v>
      </c>
      <c r="R30" s="4">
        <f t="shared" si="3"/>
        <v>0.94112394811432043</v>
      </c>
      <c r="S30" s="4">
        <f t="shared" si="3"/>
        <v>0.70373155054899705</v>
      </c>
      <c r="T30" s="4">
        <f t="shared" si="3"/>
        <v>0.56061191058138671</v>
      </c>
    </row>
    <row r="31" spans="1:21" ht="24" x14ac:dyDescent="0.55000000000000004">
      <c r="A31" s="101" t="s">
        <v>92</v>
      </c>
      <c r="D31" s="137" t="s">
        <v>91</v>
      </c>
      <c r="E31" s="5"/>
      <c r="F31" s="135"/>
      <c r="H31" s="5"/>
    </row>
    <row r="32" spans="1:21" ht="24" x14ac:dyDescent="0.55000000000000004">
      <c r="A32" s="120" t="s">
        <v>25</v>
      </c>
      <c r="B32" s="121">
        <f>COUNTIF(C2:C26,"หญิง")</f>
        <v>11</v>
      </c>
      <c r="D32" s="168" t="s">
        <v>135</v>
      </c>
      <c r="E32" s="121">
        <f>COUNTIF(F2:F26,"คณะศึกษาศาสตร์")</f>
        <v>14</v>
      </c>
      <c r="F32" s="5"/>
      <c r="H32" s="5"/>
    </row>
    <row r="33" spans="1:8" ht="24" x14ac:dyDescent="0.55000000000000004">
      <c r="A33" s="120" t="s">
        <v>20</v>
      </c>
      <c r="B33" s="121">
        <f>COUNTIF(C2:C26,"ชาย")</f>
        <v>14</v>
      </c>
      <c r="D33" s="168" t="s">
        <v>227</v>
      </c>
      <c r="E33" s="121">
        <f>COUNTIF(F2:F27,"คณะโลจิสติกส์และดิจิทัลซัพพลายเชน")</f>
        <v>1</v>
      </c>
      <c r="F33" s="5"/>
      <c r="H33" s="5"/>
    </row>
    <row r="34" spans="1:8" ht="24" x14ac:dyDescent="0.55000000000000004">
      <c r="B34" s="119">
        <f>SUBTOTAL(9,B32:B33)</f>
        <v>25</v>
      </c>
      <c r="D34" s="168" t="s">
        <v>142</v>
      </c>
      <c r="E34" s="121">
        <f>COUNTIF(F2:F28,"คณะบริหารธุรกิจ เศรษฐกิจและการสื่อสาร")</f>
        <v>1</v>
      </c>
      <c r="F34" s="5"/>
      <c r="H34" s="5"/>
    </row>
    <row r="35" spans="1:8" ht="24" x14ac:dyDescent="0.55000000000000004">
      <c r="D35" s="168" t="s">
        <v>143</v>
      </c>
      <c r="E35" s="121">
        <f>COUNTIF(F2:F29,"คณะวิศวกรรมศาสตร์")</f>
        <v>1</v>
      </c>
      <c r="F35" s="5"/>
      <c r="H35" s="5"/>
    </row>
    <row r="36" spans="1:8" ht="24" x14ac:dyDescent="0.55000000000000004">
      <c r="A36" s="101" t="s">
        <v>93</v>
      </c>
      <c r="B36" s="135"/>
      <c r="D36" s="172" t="s">
        <v>118</v>
      </c>
      <c r="E36" s="121">
        <f>COUNTIF(F2:F30,"วิทยาลัยพลังงานทดแทนและสมาร์ตกริดเทคโนโลยี")</f>
        <v>1</v>
      </c>
      <c r="F36" s="5"/>
      <c r="H36" s="5"/>
    </row>
    <row r="37" spans="1:8" ht="24" x14ac:dyDescent="0.55000000000000004">
      <c r="A37" s="120" t="s">
        <v>27</v>
      </c>
      <c r="B37" s="121">
        <f>COUNTIF(E2:E26,"ปริญญาโท")</f>
        <v>2</v>
      </c>
      <c r="D37" s="172" t="s">
        <v>159</v>
      </c>
      <c r="E37" s="121">
        <f>COUNTIF(F2:F31,"คณะวิทยาศาสตร์")</f>
        <v>2</v>
      </c>
      <c r="F37" s="5"/>
      <c r="H37" s="5"/>
    </row>
    <row r="38" spans="1:8" ht="24" x14ac:dyDescent="0.55000000000000004">
      <c r="A38" s="120" t="s">
        <v>22</v>
      </c>
      <c r="B38" s="121">
        <f>COUNTIF(E2:E26,"ปริญญาเอก")</f>
        <v>23</v>
      </c>
      <c r="D38" s="172" t="s">
        <v>161</v>
      </c>
      <c r="E38" s="121">
        <f>COUNTIF(F2:F32,"คณะเภสัชศาสตร์")</f>
        <v>2</v>
      </c>
      <c r="F38" s="5"/>
      <c r="H38" s="5"/>
    </row>
    <row r="39" spans="1:8" ht="24" x14ac:dyDescent="0.55000000000000004">
      <c r="A39" s="5"/>
      <c r="B39" s="136">
        <f>SUBTOTAL(9,B36:B38)</f>
        <v>25</v>
      </c>
      <c r="D39" s="171" t="s">
        <v>156</v>
      </c>
      <c r="E39" s="121">
        <f>COUNTIF(F2:F33,"คณะสถาปัตยกรรมศาสตร์ ศิลปะและการออกแบบ")</f>
        <v>1</v>
      </c>
      <c r="F39" s="5"/>
      <c r="H39" s="5"/>
    </row>
    <row r="40" spans="1:8" ht="24" x14ac:dyDescent="0.55000000000000004">
      <c r="D40" s="174" t="s">
        <v>145</v>
      </c>
      <c r="E40" s="121">
        <f>COUNTIF(F2:F34,"คณะพยาบาลศาสตร์")</f>
        <v>1</v>
      </c>
      <c r="F40" s="5"/>
      <c r="H40" s="5"/>
    </row>
    <row r="41" spans="1:8" ht="24" x14ac:dyDescent="0.55000000000000004">
      <c r="A41" s="120" t="s">
        <v>26</v>
      </c>
      <c r="B41" s="121">
        <f>COUNTIF(D2:D26,"20-30 ปี")</f>
        <v>3</v>
      </c>
      <c r="D41" s="174" t="s">
        <v>147</v>
      </c>
      <c r="E41" s="121">
        <f>COUNTIF(F3:F35,"คณะสาธารณสุขศาสตร์")</f>
        <v>1</v>
      </c>
      <c r="F41" s="5"/>
      <c r="H41" s="5"/>
    </row>
    <row r="42" spans="1:8" ht="24" x14ac:dyDescent="0.55000000000000004">
      <c r="A42" s="120" t="s">
        <v>24</v>
      </c>
      <c r="B42" s="121">
        <f>COUNTIF(D2:D26,"31-40 ปี")</f>
        <v>13</v>
      </c>
      <c r="D42" s="137"/>
      <c r="E42" s="119">
        <f>SUM(E32:E41)</f>
        <v>25</v>
      </c>
      <c r="F42" s="5"/>
      <c r="H42" s="5"/>
    </row>
    <row r="43" spans="1:8" ht="24" x14ac:dyDescent="0.55000000000000004">
      <c r="A43" s="120" t="s">
        <v>21</v>
      </c>
      <c r="B43" s="121">
        <f>COUNTIF(D2:D26,"41-50 ปี")</f>
        <v>6</v>
      </c>
      <c r="D43" s="137"/>
      <c r="H43" s="5"/>
    </row>
    <row r="44" spans="1:8" ht="24" customHeight="1" x14ac:dyDescent="0.55000000000000004">
      <c r="A44" s="120" t="s">
        <v>31</v>
      </c>
      <c r="B44" s="121">
        <f>COUNTIF(D16:D26,"51 ปีขึ้นไป")</f>
        <v>3</v>
      </c>
      <c r="D44" s="175" t="s">
        <v>110</v>
      </c>
      <c r="E44" s="121">
        <f>COUNTIF(G2:G26,"การบริหารการศึกษา")</f>
        <v>9</v>
      </c>
      <c r="H44" s="5"/>
    </row>
    <row r="45" spans="1:8" ht="24" customHeight="1" x14ac:dyDescent="0.55000000000000004">
      <c r="B45" s="119">
        <f>SUBTOTAL(9,B41:B44)</f>
        <v>25</v>
      </c>
      <c r="D45" s="171" t="s">
        <v>99</v>
      </c>
      <c r="E45" s="121">
        <f>COUNTIF(G2:G27,"เทคโนโลยีและสื่อสารการศึกษา")</f>
        <v>2</v>
      </c>
      <c r="H45" s="5"/>
    </row>
    <row r="46" spans="1:8" ht="24" customHeight="1" x14ac:dyDescent="0.55000000000000004">
      <c r="D46" s="171" t="s">
        <v>115</v>
      </c>
      <c r="E46" s="121">
        <f>COUNTIF(G2:G28,"พลศึกษาและวิทยาศาสตร์การออกกำลังกาย")</f>
        <v>1</v>
      </c>
    </row>
    <row r="47" spans="1:8" ht="24" customHeight="1" x14ac:dyDescent="0.55000000000000004">
      <c r="D47" s="171" t="s">
        <v>240</v>
      </c>
      <c r="E47" s="121">
        <f>COUNTIF(G2:G29,"ศิลปะและการออกแบบ")</f>
        <v>1</v>
      </c>
    </row>
    <row r="48" spans="1:8" ht="24" customHeight="1" x14ac:dyDescent="0.55000000000000004">
      <c r="D48" s="171" t="s">
        <v>98</v>
      </c>
      <c r="E48" s="121">
        <f>COUNTIF(G2:G30,"สาธารณสุขศาสตร์")</f>
        <v>1</v>
      </c>
    </row>
    <row r="49" spans="4:5" ht="24" customHeight="1" x14ac:dyDescent="0.55000000000000004">
      <c r="D49" s="171" t="s">
        <v>348</v>
      </c>
      <c r="E49" s="121">
        <f>COUNTIF(G2:G31,"เทคโนโลยีสารสนเทศ")</f>
        <v>1</v>
      </c>
    </row>
    <row r="50" spans="4:5" ht="24" customHeight="1" x14ac:dyDescent="0.55000000000000004">
      <c r="D50" s="171" t="s">
        <v>268</v>
      </c>
      <c r="E50" s="121">
        <f>COUNTIF(G2:G32,"เภสัชศาสตร์")</f>
        <v>2</v>
      </c>
    </row>
    <row r="51" spans="4:5" ht="24" customHeight="1" x14ac:dyDescent="0.55000000000000004">
      <c r="D51" s="171" t="s">
        <v>148</v>
      </c>
      <c r="E51" s="121">
        <f>COUNTIF(G2:G33,"คณิตศาสตร์")</f>
        <v>1</v>
      </c>
    </row>
    <row r="52" spans="4:5" ht="24" customHeight="1" x14ac:dyDescent="0.55000000000000004">
      <c r="D52" s="171" t="s">
        <v>97</v>
      </c>
      <c r="E52" s="121">
        <f>COUNTIF(G2:G34,"หลักสูตรและการสอน")</f>
        <v>1</v>
      </c>
    </row>
    <row r="53" spans="4:5" ht="24" customHeight="1" x14ac:dyDescent="0.55000000000000004">
      <c r="D53" s="171" t="s">
        <v>323</v>
      </c>
      <c r="E53" s="121">
        <f>COUNTIF(G2:G36,"การบริหารธุรกิจ")</f>
        <v>1</v>
      </c>
    </row>
    <row r="54" spans="4:5" ht="24" customHeight="1" x14ac:dyDescent="0.55000000000000004">
      <c r="D54" s="171" t="s">
        <v>154</v>
      </c>
      <c r="E54" s="121">
        <f>COUNTIF(G2:G37,"พยาบาลศาสตร์")</f>
        <v>1</v>
      </c>
    </row>
    <row r="55" spans="4:5" ht="24" customHeight="1" x14ac:dyDescent="0.55000000000000004">
      <c r="D55" s="171" t="s">
        <v>329</v>
      </c>
      <c r="E55" s="121">
        <f>COUNTIF(G2:G38,"โลจิสติกส์และโซ่อุปทาน")</f>
        <v>1</v>
      </c>
    </row>
    <row r="56" spans="4:5" ht="24" customHeight="1" x14ac:dyDescent="0.55000000000000004">
      <c r="D56" s="171" t="s">
        <v>112</v>
      </c>
      <c r="E56" s="121">
        <f>COUNTIF(G2:G39,"วิทยาศาสตร์ศึกษา")</f>
        <v>1</v>
      </c>
    </row>
    <row r="57" spans="4:5" ht="24" customHeight="1" x14ac:dyDescent="0.55000000000000004">
      <c r="D57" s="171" t="s">
        <v>144</v>
      </c>
      <c r="E57" s="121">
        <f>COUNTIF(G2:G40,"วิศวกรรมเครื่องกล")</f>
        <v>1</v>
      </c>
    </row>
    <row r="58" spans="4:5" ht="24" customHeight="1" x14ac:dyDescent="0.55000000000000004">
      <c r="D58" s="171" t="s">
        <v>158</v>
      </c>
      <c r="E58" s="121">
        <f>COUNTIF(G2:G41,"สมาร์ตกริดเทคโนโลยี")</f>
        <v>1</v>
      </c>
    </row>
    <row r="59" spans="4:5" ht="24" customHeight="1" x14ac:dyDescent="0.2">
      <c r="E59" s="119">
        <f>SUM(E44:E58)</f>
        <v>25</v>
      </c>
    </row>
  </sheetData>
  <autoFilter ref="F1:F45" xr:uid="{8E16AFAF-08ED-425D-A10B-2A061988EF03}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39"/>
  <sheetViews>
    <sheetView topLeftCell="A499" zoomScale="110" zoomScaleNormal="110" workbookViewId="0">
      <selection activeCell="A372" sqref="A372"/>
    </sheetView>
  </sheetViews>
  <sheetFormatPr defaultColWidth="9.140625" defaultRowHeight="21.75" x14ac:dyDescent="0.5"/>
  <cols>
    <col min="1" max="1" width="74.7109375" style="99" customWidth="1"/>
    <col min="2" max="2" width="7.140625" style="100" bestFit="1" customWidth="1"/>
    <col min="3" max="3" width="8.28515625" style="100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 x14ac:dyDescent="0.7">
      <c r="A1" s="207" t="s">
        <v>36</v>
      </c>
      <c r="B1" s="207"/>
      <c r="C1" s="207"/>
      <c r="D1" s="207"/>
    </row>
    <row r="2" spans="1:5" s="14" customFormat="1" ht="27.75" x14ac:dyDescent="0.65">
      <c r="A2" s="208" t="s">
        <v>196</v>
      </c>
      <c r="B2" s="208"/>
      <c r="C2" s="208"/>
      <c r="D2" s="208"/>
    </row>
    <row r="3" spans="1:5" s="14" customFormat="1" ht="12" customHeight="1" x14ac:dyDescent="0.5">
      <c r="A3" s="15"/>
      <c r="B3" s="16"/>
      <c r="C3" s="16"/>
    </row>
    <row r="4" spans="1:5" s="7" customFormat="1" ht="24" x14ac:dyDescent="0.55000000000000004">
      <c r="A4" s="6" t="s">
        <v>37</v>
      </c>
      <c r="B4" s="10"/>
      <c r="C4" s="10"/>
    </row>
    <row r="5" spans="1:5" s="7" customFormat="1" ht="24" x14ac:dyDescent="0.55000000000000004">
      <c r="A5" s="6" t="s">
        <v>397</v>
      </c>
      <c r="B5" s="10"/>
      <c r="C5" s="10"/>
    </row>
    <row r="6" spans="1:5" s="7" customFormat="1" ht="24" x14ac:dyDescent="0.55000000000000004">
      <c r="A6" s="134" t="s">
        <v>396</v>
      </c>
      <c r="B6" s="5"/>
      <c r="C6" s="5"/>
      <c r="E6" s="5"/>
    </row>
    <row r="7" spans="1:5" s="7" customFormat="1" ht="24" x14ac:dyDescent="0.55000000000000004">
      <c r="A7" s="134" t="s">
        <v>398</v>
      </c>
      <c r="B7" s="5"/>
      <c r="C7" s="5"/>
      <c r="E7" s="5"/>
    </row>
    <row r="8" spans="1:5" s="7" customFormat="1" ht="24" x14ac:dyDescent="0.55000000000000004">
      <c r="A8" s="6" t="s">
        <v>601</v>
      </c>
      <c r="B8" s="5"/>
      <c r="C8" s="5"/>
      <c r="E8" s="5"/>
    </row>
    <row r="9" spans="1:5" s="7" customFormat="1" ht="24" x14ac:dyDescent="0.55000000000000004">
      <c r="A9" s="6" t="s">
        <v>162</v>
      </c>
      <c r="B9" s="5"/>
      <c r="C9" s="5"/>
      <c r="E9" s="5"/>
    </row>
    <row r="10" spans="1:5" s="7" customFormat="1" ht="24" x14ac:dyDescent="0.55000000000000004">
      <c r="A10" s="6" t="s">
        <v>483</v>
      </c>
      <c r="B10" s="5"/>
      <c r="C10" s="5"/>
      <c r="E10" s="5"/>
    </row>
    <row r="11" spans="1:5" s="7" customFormat="1" ht="12.75" customHeight="1" x14ac:dyDescent="0.55000000000000004">
      <c r="A11" s="6"/>
      <c r="B11" s="5"/>
      <c r="C11" s="5"/>
      <c r="E11" s="5"/>
    </row>
    <row r="12" spans="1:5" s="7" customFormat="1" ht="21.75" customHeight="1" x14ac:dyDescent="0.55000000000000004">
      <c r="A12" s="17" t="s">
        <v>38</v>
      </c>
      <c r="B12" s="10"/>
      <c r="C12" s="10"/>
    </row>
    <row r="13" spans="1:5" s="7" customFormat="1" ht="19.5" customHeight="1" x14ac:dyDescent="0.55000000000000004">
      <c r="A13" s="18" t="s">
        <v>39</v>
      </c>
      <c r="B13" s="10"/>
      <c r="C13" s="10"/>
    </row>
    <row r="14" spans="1:5" s="7" customFormat="1" ht="19.5" customHeight="1" x14ac:dyDescent="0.55000000000000004">
      <c r="A14" s="18" t="s">
        <v>40</v>
      </c>
      <c r="B14" s="10"/>
      <c r="C14" s="10"/>
    </row>
    <row r="15" spans="1:5" s="7" customFormat="1" ht="22.5" customHeight="1" x14ac:dyDescent="0.55000000000000004">
      <c r="A15" s="127" t="s">
        <v>41</v>
      </c>
      <c r="B15" s="20" t="s">
        <v>42</v>
      </c>
      <c r="C15" s="128" t="s">
        <v>43</v>
      </c>
    </row>
    <row r="16" spans="1:5" s="7" customFormat="1" ht="24" x14ac:dyDescent="0.55000000000000004">
      <c r="A16" s="21" t="s">
        <v>44</v>
      </c>
      <c r="B16" s="22"/>
      <c r="C16" s="23"/>
    </row>
    <row r="17" spans="1:3" s="7" customFormat="1" ht="24" x14ac:dyDescent="0.55000000000000004">
      <c r="A17" s="24" t="s">
        <v>46</v>
      </c>
      <c r="B17" s="25">
        <v>4</v>
      </c>
      <c r="C17" s="26">
        <f>B17*100/103</f>
        <v>3.883495145631068</v>
      </c>
    </row>
    <row r="18" spans="1:3" s="7" customFormat="1" ht="24" x14ac:dyDescent="0.55000000000000004">
      <c r="A18" s="27" t="s">
        <v>45</v>
      </c>
      <c r="B18" s="28">
        <v>3</v>
      </c>
      <c r="C18" s="29">
        <f>B18*100/103</f>
        <v>2.912621359223301</v>
      </c>
    </row>
    <row r="19" spans="1:3" s="7" customFormat="1" ht="24" x14ac:dyDescent="0.55000000000000004">
      <c r="A19" s="24" t="s">
        <v>164</v>
      </c>
      <c r="B19" s="25"/>
      <c r="C19" s="26"/>
    </row>
    <row r="20" spans="1:3" s="7" customFormat="1" ht="24" x14ac:dyDescent="0.55000000000000004">
      <c r="A20" s="24" t="s">
        <v>46</v>
      </c>
      <c r="B20" s="25">
        <v>26</v>
      </c>
      <c r="C20" s="26">
        <f>B20*100/103</f>
        <v>25.242718446601941</v>
      </c>
    </row>
    <row r="21" spans="1:3" s="7" customFormat="1" ht="24" x14ac:dyDescent="0.55000000000000004">
      <c r="A21" s="27" t="s">
        <v>45</v>
      </c>
      <c r="B21" s="28">
        <v>19</v>
      </c>
      <c r="C21" s="26">
        <f>B21*100/103</f>
        <v>18.446601941747574</v>
      </c>
    </row>
    <row r="22" spans="1:3" s="7" customFormat="1" ht="24" x14ac:dyDescent="0.55000000000000004">
      <c r="A22" s="21" t="s">
        <v>602</v>
      </c>
      <c r="B22" s="22"/>
      <c r="C22" s="23"/>
    </row>
    <row r="23" spans="1:3" s="7" customFormat="1" ht="24" x14ac:dyDescent="0.55000000000000004">
      <c r="A23" s="24" t="s">
        <v>46</v>
      </c>
      <c r="B23" s="25">
        <v>4</v>
      </c>
      <c r="C23" s="26">
        <f>B23*100/103</f>
        <v>3.883495145631068</v>
      </c>
    </row>
    <row r="24" spans="1:3" s="7" customFormat="1" ht="24" x14ac:dyDescent="0.55000000000000004">
      <c r="A24" s="27" t="s">
        <v>45</v>
      </c>
      <c r="B24" s="28">
        <v>7</v>
      </c>
      <c r="C24" s="26">
        <f>B24*100/103</f>
        <v>6.7961165048543686</v>
      </c>
    </row>
    <row r="25" spans="1:3" s="7" customFormat="1" ht="24" x14ac:dyDescent="0.55000000000000004">
      <c r="A25" s="24" t="s">
        <v>47</v>
      </c>
      <c r="B25" s="25"/>
      <c r="C25" s="23"/>
    </row>
    <row r="26" spans="1:3" s="7" customFormat="1" ht="24" x14ac:dyDescent="0.55000000000000004">
      <c r="A26" s="24" t="s">
        <v>46</v>
      </c>
      <c r="B26" s="25">
        <v>10</v>
      </c>
      <c r="C26" s="26">
        <f>B26*100/103</f>
        <v>9.7087378640776691</v>
      </c>
    </row>
    <row r="27" spans="1:3" s="7" customFormat="1" ht="24" x14ac:dyDescent="0.55000000000000004">
      <c r="A27" s="27" t="s">
        <v>45</v>
      </c>
      <c r="B27" s="32">
        <v>5</v>
      </c>
      <c r="C27" s="29">
        <f>B27*100/103</f>
        <v>4.8543689320388346</v>
      </c>
    </row>
    <row r="28" spans="1:3" s="7" customFormat="1" ht="24" x14ac:dyDescent="0.55000000000000004">
      <c r="A28" s="24" t="s">
        <v>399</v>
      </c>
      <c r="B28" s="25"/>
      <c r="C28" s="26"/>
    </row>
    <row r="29" spans="1:3" s="7" customFormat="1" ht="24" x14ac:dyDescent="0.55000000000000004">
      <c r="A29" s="24" t="s">
        <v>46</v>
      </c>
      <c r="B29" s="25">
        <v>11</v>
      </c>
      <c r="C29" s="26">
        <f>B29*100/103</f>
        <v>10.679611650485437</v>
      </c>
    </row>
    <row r="30" spans="1:3" s="7" customFormat="1" ht="24" x14ac:dyDescent="0.55000000000000004">
      <c r="A30" s="24" t="s">
        <v>45</v>
      </c>
      <c r="B30" s="25">
        <v>14</v>
      </c>
      <c r="C30" s="29">
        <f>B30*100/103</f>
        <v>13.592233009708737</v>
      </c>
    </row>
    <row r="31" spans="1:3" s="7" customFormat="1" ht="21" customHeight="1" thickBot="1" x14ac:dyDescent="0.6">
      <c r="A31" s="129" t="s">
        <v>48</v>
      </c>
      <c r="B31" s="130">
        <f>SUM(B17:B30)</f>
        <v>103</v>
      </c>
      <c r="C31" s="124">
        <f>B31*100/103</f>
        <v>100</v>
      </c>
    </row>
    <row r="32" spans="1:3" s="7" customFormat="1" ht="19.5" customHeight="1" thickTop="1" x14ac:dyDescent="0.55000000000000004">
      <c r="A32" s="34"/>
      <c r="B32" s="35"/>
      <c r="C32" s="36"/>
    </row>
    <row r="33" spans="1:4" s="7" customFormat="1" ht="24" x14ac:dyDescent="0.55000000000000004">
      <c r="A33" s="6" t="s">
        <v>400</v>
      </c>
      <c r="B33" s="10"/>
      <c r="C33" s="10"/>
    </row>
    <row r="34" spans="1:4" s="7" customFormat="1" ht="24" x14ac:dyDescent="0.55000000000000004">
      <c r="A34" s="6" t="s">
        <v>603</v>
      </c>
      <c r="B34" s="10"/>
      <c r="C34" s="10"/>
    </row>
    <row r="35" spans="1:4" s="7" customFormat="1" ht="24" x14ac:dyDescent="0.55000000000000004">
      <c r="A35" s="6" t="s">
        <v>401</v>
      </c>
      <c r="B35" s="10"/>
      <c r="C35" s="10"/>
    </row>
    <row r="36" spans="1:4" s="7" customFormat="1" ht="24" x14ac:dyDescent="0.55000000000000004">
      <c r="A36" s="6" t="s">
        <v>402</v>
      </c>
      <c r="B36" s="10"/>
      <c r="C36" s="10"/>
    </row>
    <row r="37" spans="1:4" s="7" customFormat="1" ht="24" x14ac:dyDescent="0.55000000000000004">
      <c r="A37" s="6" t="s">
        <v>403</v>
      </c>
      <c r="B37" s="10"/>
      <c r="C37" s="10"/>
    </row>
    <row r="38" spans="1:4" s="7" customFormat="1" ht="13.5" customHeight="1" x14ac:dyDescent="0.55000000000000004">
      <c r="A38" s="6"/>
      <c r="B38" s="10"/>
      <c r="C38" s="10"/>
    </row>
    <row r="39" spans="1:4" s="113" customFormat="1" ht="21" customHeight="1" x14ac:dyDescent="0.2">
      <c r="A39" s="17" t="s">
        <v>49</v>
      </c>
      <c r="B39" s="142"/>
      <c r="C39" s="142"/>
    </row>
    <row r="40" spans="1:4" s="113" customFormat="1" ht="18.75" customHeight="1" x14ac:dyDescent="0.2">
      <c r="A40" s="141" t="s">
        <v>41</v>
      </c>
      <c r="B40" s="140" t="s">
        <v>42</v>
      </c>
      <c r="C40" s="140" t="s">
        <v>43</v>
      </c>
    </row>
    <row r="41" spans="1:4" s="7" customFormat="1" ht="24" x14ac:dyDescent="0.55000000000000004">
      <c r="A41" s="21" t="s">
        <v>44</v>
      </c>
      <c r="B41" s="30"/>
      <c r="C41" s="30"/>
    </row>
    <row r="42" spans="1:4" s="7" customFormat="1" ht="24" x14ac:dyDescent="0.55000000000000004">
      <c r="A42" s="24" t="s">
        <v>50</v>
      </c>
      <c r="B42" s="25">
        <v>1</v>
      </c>
      <c r="C42" s="26">
        <f>B42*100/103</f>
        <v>0.970873786407767</v>
      </c>
      <c r="D42" s="40"/>
    </row>
    <row r="43" spans="1:4" s="7" customFormat="1" ht="24" x14ac:dyDescent="0.55000000000000004">
      <c r="A43" s="24" t="s">
        <v>51</v>
      </c>
      <c r="B43" s="25">
        <v>5</v>
      </c>
      <c r="C43" s="26">
        <f t="shared" ref="C43:C44" si="0">B43*100/103</f>
        <v>4.8543689320388346</v>
      </c>
      <c r="D43" s="40"/>
    </row>
    <row r="44" spans="1:4" s="7" customFormat="1" ht="24" x14ac:dyDescent="0.55000000000000004">
      <c r="A44" s="27" t="s">
        <v>52</v>
      </c>
      <c r="B44" s="28">
        <v>1</v>
      </c>
      <c r="C44" s="29">
        <f t="shared" si="0"/>
        <v>0.970873786407767</v>
      </c>
      <c r="D44" s="40"/>
    </row>
    <row r="45" spans="1:4" s="7" customFormat="1" ht="24" x14ac:dyDescent="0.55000000000000004">
      <c r="A45" s="24" t="s">
        <v>164</v>
      </c>
      <c r="B45" s="25"/>
      <c r="C45" s="26"/>
      <c r="D45" s="40"/>
    </row>
    <row r="46" spans="1:4" s="7" customFormat="1" ht="24" x14ac:dyDescent="0.55000000000000004">
      <c r="A46" s="24" t="s">
        <v>50</v>
      </c>
      <c r="B46" s="25">
        <v>10</v>
      </c>
      <c r="C46" s="26">
        <f>B46*100/103</f>
        <v>9.7087378640776691</v>
      </c>
      <c r="D46" s="40"/>
    </row>
    <row r="47" spans="1:4" s="7" customFormat="1" ht="24" x14ac:dyDescent="0.55000000000000004">
      <c r="A47" s="24" t="s">
        <v>51</v>
      </c>
      <c r="B47" s="25">
        <v>21</v>
      </c>
      <c r="C47" s="26">
        <f t="shared" ref="C47:C49" si="1">B47*100/103</f>
        <v>20.388349514563107</v>
      </c>
      <c r="D47" s="40"/>
    </row>
    <row r="48" spans="1:4" s="7" customFormat="1" ht="24" x14ac:dyDescent="0.55000000000000004">
      <c r="A48" s="24" t="s">
        <v>52</v>
      </c>
      <c r="B48" s="25">
        <v>12</v>
      </c>
      <c r="C48" s="26">
        <f t="shared" si="1"/>
        <v>11.650485436893204</v>
      </c>
      <c r="D48" s="40"/>
    </row>
    <row r="49" spans="1:4" s="7" customFormat="1" ht="24" x14ac:dyDescent="0.55000000000000004">
      <c r="A49" s="27" t="s">
        <v>119</v>
      </c>
      <c r="B49" s="28">
        <v>2</v>
      </c>
      <c r="C49" s="26">
        <f t="shared" si="1"/>
        <v>1.941747572815534</v>
      </c>
      <c r="D49" s="40"/>
    </row>
    <row r="50" spans="1:4" s="7" customFormat="1" ht="24" x14ac:dyDescent="0.55000000000000004">
      <c r="A50" s="21" t="s">
        <v>604</v>
      </c>
      <c r="B50" s="30"/>
      <c r="C50" s="30"/>
    </row>
    <row r="51" spans="1:4" s="7" customFormat="1" ht="24" x14ac:dyDescent="0.55000000000000004">
      <c r="A51" s="24" t="s">
        <v>50</v>
      </c>
      <c r="B51" s="25">
        <v>4</v>
      </c>
      <c r="C51" s="26">
        <f>B51*100/103</f>
        <v>3.883495145631068</v>
      </c>
      <c r="D51" s="40"/>
    </row>
    <row r="52" spans="1:4" s="7" customFormat="1" ht="24" x14ac:dyDescent="0.55000000000000004">
      <c r="A52" s="24" t="s">
        <v>51</v>
      </c>
      <c r="B52" s="25">
        <v>6</v>
      </c>
      <c r="C52" s="26">
        <f t="shared" ref="C52:C53" si="2">B52*100/103</f>
        <v>5.825242718446602</v>
      </c>
      <c r="D52" s="40"/>
    </row>
    <row r="53" spans="1:4" s="7" customFormat="1" ht="24" x14ac:dyDescent="0.55000000000000004">
      <c r="A53" s="27" t="s">
        <v>52</v>
      </c>
      <c r="B53" s="28">
        <v>1</v>
      </c>
      <c r="C53" s="29">
        <f t="shared" si="2"/>
        <v>0.970873786407767</v>
      </c>
      <c r="D53" s="40"/>
    </row>
    <row r="54" spans="1:4" s="7" customFormat="1" ht="24" x14ac:dyDescent="0.55000000000000004">
      <c r="A54" s="24" t="s">
        <v>47</v>
      </c>
      <c r="B54" s="31"/>
      <c r="C54" s="26"/>
    </row>
    <row r="55" spans="1:4" s="7" customFormat="1" ht="24" x14ac:dyDescent="0.55000000000000004">
      <c r="A55" s="24" t="s">
        <v>50</v>
      </c>
      <c r="B55" s="25">
        <v>7</v>
      </c>
      <c r="C55" s="26">
        <f>B55*100/103</f>
        <v>6.7961165048543686</v>
      </c>
      <c r="D55" s="40"/>
    </row>
    <row r="56" spans="1:4" s="7" customFormat="1" ht="24" x14ac:dyDescent="0.55000000000000004">
      <c r="A56" s="27" t="s">
        <v>51</v>
      </c>
      <c r="B56" s="28">
        <v>8</v>
      </c>
      <c r="C56" s="29">
        <f>B56*100/103</f>
        <v>7.766990291262136</v>
      </c>
      <c r="D56" s="40"/>
    </row>
    <row r="57" spans="1:4" s="7" customFormat="1" ht="24" x14ac:dyDescent="0.55000000000000004">
      <c r="A57" s="24" t="s">
        <v>404</v>
      </c>
      <c r="B57" s="31"/>
      <c r="C57" s="26"/>
    </row>
    <row r="58" spans="1:4" s="7" customFormat="1" ht="24" x14ac:dyDescent="0.55000000000000004">
      <c r="A58" s="24" t="s">
        <v>50</v>
      </c>
      <c r="B58" s="25">
        <v>3</v>
      </c>
      <c r="C58" s="26">
        <f>B58*100/103</f>
        <v>2.912621359223301</v>
      </c>
      <c r="D58" s="40"/>
    </row>
    <row r="59" spans="1:4" s="7" customFormat="1" ht="24" x14ac:dyDescent="0.55000000000000004">
      <c r="A59" s="24" t="s">
        <v>51</v>
      </c>
      <c r="B59" s="25">
        <v>13</v>
      </c>
      <c r="C59" s="26">
        <f t="shared" ref="C59:C62" si="3">B59*100/103</f>
        <v>12.621359223300971</v>
      </c>
      <c r="D59" s="40"/>
    </row>
    <row r="60" spans="1:4" s="7" customFormat="1" ht="24" x14ac:dyDescent="0.55000000000000004">
      <c r="A60" s="24" t="s">
        <v>52</v>
      </c>
      <c r="B60" s="25">
        <v>6</v>
      </c>
      <c r="C60" s="26">
        <f t="shared" si="3"/>
        <v>5.825242718446602</v>
      </c>
      <c r="D60" s="40"/>
    </row>
    <row r="61" spans="1:4" s="7" customFormat="1" ht="24" x14ac:dyDescent="0.55000000000000004">
      <c r="A61" s="24" t="s">
        <v>119</v>
      </c>
      <c r="B61" s="25">
        <v>3</v>
      </c>
      <c r="C61" s="26">
        <f t="shared" si="3"/>
        <v>2.912621359223301</v>
      </c>
      <c r="D61" s="40"/>
    </row>
    <row r="62" spans="1:4" s="7" customFormat="1" ht="21" customHeight="1" thickBot="1" x14ac:dyDescent="0.6">
      <c r="A62" s="144" t="s">
        <v>48</v>
      </c>
      <c r="B62" s="145">
        <f>SUM(B41:B61)</f>
        <v>103</v>
      </c>
      <c r="C62" s="76">
        <f t="shared" si="3"/>
        <v>100</v>
      </c>
      <c r="D62" s="39"/>
    </row>
    <row r="63" spans="1:4" s="7" customFormat="1" ht="24.75" thickTop="1" x14ac:dyDescent="0.55000000000000004">
      <c r="A63" s="34"/>
      <c r="B63" s="35"/>
      <c r="C63" s="36"/>
      <c r="D63" s="40"/>
    </row>
    <row r="64" spans="1:4" s="7" customFormat="1" ht="24" x14ac:dyDescent="0.55000000000000004">
      <c r="A64" s="6" t="s">
        <v>594</v>
      </c>
      <c r="B64" s="10"/>
      <c r="C64" s="10"/>
    </row>
    <row r="65" spans="1:4" s="7" customFormat="1" ht="24" x14ac:dyDescent="0.55000000000000004">
      <c r="A65" s="6" t="s">
        <v>405</v>
      </c>
      <c r="B65" s="10"/>
      <c r="C65" s="10"/>
    </row>
    <row r="66" spans="1:4" s="7" customFormat="1" ht="24" x14ac:dyDescent="0.55000000000000004">
      <c r="A66" s="6" t="s">
        <v>605</v>
      </c>
      <c r="B66" s="10"/>
      <c r="C66" s="10"/>
    </row>
    <row r="67" spans="1:4" s="7" customFormat="1" ht="24" x14ac:dyDescent="0.55000000000000004">
      <c r="A67" s="6" t="s">
        <v>406</v>
      </c>
      <c r="B67" s="10"/>
      <c r="C67" s="10"/>
    </row>
    <row r="68" spans="1:4" s="7" customFormat="1" ht="24" x14ac:dyDescent="0.55000000000000004">
      <c r="A68" s="6" t="s">
        <v>407</v>
      </c>
      <c r="B68" s="10"/>
      <c r="C68" s="10"/>
    </row>
    <row r="69" spans="1:4" s="7" customFormat="1" ht="24" x14ac:dyDescent="0.55000000000000004">
      <c r="A69" s="6" t="s">
        <v>408</v>
      </c>
      <c r="B69" s="10"/>
      <c r="C69" s="10"/>
    </row>
    <row r="70" spans="1:4" s="7" customFormat="1" ht="24" x14ac:dyDescent="0.55000000000000004">
      <c r="A70" s="6"/>
      <c r="B70" s="10"/>
      <c r="C70" s="10"/>
    </row>
    <row r="71" spans="1:4" s="7" customFormat="1" ht="24" x14ac:dyDescent="0.55000000000000004">
      <c r="A71" s="37" t="s">
        <v>53</v>
      </c>
      <c r="B71" s="10"/>
      <c r="C71" s="10"/>
    </row>
    <row r="72" spans="1:4" s="7" customFormat="1" ht="24" x14ac:dyDescent="0.55000000000000004">
      <c r="A72" s="19" t="s">
        <v>41</v>
      </c>
      <c r="B72" s="20" t="s">
        <v>42</v>
      </c>
      <c r="C72" s="20" t="s">
        <v>43</v>
      </c>
    </row>
    <row r="73" spans="1:4" s="7" customFormat="1" ht="24" x14ac:dyDescent="0.55000000000000004">
      <c r="A73" s="21" t="s">
        <v>54</v>
      </c>
      <c r="B73" s="42"/>
      <c r="C73" s="42"/>
      <c r="D73" s="40"/>
    </row>
    <row r="74" spans="1:4" s="7" customFormat="1" ht="24" x14ac:dyDescent="0.55000000000000004">
      <c r="A74" s="24" t="s">
        <v>55</v>
      </c>
      <c r="B74" s="25">
        <v>5</v>
      </c>
      <c r="C74" s="26">
        <f>B74*100/103</f>
        <v>4.8543689320388346</v>
      </c>
      <c r="D74" s="40"/>
    </row>
    <row r="75" spans="1:4" s="7" customFormat="1" ht="24" x14ac:dyDescent="0.55000000000000004">
      <c r="A75" s="27" t="s">
        <v>56</v>
      </c>
      <c r="B75" s="32">
        <v>2</v>
      </c>
      <c r="C75" s="29">
        <f>B75*100/103</f>
        <v>1.941747572815534</v>
      </c>
      <c r="D75" s="40"/>
    </row>
    <row r="76" spans="1:4" s="7" customFormat="1" ht="24" x14ac:dyDescent="0.55000000000000004">
      <c r="A76" s="24" t="s">
        <v>165</v>
      </c>
      <c r="B76" s="25"/>
      <c r="C76" s="26"/>
      <c r="D76" s="40"/>
    </row>
    <row r="77" spans="1:4" s="7" customFormat="1" ht="24" x14ac:dyDescent="0.55000000000000004">
      <c r="A77" s="24" t="s">
        <v>55</v>
      </c>
      <c r="B77" s="25">
        <v>18</v>
      </c>
      <c r="C77" s="26">
        <f>B77*100/103</f>
        <v>17.475728155339805</v>
      </c>
      <c r="D77" s="40"/>
    </row>
    <row r="78" spans="1:4" s="7" customFormat="1" ht="24" x14ac:dyDescent="0.55000000000000004">
      <c r="A78" s="27" t="s">
        <v>56</v>
      </c>
      <c r="B78" s="32">
        <v>27</v>
      </c>
      <c r="C78" s="29">
        <f>B78*100/103</f>
        <v>26.21359223300971</v>
      </c>
      <c r="D78" s="40"/>
    </row>
    <row r="79" spans="1:4" s="7" customFormat="1" ht="24" x14ac:dyDescent="0.55000000000000004">
      <c r="A79" s="24" t="s">
        <v>602</v>
      </c>
      <c r="B79" s="25"/>
      <c r="C79" s="26"/>
      <c r="D79" s="40"/>
    </row>
    <row r="80" spans="1:4" s="7" customFormat="1" ht="24" x14ac:dyDescent="0.55000000000000004">
      <c r="A80" s="24" t="s">
        <v>55</v>
      </c>
      <c r="B80" s="25">
        <v>4</v>
      </c>
      <c r="C80" s="26">
        <f>B80*100/103</f>
        <v>3.883495145631068</v>
      </c>
      <c r="D80" s="40"/>
    </row>
    <row r="81" spans="1:4" s="7" customFormat="1" ht="24" x14ac:dyDescent="0.55000000000000004">
      <c r="A81" s="27" t="s">
        <v>56</v>
      </c>
      <c r="B81" s="32">
        <v>7</v>
      </c>
      <c r="C81" s="29">
        <f>B81*100/103</f>
        <v>6.7961165048543686</v>
      </c>
      <c r="D81" s="40"/>
    </row>
    <row r="82" spans="1:4" s="7" customFormat="1" ht="24" x14ac:dyDescent="0.55000000000000004">
      <c r="A82" s="24" t="s">
        <v>47</v>
      </c>
      <c r="B82" s="31"/>
      <c r="C82" s="26"/>
      <c r="D82" s="40"/>
    </row>
    <row r="83" spans="1:4" s="7" customFormat="1" ht="24" x14ac:dyDescent="0.55000000000000004">
      <c r="A83" s="44" t="s">
        <v>55</v>
      </c>
      <c r="B83" s="28">
        <v>15</v>
      </c>
      <c r="C83" s="29">
        <f>B83*100/103</f>
        <v>14.563106796116505</v>
      </c>
      <c r="D83" s="40"/>
    </row>
    <row r="84" spans="1:4" s="7" customFormat="1" ht="24" x14ac:dyDescent="0.55000000000000004">
      <c r="A84" s="24" t="s">
        <v>404</v>
      </c>
      <c r="B84" s="31"/>
      <c r="C84" s="26"/>
    </row>
    <row r="85" spans="1:4" s="7" customFormat="1" ht="24" x14ac:dyDescent="0.55000000000000004">
      <c r="A85" s="43" t="s">
        <v>55</v>
      </c>
      <c r="B85" s="25">
        <v>2</v>
      </c>
      <c r="C85" s="26">
        <f>B85*100/103</f>
        <v>1.941747572815534</v>
      </c>
      <c r="D85" s="40"/>
    </row>
    <row r="86" spans="1:4" s="7" customFormat="1" ht="24" x14ac:dyDescent="0.55000000000000004">
      <c r="A86" s="44" t="s">
        <v>56</v>
      </c>
      <c r="B86" s="28">
        <v>23</v>
      </c>
      <c r="C86" s="29">
        <f>B86*100/103</f>
        <v>22.33009708737864</v>
      </c>
      <c r="D86" s="40"/>
    </row>
    <row r="87" spans="1:4" s="7" customFormat="1" ht="24.75" thickBot="1" x14ac:dyDescent="0.6">
      <c r="A87" s="147" t="s">
        <v>48</v>
      </c>
      <c r="B87" s="148">
        <f>SUM(B74:B86)</f>
        <v>103</v>
      </c>
      <c r="C87" s="124">
        <f>B87*100/103</f>
        <v>100</v>
      </c>
    </row>
    <row r="88" spans="1:4" s="7" customFormat="1" ht="24.75" thickTop="1" x14ac:dyDescent="0.55000000000000004">
      <c r="A88" s="45"/>
      <c r="B88" s="35"/>
      <c r="C88" s="36"/>
    </row>
    <row r="89" spans="1:4" s="7" customFormat="1" ht="24" x14ac:dyDescent="0.55000000000000004">
      <c r="A89" s="45"/>
      <c r="B89" s="35"/>
      <c r="C89" s="36"/>
    </row>
    <row r="90" spans="1:4" s="7" customFormat="1" ht="24" x14ac:dyDescent="0.55000000000000004">
      <c r="A90" s="45"/>
      <c r="B90" s="35"/>
      <c r="C90" s="36"/>
    </row>
    <row r="91" spans="1:4" s="7" customFormat="1" ht="24" x14ac:dyDescent="0.55000000000000004">
      <c r="A91" s="45"/>
      <c r="B91" s="35"/>
      <c r="C91" s="36"/>
    </row>
    <row r="92" spans="1:4" s="7" customFormat="1" ht="24" x14ac:dyDescent="0.55000000000000004">
      <c r="A92" s="45"/>
      <c r="B92" s="35"/>
      <c r="C92" s="36"/>
    </row>
    <row r="93" spans="1:4" s="7" customFormat="1" ht="24" x14ac:dyDescent="0.55000000000000004">
      <c r="A93" s="6" t="s">
        <v>409</v>
      </c>
      <c r="B93" s="10"/>
      <c r="C93" s="10"/>
    </row>
    <row r="94" spans="1:4" s="7" customFormat="1" ht="24" x14ac:dyDescent="0.55000000000000004">
      <c r="A94" s="6" t="s">
        <v>410</v>
      </c>
      <c r="B94" s="10"/>
      <c r="C94" s="10"/>
    </row>
    <row r="95" spans="1:4" s="7" customFormat="1" ht="24" x14ac:dyDescent="0.55000000000000004">
      <c r="A95" s="6" t="s">
        <v>606</v>
      </c>
      <c r="B95" s="10"/>
      <c r="C95" s="10"/>
    </row>
    <row r="96" spans="1:4" s="7" customFormat="1" ht="24" x14ac:dyDescent="0.55000000000000004">
      <c r="A96" s="6" t="s">
        <v>411</v>
      </c>
      <c r="B96" s="10"/>
      <c r="C96" s="10"/>
    </row>
    <row r="97" spans="1:4" s="7" customFormat="1" ht="24" x14ac:dyDescent="0.55000000000000004">
      <c r="A97" s="6" t="s">
        <v>412</v>
      </c>
      <c r="B97" s="10"/>
      <c r="C97" s="10"/>
    </row>
    <row r="98" spans="1:4" s="7" customFormat="1" ht="24" x14ac:dyDescent="0.55000000000000004">
      <c r="A98" s="6"/>
      <c r="B98" s="10"/>
      <c r="C98" s="10"/>
    </row>
    <row r="99" spans="1:4" s="104" customFormat="1" ht="23.25" x14ac:dyDescent="0.55000000000000004">
      <c r="A99" s="102" t="s">
        <v>57</v>
      </c>
      <c r="B99" s="103"/>
      <c r="C99" s="103"/>
    </row>
    <row r="100" spans="1:4" s="104" customFormat="1" ht="19.5" customHeight="1" x14ac:dyDescent="0.55000000000000004">
      <c r="A100" s="105" t="s">
        <v>41</v>
      </c>
      <c r="B100" s="106" t="s">
        <v>42</v>
      </c>
      <c r="C100" s="106" t="s">
        <v>43</v>
      </c>
    </row>
    <row r="101" spans="1:4" s="104" customFormat="1" ht="23.25" x14ac:dyDescent="0.55000000000000004">
      <c r="A101" s="107" t="s">
        <v>58</v>
      </c>
      <c r="B101" s="108"/>
      <c r="C101" s="109"/>
    </row>
    <row r="102" spans="1:4" s="113" customFormat="1" ht="18.75" customHeight="1" x14ac:dyDescent="0.2">
      <c r="A102" s="110" t="s">
        <v>101</v>
      </c>
      <c r="B102" s="111">
        <v>1</v>
      </c>
      <c r="C102" s="112">
        <f>B102*100/103</f>
        <v>0.970873786407767</v>
      </c>
    </row>
    <row r="103" spans="1:4" s="113" customFormat="1" ht="18.75" customHeight="1" x14ac:dyDescent="0.2">
      <c r="A103" s="110" t="s">
        <v>122</v>
      </c>
      <c r="B103" s="111">
        <v>1</v>
      </c>
      <c r="C103" s="112">
        <f t="shared" ref="C103:C105" si="4">B103*100/103</f>
        <v>0.970873786407767</v>
      </c>
    </row>
    <row r="104" spans="1:4" s="113" customFormat="1" ht="18.75" customHeight="1" x14ac:dyDescent="0.2">
      <c r="A104" s="110" t="s">
        <v>103</v>
      </c>
      <c r="B104" s="111">
        <v>3</v>
      </c>
      <c r="C104" s="112">
        <f t="shared" si="4"/>
        <v>2.912621359223301</v>
      </c>
    </row>
    <row r="105" spans="1:4" s="113" customFormat="1" ht="18.75" customHeight="1" x14ac:dyDescent="0.2">
      <c r="A105" s="115" t="s">
        <v>168</v>
      </c>
      <c r="B105" s="149">
        <v>2</v>
      </c>
      <c r="C105" s="160">
        <f t="shared" si="4"/>
        <v>1.941747572815534</v>
      </c>
    </row>
    <row r="106" spans="1:4" s="113" customFormat="1" ht="18.75" customHeight="1" x14ac:dyDescent="0.2">
      <c r="A106" s="161" t="s">
        <v>164</v>
      </c>
      <c r="B106" s="111"/>
      <c r="C106" s="112"/>
    </row>
    <row r="107" spans="1:4" s="113" customFormat="1" ht="18.75" customHeight="1" x14ac:dyDescent="0.2">
      <c r="A107" s="110" t="s">
        <v>59</v>
      </c>
      <c r="B107" s="162">
        <v>23</v>
      </c>
      <c r="C107" s="112">
        <f>B107*100/103</f>
        <v>22.33009708737864</v>
      </c>
    </row>
    <row r="108" spans="1:4" s="113" customFormat="1" ht="18.75" customHeight="1" x14ac:dyDescent="0.2">
      <c r="A108" s="110" t="s">
        <v>101</v>
      </c>
      <c r="B108" s="111">
        <v>1</v>
      </c>
      <c r="C108" s="112">
        <f t="shared" ref="C108:C116" si="5">B108*100/103</f>
        <v>0.970873786407767</v>
      </c>
    </row>
    <row r="109" spans="1:4" s="113" customFormat="1" ht="18.75" customHeight="1" x14ac:dyDescent="0.2">
      <c r="A109" s="110" t="s">
        <v>121</v>
      </c>
      <c r="B109" s="111">
        <v>3</v>
      </c>
      <c r="C109" s="112">
        <f t="shared" si="5"/>
        <v>2.912621359223301</v>
      </c>
      <c r="D109" s="114"/>
    </row>
    <row r="110" spans="1:4" s="113" customFormat="1" ht="18.75" customHeight="1" x14ac:dyDescent="0.2">
      <c r="A110" s="110" t="s">
        <v>413</v>
      </c>
      <c r="B110" s="111">
        <v>2</v>
      </c>
      <c r="C110" s="112">
        <f t="shared" si="5"/>
        <v>1.941747572815534</v>
      </c>
    </row>
    <row r="111" spans="1:4" s="113" customFormat="1" ht="18.75" customHeight="1" x14ac:dyDescent="0.2">
      <c r="A111" s="110" t="s">
        <v>100</v>
      </c>
      <c r="B111" s="111">
        <v>4</v>
      </c>
      <c r="C111" s="112">
        <f t="shared" si="5"/>
        <v>3.883495145631068</v>
      </c>
    </row>
    <row r="112" spans="1:4" s="113" customFormat="1" ht="18.75" customHeight="1" x14ac:dyDescent="0.2">
      <c r="A112" s="110" t="s">
        <v>103</v>
      </c>
      <c r="B112" s="111">
        <v>5</v>
      </c>
      <c r="C112" s="112">
        <f t="shared" si="5"/>
        <v>4.8543689320388346</v>
      </c>
    </row>
    <row r="113" spans="1:4" s="113" customFormat="1" ht="18.75" customHeight="1" x14ac:dyDescent="0.2">
      <c r="A113" s="110" t="s">
        <v>102</v>
      </c>
      <c r="B113" s="111">
        <v>1</v>
      </c>
      <c r="C113" s="112">
        <f t="shared" si="5"/>
        <v>0.970873786407767</v>
      </c>
    </row>
    <row r="114" spans="1:4" s="113" customFormat="1" ht="18.75" customHeight="1" x14ac:dyDescent="0.2">
      <c r="A114" s="110" t="s">
        <v>414</v>
      </c>
      <c r="B114" s="111">
        <v>2</v>
      </c>
      <c r="C114" s="112">
        <f t="shared" si="5"/>
        <v>1.941747572815534</v>
      </c>
    </row>
    <row r="115" spans="1:4" s="113" customFormat="1" ht="18.75" customHeight="1" x14ac:dyDescent="0.2">
      <c r="A115" s="110" t="s">
        <v>108</v>
      </c>
      <c r="B115" s="111">
        <v>3</v>
      </c>
      <c r="C115" s="112">
        <f t="shared" si="5"/>
        <v>2.912621359223301</v>
      </c>
    </row>
    <row r="116" spans="1:4" s="113" customFormat="1" ht="18.75" customHeight="1" x14ac:dyDescent="0.2">
      <c r="A116" s="115" t="s">
        <v>120</v>
      </c>
      <c r="B116" s="179">
        <v>1</v>
      </c>
      <c r="C116" s="160">
        <f t="shared" si="5"/>
        <v>0.970873786407767</v>
      </c>
    </row>
    <row r="117" spans="1:4" s="104" customFormat="1" ht="23.25" x14ac:dyDescent="0.55000000000000004">
      <c r="A117" s="107" t="s">
        <v>602</v>
      </c>
      <c r="B117" s="109"/>
      <c r="C117" s="109"/>
    </row>
    <row r="118" spans="1:4" s="113" customFormat="1" ht="18.75" customHeight="1" x14ac:dyDescent="0.2">
      <c r="A118" s="110" t="s">
        <v>59</v>
      </c>
      <c r="B118" s="180">
        <v>7</v>
      </c>
      <c r="C118" s="112">
        <f>B118*100/103</f>
        <v>6.7961165048543686</v>
      </c>
    </row>
    <row r="119" spans="1:4" s="113" customFormat="1" ht="18.75" customHeight="1" x14ac:dyDescent="0.2">
      <c r="A119" s="110" t="s">
        <v>120</v>
      </c>
      <c r="B119" s="180">
        <v>2</v>
      </c>
      <c r="C119" s="112">
        <f t="shared" ref="C119:C121" si="6">B119*100/103</f>
        <v>1.941747572815534</v>
      </c>
    </row>
    <row r="120" spans="1:4" s="113" customFormat="1" ht="18.75" customHeight="1" x14ac:dyDescent="0.2">
      <c r="A120" s="110" t="s">
        <v>122</v>
      </c>
      <c r="B120" s="180">
        <v>1</v>
      </c>
      <c r="C120" s="112">
        <f t="shared" si="6"/>
        <v>0.970873786407767</v>
      </c>
    </row>
    <row r="121" spans="1:4" s="113" customFormat="1" ht="18.75" customHeight="1" x14ac:dyDescent="0.2">
      <c r="A121" s="115" t="s">
        <v>100</v>
      </c>
      <c r="B121" s="179">
        <v>1</v>
      </c>
      <c r="C121" s="160">
        <f t="shared" si="6"/>
        <v>0.970873786407767</v>
      </c>
      <c r="D121" s="114"/>
    </row>
    <row r="122" spans="1:4" s="113" customFormat="1" ht="18.75" customHeight="1" x14ac:dyDescent="0.2">
      <c r="A122" s="181"/>
      <c r="B122" s="162"/>
      <c r="C122" s="182"/>
      <c r="D122" s="114"/>
    </row>
    <row r="123" spans="1:4" s="113" customFormat="1" ht="18.75" customHeight="1" x14ac:dyDescent="0.2">
      <c r="A123" s="181"/>
      <c r="B123" s="162"/>
      <c r="C123" s="182"/>
      <c r="D123" s="114"/>
    </row>
    <row r="124" spans="1:4" s="113" customFormat="1" ht="18.75" customHeight="1" x14ac:dyDescent="0.2">
      <c r="A124" s="181"/>
      <c r="B124" s="162"/>
      <c r="C124" s="182"/>
      <c r="D124" s="114"/>
    </row>
    <row r="125" spans="1:4" s="113" customFormat="1" ht="18.75" customHeight="1" x14ac:dyDescent="0.2">
      <c r="A125" s="181"/>
      <c r="B125" s="162"/>
      <c r="C125" s="182"/>
      <c r="D125" s="114"/>
    </row>
    <row r="126" spans="1:4" s="113" customFormat="1" ht="18.75" customHeight="1" x14ac:dyDescent="0.2">
      <c r="A126" s="181"/>
      <c r="B126" s="162"/>
      <c r="C126" s="182"/>
      <c r="D126" s="114"/>
    </row>
    <row r="127" spans="1:4" s="104" customFormat="1" ht="19.5" customHeight="1" x14ac:dyDescent="0.55000000000000004">
      <c r="A127" s="105" t="s">
        <v>41</v>
      </c>
      <c r="B127" s="106" t="s">
        <v>42</v>
      </c>
      <c r="C127" s="106" t="s">
        <v>43</v>
      </c>
    </row>
    <row r="128" spans="1:4" s="113" customFormat="1" ht="18.75" customHeight="1" x14ac:dyDescent="0.2">
      <c r="A128" s="158" t="s">
        <v>60</v>
      </c>
      <c r="B128" s="139"/>
      <c r="C128" s="116"/>
      <c r="D128" s="114"/>
    </row>
    <row r="129" spans="1:4" s="113" customFormat="1" ht="18.75" customHeight="1" x14ac:dyDescent="0.2">
      <c r="A129" s="110" t="s">
        <v>59</v>
      </c>
      <c r="B129" s="111">
        <v>2</v>
      </c>
      <c r="C129" s="112">
        <f>B129*100/103</f>
        <v>1.941747572815534</v>
      </c>
    </row>
    <row r="130" spans="1:4" s="113" customFormat="1" ht="18.75" customHeight="1" x14ac:dyDescent="0.2">
      <c r="A130" s="110" t="s">
        <v>168</v>
      </c>
      <c r="B130" s="111">
        <v>7</v>
      </c>
      <c r="C130" s="112">
        <f t="shared" ref="C130:C135" si="7">B130*100/103</f>
        <v>6.7961165048543686</v>
      </c>
    </row>
    <row r="131" spans="1:4" s="113" customFormat="1" ht="18.75" customHeight="1" x14ac:dyDescent="0.2">
      <c r="A131" s="110" t="s">
        <v>413</v>
      </c>
      <c r="B131" s="111">
        <v>1</v>
      </c>
      <c r="C131" s="112">
        <f t="shared" si="7"/>
        <v>0.970873786407767</v>
      </c>
      <c r="D131" s="114"/>
    </row>
    <row r="132" spans="1:4" s="113" customFormat="1" ht="18.75" customHeight="1" x14ac:dyDescent="0.2">
      <c r="A132" s="110" t="s">
        <v>100</v>
      </c>
      <c r="B132" s="111">
        <v>1</v>
      </c>
      <c r="C132" s="112">
        <f t="shared" si="7"/>
        <v>0.970873786407767</v>
      </c>
      <c r="D132" s="114"/>
    </row>
    <row r="133" spans="1:4" s="113" customFormat="1" ht="18.75" customHeight="1" x14ac:dyDescent="0.2">
      <c r="A133" s="110" t="s">
        <v>169</v>
      </c>
      <c r="B133" s="111">
        <v>1</v>
      </c>
      <c r="C133" s="112">
        <f t="shared" si="7"/>
        <v>0.970873786407767</v>
      </c>
      <c r="D133" s="114"/>
    </row>
    <row r="134" spans="1:4" s="113" customFormat="1" ht="18.75" customHeight="1" x14ac:dyDescent="0.2">
      <c r="A134" s="110" t="s">
        <v>103</v>
      </c>
      <c r="B134" s="111">
        <v>2</v>
      </c>
      <c r="C134" s="112">
        <f t="shared" si="7"/>
        <v>1.941747572815534</v>
      </c>
      <c r="D134" s="114"/>
    </row>
    <row r="135" spans="1:4" s="113" customFormat="1" ht="18.75" customHeight="1" x14ac:dyDescent="0.2">
      <c r="A135" s="115" t="s">
        <v>101</v>
      </c>
      <c r="B135" s="111">
        <v>1</v>
      </c>
      <c r="C135" s="160">
        <f t="shared" si="7"/>
        <v>0.970873786407767</v>
      </c>
      <c r="D135" s="114"/>
    </row>
    <row r="136" spans="1:4" s="113" customFormat="1" ht="18.75" customHeight="1" x14ac:dyDescent="0.2">
      <c r="A136" s="158" t="s">
        <v>404</v>
      </c>
      <c r="B136" s="139"/>
      <c r="C136" s="116"/>
      <c r="D136" s="114"/>
    </row>
    <row r="137" spans="1:4" s="113" customFormat="1" ht="18.75" customHeight="1" x14ac:dyDescent="0.2">
      <c r="A137" s="110" t="s">
        <v>59</v>
      </c>
      <c r="B137" s="111">
        <v>14</v>
      </c>
      <c r="C137" s="112">
        <f>B137*100/103</f>
        <v>13.592233009708737</v>
      </c>
    </row>
    <row r="138" spans="1:4" s="113" customFormat="1" ht="18.75" customHeight="1" x14ac:dyDescent="0.2">
      <c r="A138" s="110" t="s">
        <v>414</v>
      </c>
      <c r="B138" s="111">
        <v>1</v>
      </c>
      <c r="C138" s="112">
        <f t="shared" ref="C138:C145" si="8">B138*100/103</f>
        <v>0.970873786407767</v>
      </c>
    </row>
    <row r="139" spans="1:4" s="113" customFormat="1" ht="18.75" customHeight="1" x14ac:dyDescent="0.2">
      <c r="A139" s="110" t="s">
        <v>103</v>
      </c>
      <c r="B139" s="111">
        <v>1</v>
      </c>
      <c r="C139" s="112">
        <f t="shared" si="8"/>
        <v>0.970873786407767</v>
      </c>
      <c r="D139" s="114"/>
    </row>
    <row r="140" spans="1:4" s="113" customFormat="1" ht="18.75" customHeight="1" x14ac:dyDescent="0.2">
      <c r="A140" s="110" t="s">
        <v>101</v>
      </c>
      <c r="B140" s="111">
        <v>1</v>
      </c>
      <c r="C140" s="112">
        <f t="shared" si="8"/>
        <v>0.970873786407767</v>
      </c>
      <c r="D140" s="114"/>
    </row>
    <row r="141" spans="1:4" s="113" customFormat="1" ht="18.75" customHeight="1" x14ac:dyDescent="0.2">
      <c r="A141" s="110" t="s">
        <v>121</v>
      </c>
      <c r="B141" s="111">
        <v>1</v>
      </c>
      <c r="C141" s="112">
        <f t="shared" si="8"/>
        <v>0.970873786407767</v>
      </c>
      <c r="D141" s="114"/>
    </row>
    <row r="142" spans="1:4" s="113" customFormat="1" ht="18.75" customHeight="1" x14ac:dyDescent="0.2">
      <c r="A142" s="110" t="s">
        <v>102</v>
      </c>
      <c r="B142" s="111">
        <v>2</v>
      </c>
      <c r="C142" s="112">
        <f t="shared" si="8"/>
        <v>1.941747572815534</v>
      </c>
      <c r="D142" s="114"/>
    </row>
    <row r="143" spans="1:4" s="113" customFormat="1" ht="18.75" customHeight="1" x14ac:dyDescent="0.2">
      <c r="A143" s="110" t="s">
        <v>167</v>
      </c>
      <c r="B143" s="111">
        <v>2</v>
      </c>
      <c r="C143" s="112">
        <f t="shared" si="8"/>
        <v>1.941747572815534</v>
      </c>
      <c r="D143" s="114"/>
    </row>
    <row r="144" spans="1:4" s="113" customFormat="1" ht="18.75" customHeight="1" x14ac:dyDescent="0.2">
      <c r="A144" s="110" t="s">
        <v>120</v>
      </c>
      <c r="B144" s="111">
        <v>1</v>
      </c>
      <c r="C144" s="112">
        <f t="shared" si="8"/>
        <v>0.970873786407767</v>
      </c>
      <c r="D144" s="114"/>
    </row>
    <row r="145" spans="1:4" s="113" customFormat="1" ht="18.75" customHeight="1" x14ac:dyDescent="0.2">
      <c r="A145" s="110" t="s">
        <v>166</v>
      </c>
      <c r="B145" s="111">
        <v>1</v>
      </c>
      <c r="C145" s="112">
        <f t="shared" si="8"/>
        <v>0.970873786407767</v>
      </c>
      <c r="D145" s="114"/>
    </row>
    <row r="146" spans="1:4" s="113" customFormat="1" ht="18.75" customHeight="1" x14ac:dyDescent="0.2">
      <c r="A146" s="110" t="s">
        <v>108</v>
      </c>
      <c r="B146" s="111">
        <v>1</v>
      </c>
      <c r="C146" s="160">
        <f>B146*100/103</f>
        <v>0.970873786407767</v>
      </c>
      <c r="D146" s="114"/>
    </row>
    <row r="147" spans="1:4" s="113" customFormat="1" ht="24.75" thickBot="1" x14ac:dyDescent="0.25">
      <c r="A147" s="144" t="s">
        <v>48</v>
      </c>
      <c r="B147" s="150">
        <f>SUM(B101:B146)</f>
        <v>103</v>
      </c>
      <c r="C147" s="146">
        <f>B147*100/103</f>
        <v>100</v>
      </c>
    </row>
    <row r="148" spans="1:4" s="113" customFormat="1" ht="18" customHeight="1" thickTop="1" x14ac:dyDescent="0.2">
      <c r="B148" s="125"/>
      <c r="C148" s="126"/>
    </row>
    <row r="149" spans="1:4" s="7" customFormat="1" ht="24" x14ac:dyDescent="0.55000000000000004">
      <c r="A149" s="117" t="s">
        <v>109</v>
      </c>
      <c r="B149" s="10"/>
      <c r="C149" s="10"/>
    </row>
    <row r="150" spans="1:4" s="7" customFormat="1" ht="24" x14ac:dyDescent="0.55000000000000004">
      <c r="A150" s="118" t="s">
        <v>470</v>
      </c>
      <c r="B150" s="35"/>
      <c r="C150" s="36"/>
    </row>
    <row r="151" spans="1:4" s="7" customFormat="1" ht="24" x14ac:dyDescent="0.55000000000000004">
      <c r="A151" s="118" t="s">
        <v>471</v>
      </c>
      <c r="B151" s="35"/>
      <c r="C151" s="36"/>
    </row>
    <row r="152" spans="1:4" s="7" customFormat="1" ht="24" x14ac:dyDescent="0.55000000000000004">
      <c r="A152" s="118" t="s">
        <v>607</v>
      </c>
      <c r="B152" s="35"/>
      <c r="C152" s="36"/>
    </row>
    <row r="153" spans="1:4" s="7" customFormat="1" ht="24" x14ac:dyDescent="0.55000000000000004">
      <c r="A153" s="118" t="s">
        <v>472</v>
      </c>
      <c r="B153" s="35"/>
      <c r="C153" s="36"/>
    </row>
    <row r="154" spans="1:4" s="7" customFormat="1" ht="24" x14ac:dyDescent="0.55000000000000004">
      <c r="A154" s="118" t="s">
        <v>473</v>
      </c>
      <c r="B154" s="35"/>
      <c r="C154" s="36"/>
    </row>
    <row r="155" spans="1:4" s="7" customFormat="1" ht="24" x14ac:dyDescent="0.55000000000000004">
      <c r="A155" s="6" t="s">
        <v>595</v>
      </c>
      <c r="B155" s="10"/>
      <c r="C155" s="10"/>
    </row>
    <row r="156" spans="1:4" s="7" customFormat="1" ht="24" x14ac:dyDescent="0.55000000000000004">
      <c r="A156" s="6" t="s">
        <v>596</v>
      </c>
      <c r="B156" s="10"/>
      <c r="C156" s="10"/>
    </row>
    <row r="157" spans="1:4" s="7" customFormat="1" ht="24" x14ac:dyDescent="0.55000000000000004">
      <c r="A157" s="6"/>
      <c r="B157" s="10"/>
      <c r="C157" s="10"/>
    </row>
    <row r="158" spans="1:4" s="7" customFormat="1" ht="24" x14ac:dyDescent="0.55000000000000004">
      <c r="A158" s="6"/>
      <c r="B158" s="10"/>
      <c r="C158" s="10"/>
    </row>
    <row r="159" spans="1:4" s="7" customFormat="1" ht="24" x14ac:dyDescent="0.55000000000000004">
      <c r="A159" s="6"/>
      <c r="B159" s="10"/>
      <c r="C159" s="10"/>
    </row>
    <row r="160" spans="1:4" s="7" customFormat="1" ht="24" x14ac:dyDescent="0.55000000000000004">
      <c r="A160" s="6"/>
      <c r="B160" s="10"/>
      <c r="C160" s="10"/>
    </row>
    <row r="161" spans="1:4" s="7" customFormat="1" ht="21.75" customHeight="1" x14ac:dyDescent="0.55000000000000004">
      <c r="A161" s="37" t="s">
        <v>61</v>
      </c>
      <c r="B161" s="10"/>
      <c r="C161" s="10"/>
    </row>
    <row r="162" spans="1:4" s="7" customFormat="1" ht="24" x14ac:dyDescent="0.55000000000000004">
      <c r="A162" s="47" t="s">
        <v>41</v>
      </c>
      <c r="B162" s="20" t="s">
        <v>42</v>
      </c>
      <c r="C162" s="20" t="s">
        <v>43</v>
      </c>
    </row>
    <row r="163" spans="1:4" s="7" customFormat="1" ht="24" x14ac:dyDescent="0.55000000000000004">
      <c r="A163" s="21" t="s">
        <v>62</v>
      </c>
      <c r="B163" s="38"/>
      <c r="C163" s="38"/>
      <c r="D163" s="39"/>
    </row>
    <row r="164" spans="1:4" s="7" customFormat="1" ht="24" x14ac:dyDescent="0.55000000000000004">
      <c r="A164" s="24" t="s">
        <v>415</v>
      </c>
      <c r="B164" s="25">
        <v>1</v>
      </c>
      <c r="C164" s="26">
        <f>B164*100/103</f>
        <v>0.970873786407767</v>
      </c>
      <c r="D164" s="40"/>
    </row>
    <row r="165" spans="1:4" s="7" customFormat="1" ht="24" x14ac:dyDescent="0.55000000000000004">
      <c r="A165" s="24" t="s">
        <v>416</v>
      </c>
      <c r="B165" s="25">
        <v>1</v>
      </c>
      <c r="C165" s="26">
        <f t="shared" ref="C165:C169" si="9">B165*100/103</f>
        <v>0.970873786407767</v>
      </c>
      <c r="D165" s="40"/>
    </row>
    <row r="166" spans="1:4" s="7" customFormat="1" ht="24" x14ac:dyDescent="0.55000000000000004">
      <c r="A166" s="24" t="s">
        <v>124</v>
      </c>
      <c r="B166" s="25">
        <v>1</v>
      </c>
      <c r="C166" s="26">
        <f t="shared" si="9"/>
        <v>0.970873786407767</v>
      </c>
      <c r="D166" s="40"/>
    </row>
    <row r="167" spans="1:4" s="7" customFormat="1" ht="24" x14ac:dyDescent="0.55000000000000004">
      <c r="A167" s="24" t="s">
        <v>417</v>
      </c>
      <c r="B167" s="25">
        <v>2</v>
      </c>
      <c r="C167" s="26">
        <f t="shared" si="9"/>
        <v>1.941747572815534</v>
      </c>
      <c r="D167" s="40"/>
    </row>
    <row r="168" spans="1:4" s="7" customFormat="1" ht="24" x14ac:dyDescent="0.55000000000000004">
      <c r="A168" s="43" t="s">
        <v>418</v>
      </c>
      <c r="B168" s="31">
        <v>1</v>
      </c>
      <c r="C168" s="26">
        <f t="shared" si="9"/>
        <v>0.970873786407767</v>
      </c>
      <c r="D168" s="40"/>
    </row>
    <row r="169" spans="1:4" s="7" customFormat="1" ht="24" x14ac:dyDescent="0.55000000000000004">
      <c r="A169" s="43" t="s">
        <v>419</v>
      </c>
      <c r="B169" s="31">
        <v>1</v>
      </c>
      <c r="C169" s="26">
        <f t="shared" si="9"/>
        <v>0.970873786407767</v>
      </c>
      <c r="D169" s="40"/>
    </row>
    <row r="170" spans="1:4" s="7" customFormat="1" ht="24" x14ac:dyDescent="0.55000000000000004">
      <c r="A170" s="21" t="s">
        <v>174</v>
      </c>
      <c r="B170" s="38"/>
      <c r="C170" s="38"/>
      <c r="D170" s="39"/>
    </row>
    <row r="171" spans="1:4" s="7" customFormat="1" ht="24" x14ac:dyDescent="0.55000000000000004">
      <c r="A171" s="24" t="s">
        <v>130</v>
      </c>
      <c r="B171" s="25">
        <v>1</v>
      </c>
      <c r="C171" s="26">
        <f>B171*100/103</f>
        <v>0.970873786407767</v>
      </c>
      <c r="D171" s="40"/>
    </row>
    <row r="172" spans="1:4" s="7" customFormat="1" ht="24" x14ac:dyDescent="0.55000000000000004">
      <c r="A172" s="24" t="s">
        <v>123</v>
      </c>
      <c r="B172" s="25">
        <v>3</v>
      </c>
      <c r="C172" s="26">
        <f t="shared" ref="C172:C190" si="10">B172*100/103</f>
        <v>2.912621359223301</v>
      </c>
      <c r="D172" s="40"/>
    </row>
    <row r="173" spans="1:4" s="7" customFormat="1" ht="24" x14ac:dyDescent="0.55000000000000004">
      <c r="A173" s="24" t="s">
        <v>127</v>
      </c>
      <c r="B173" s="25">
        <v>15</v>
      </c>
      <c r="C173" s="26">
        <f t="shared" si="10"/>
        <v>14.563106796116505</v>
      </c>
      <c r="D173" s="40"/>
    </row>
    <row r="174" spans="1:4" s="7" customFormat="1" ht="24" x14ac:dyDescent="0.55000000000000004">
      <c r="A174" s="24" t="s">
        <v>420</v>
      </c>
      <c r="B174" s="25">
        <v>2</v>
      </c>
      <c r="C174" s="26">
        <f t="shared" si="10"/>
        <v>1.941747572815534</v>
      </c>
      <c r="D174" s="40"/>
    </row>
    <row r="175" spans="1:4" s="7" customFormat="1" ht="24" x14ac:dyDescent="0.55000000000000004">
      <c r="A175" s="24" t="s">
        <v>421</v>
      </c>
      <c r="B175" s="25">
        <v>1</v>
      </c>
      <c r="C175" s="26">
        <f t="shared" si="10"/>
        <v>0.970873786407767</v>
      </c>
      <c r="D175" s="40"/>
    </row>
    <row r="176" spans="1:4" s="7" customFormat="1" ht="24" x14ac:dyDescent="0.55000000000000004">
      <c r="A176" s="24" t="s">
        <v>170</v>
      </c>
      <c r="B176" s="25">
        <v>1</v>
      </c>
      <c r="C176" s="26">
        <f t="shared" si="10"/>
        <v>0.970873786407767</v>
      </c>
      <c r="D176" s="40"/>
    </row>
    <row r="177" spans="1:4" s="7" customFormat="1" ht="24" x14ac:dyDescent="0.55000000000000004">
      <c r="A177" s="24" t="s">
        <v>422</v>
      </c>
      <c r="B177" s="25">
        <v>1</v>
      </c>
      <c r="C177" s="26">
        <f t="shared" si="10"/>
        <v>0.970873786407767</v>
      </c>
      <c r="D177" s="40"/>
    </row>
    <row r="178" spans="1:4" s="7" customFormat="1" ht="24" x14ac:dyDescent="0.55000000000000004">
      <c r="A178" s="24" t="s">
        <v>423</v>
      </c>
      <c r="B178" s="25">
        <v>1</v>
      </c>
      <c r="C178" s="26">
        <f t="shared" si="10"/>
        <v>0.970873786407767</v>
      </c>
      <c r="D178" s="40"/>
    </row>
    <row r="179" spans="1:4" s="7" customFormat="1" ht="24" x14ac:dyDescent="0.55000000000000004">
      <c r="A179" s="24" t="s">
        <v>419</v>
      </c>
      <c r="B179" s="25">
        <v>1</v>
      </c>
      <c r="C179" s="26">
        <f t="shared" si="10"/>
        <v>0.970873786407767</v>
      </c>
      <c r="D179" s="40"/>
    </row>
    <row r="180" spans="1:4" s="7" customFormat="1" ht="24" x14ac:dyDescent="0.55000000000000004">
      <c r="A180" s="24" t="s">
        <v>124</v>
      </c>
      <c r="B180" s="25">
        <v>3</v>
      </c>
      <c r="C180" s="26">
        <f t="shared" si="10"/>
        <v>2.912621359223301</v>
      </c>
      <c r="D180" s="40"/>
    </row>
    <row r="181" spans="1:4" s="7" customFormat="1" ht="24" x14ac:dyDescent="0.55000000000000004">
      <c r="A181" s="24" t="s">
        <v>128</v>
      </c>
      <c r="B181" s="25">
        <v>4</v>
      </c>
      <c r="C181" s="26">
        <f t="shared" si="10"/>
        <v>3.883495145631068</v>
      </c>
      <c r="D181" s="40"/>
    </row>
    <row r="182" spans="1:4" s="7" customFormat="1" ht="24" x14ac:dyDescent="0.55000000000000004">
      <c r="A182" s="43" t="s">
        <v>424</v>
      </c>
      <c r="B182" s="31">
        <v>2</v>
      </c>
      <c r="C182" s="26">
        <f t="shared" si="10"/>
        <v>1.941747572815534</v>
      </c>
      <c r="D182" s="40"/>
    </row>
    <row r="183" spans="1:4" s="7" customFormat="1" ht="24" x14ac:dyDescent="0.55000000000000004">
      <c r="A183" s="43" t="s">
        <v>425</v>
      </c>
      <c r="B183" s="31">
        <v>1</v>
      </c>
      <c r="C183" s="26">
        <f t="shared" si="10"/>
        <v>0.970873786407767</v>
      </c>
      <c r="D183" s="40"/>
    </row>
    <row r="184" spans="1:4" s="7" customFormat="1" ht="24" x14ac:dyDescent="0.55000000000000004">
      <c r="A184" s="43" t="s">
        <v>126</v>
      </c>
      <c r="B184" s="31">
        <v>1</v>
      </c>
      <c r="C184" s="26">
        <f t="shared" si="10"/>
        <v>0.970873786407767</v>
      </c>
      <c r="D184" s="40"/>
    </row>
    <row r="185" spans="1:4" s="7" customFormat="1" ht="24" x14ac:dyDescent="0.55000000000000004">
      <c r="A185" s="43" t="s">
        <v>426</v>
      </c>
      <c r="B185" s="31">
        <v>3</v>
      </c>
      <c r="C185" s="26">
        <f t="shared" si="10"/>
        <v>2.912621359223301</v>
      </c>
      <c r="D185" s="40"/>
    </row>
    <row r="186" spans="1:4" s="7" customFormat="1" ht="24" x14ac:dyDescent="0.55000000000000004">
      <c r="A186" s="43" t="s">
        <v>126</v>
      </c>
      <c r="B186" s="31">
        <v>1</v>
      </c>
      <c r="C186" s="26">
        <f t="shared" si="10"/>
        <v>0.970873786407767</v>
      </c>
      <c r="D186" s="40"/>
    </row>
    <row r="187" spans="1:4" s="7" customFormat="1" ht="24" x14ac:dyDescent="0.55000000000000004">
      <c r="A187" s="43" t="s">
        <v>427</v>
      </c>
      <c r="B187" s="31">
        <v>1</v>
      </c>
      <c r="C187" s="26">
        <f t="shared" si="10"/>
        <v>0.970873786407767</v>
      </c>
      <c r="D187" s="40"/>
    </row>
    <row r="188" spans="1:4" s="7" customFormat="1" ht="24" x14ac:dyDescent="0.55000000000000004">
      <c r="A188" s="43" t="s">
        <v>125</v>
      </c>
      <c r="B188" s="31">
        <v>1</v>
      </c>
      <c r="C188" s="26">
        <f t="shared" si="10"/>
        <v>0.970873786407767</v>
      </c>
      <c r="D188" s="40"/>
    </row>
    <row r="189" spans="1:4" s="7" customFormat="1" ht="24" x14ac:dyDescent="0.55000000000000004">
      <c r="A189" s="43" t="s">
        <v>428</v>
      </c>
      <c r="B189" s="31">
        <v>1</v>
      </c>
      <c r="C189" s="26">
        <f t="shared" si="10"/>
        <v>0.970873786407767</v>
      </c>
      <c r="D189" s="40"/>
    </row>
    <row r="190" spans="1:4" s="7" customFormat="1" ht="24" x14ac:dyDescent="0.55000000000000004">
      <c r="A190" s="44" t="s">
        <v>429</v>
      </c>
      <c r="B190" s="32">
        <v>1</v>
      </c>
      <c r="C190" s="29">
        <f t="shared" si="10"/>
        <v>0.970873786407767</v>
      </c>
      <c r="D190" s="40"/>
    </row>
    <row r="191" spans="1:4" s="7" customFormat="1" ht="24" x14ac:dyDescent="0.55000000000000004">
      <c r="A191" s="47" t="s">
        <v>41</v>
      </c>
      <c r="B191" s="20" t="s">
        <v>42</v>
      </c>
      <c r="C191" s="20" t="s">
        <v>43</v>
      </c>
    </row>
    <row r="192" spans="1:4" s="7" customFormat="1" ht="24" x14ac:dyDescent="0.55000000000000004">
      <c r="A192" s="21" t="s">
        <v>602</v>
      </c>
      <c r="B192" s="22"/>
      <c r="C192" s="23"/>
      <c r="D192" s="40"/>
    </row>
    <row r="193" spans="1:4" s="7" customFormat="1" ht="24" x14ac:dyDescent="0.55000000000000004">
      <c r="A193" s="24" t="s">
        <v>130</v>
      </c>
      <c r="B193" s="25">
        <v>4</v>
      </c>
      <c r="C193" s="26">
        <f>B193*100/103</f>
        <v>3.883495145631068</v>
      </c>
      <c r="D193" s="40"/>
    </row>
    <row r="194" spans="1:4" s="7" customFormat="1" ht="24" x14ac:dyDescent="0.55000000000000004">
      <c r="A194" s="24" t="s">
        <v>123</v>
      </c>
      <c r="B194" s="25">
        <v>1</v>
      </c>
      <c r="C194" s="26">
        <f t="shared" ref="C194:C199" si="11">B194*100/103</f>
        <v>0.970873786407767</v>
      </c>
      <c r="D194" s="40"/>
    </row>
    <row r="195" spans="1:4" s="7" customFormat="1" ht="24" x14ac:dyDescent="0.55000000000000004">
      <c r="A195" s="43" t="s">
        <v>125</v>
      </c>
      <c r="B195" s="25">
        <v>1</v>
      </c>
      <c r="C195" s="26">
        <f t="shared" si="11"/>
        <v>0.970873786407767</v>
      </c>
      <c r="D195" s="40"/>
    </row>
    <row r="196" spans="1:4" s="7" customFormat="1" ht="24" x14ac:dyDescent="0.55000000000000004">
      <c r="A196" s="24" t="s">
        <v>127</v>
      </c>
      <c r="B196" s="25">
        <v>1</v>
      </c>
      <c r="C196" s="26">
        <f t="shared" si="11"/>
        <v>0.970873786407767</v>
      </c>
      <c r="D196" s="40"/>
    </row>
    <row r="197" spans="1:4" s="7" customFormat="1" ht="24" x14ac:dyDescent="0.55000000000000004">
      <c r="A197" s="24" t="s">
        <v>128</v>
      </c>
      <c r="B197" s="25">
        <v>1</v>
      </c>
      <c r="C197" s="26">
        <f t="shared" si="11"/>
        <v>0.970873786407767</v>
      </c>
      <c r="D197" s="40"/>
    </row>
    <row r="198" spans="1:4" s="7" customFormat="1" ht="24" x14ac:dyDescent="0.55000000000000004">
      <c r="A198" s="24" t="s">
        <v>423</v>
      </c>
      <c r="B198" s="25">
        <v>2</v>
      </c>
      <c r="C198" s="26">
        <f t="shared" si="11"/>
        <v>1.941747572815534</v>
      </c>
      <c r="D198" s="40"/>
    </row>
    <row r="199" spans="1:4" s="7" customFormat="1" ht="24" x14ac:dyDescent="0.55000000000000004">
      <c r="A199" s="24" t="s">
        <v>416</v>
      </c>
      <c r="B199" s="25">
        <v>1</v>
      </c>
      <c r="C199" s="26">
        <f t="shared" si="11"/>
        <v>0.970873786407767</v>
      </c>
      <c r="D199" s="40"/>
    </row>
    <row r="200" spans="1:4" s="7" customFormat="1" ht="24" x14ac:dyDescent="0.55000000000000004">
      <c r="A200" s="21" t="s">
        <v>47</v>
      </c>
      <c r="B200" s="22"/>
      <c r="C200" s="23"/>
      <c r="D200" s="40"/>
    </row>
    <row r="201" spans="1:4" s="7" customFormat="1" ht="24" x14ac:dyDescent="0.55000000000000004">
      <c r="A201" s="24" t="s">
        <v>125</v>
      </c>
      <c r="B201" s="25">
        <v>1</v>
      </c>
      <c r="C201" s="26">
        <f>B201*100/103</f>
        <v>0.970873786407767</v>
      </c>
      <c r="D201" s="40"/>
    </row>
    <row r="202" spans="1:4" s="7" customFormat="1" ht="24" x14ac:dyDescent="0.55000000000000004">
      <c r="A202" s="24" t="s">
        <v>422</v>
      </c>
      <c r="B202" s="25">
        <v>1</v>
      </c>
      <c r="C202" s="26">
        <f t="shared" ref="C202:C210" si="12">B202*100/103</f>
        <v>0.970873786407767</v>
      </c>
      <c r="D202" s="40"/>
    </row>
    <row r="203" spans="1:4" s="7" customFormat="1" ht="24" x14ac:dyDescent="0.55000000000000004">
      <c r="A203" s="24" t="s">
        <v>131</v>
      </c>
      <c r="B203" s="25">
        <v>1</v>
      </c>
      <c r="C203" s="26">
        <f t="shared" si="12"/>
        <v>0.970873786407767</v>
      </c>
      <c r="D203" s="40"/>
    </row>
    <row r="204" spans="1:4" s="7" customFormat="1" ht="24" x14ac:dyDescent="0.55000000000000004">
      <c r="A204" s="24" t="s">
        <v>431</v>
      </c>
      <c r="B204" s="25">
        <v>1</v>
      </c>
      <c r="C204" s="26">
        <f t="shared" si="12"/>
        <v>0.970873786407767</v>
      </c>
      <c r="D204" s="40"/>
    </row>
    <row r="205" spans="1:4" s="7" customFormat="1" ht="24" x14ac:dyDescent="0.55000000000000004">
      <c r="A205" s="24" t="s">
        <v>432</v>
      </c>
      <c r="B205" s="25">
        <v>1</v>
      </c>
      <c r="C205" s="26">
        <f t="shared" si="12"/>
        <v>0.970873786407767</v>
      </c>
      <c r="D205" s="40"/>
    </row>
    <row r="206" spans="1:4" s="7" customFormat="1" ht="24" x14ac:dyDescent="0.55000000000000004">
      <c r="A206" s="24" t="s">
        <v>433</v>
      </c>
      <c r="B206" s="25">
        <v>5</v>
      </c>
      <c r="C206" s="26">
        <f t="shared" si="12"/>
        <v>4.8543689320388346</v>
      </c>
      <c r="D206" s="40"/>
    </row>
    <row r="207" spans="1:4" s="7" customFormat="1" ht="24" x14ac:dyDescent="0.55000000000000004">
      <c r="A207" s="24" t="s">
        <v>105</v>
      </c>
      <c r="B207" s="25">
        <v>1</v>
      </c>
      <c r="C207" s="26">
        <f t="shared" si="12"/>
        <v>0.970873786407767</v>
      </c>
      <c r="D207" s="40"/>
    </row>
    <row r="208" spans="1:4" s="7" customFormat="1" ht="24" x14ac:dyDescent="0.55000000000000004">
      <c r="A208" s="24" t="s">
        <v>132</v>
      </c>
      <c r="B208" s="25">
        <v>1</v>
      </c>
      <c r="C208" s="26">
        <f t="shared" si="12"/>
        <v>0.970873786407767</v>
      </c>
      <c r="D208" s="40"/>
    </row>
    <row r="209" spans="1:4" s="7" customFormat="1" ht="24" x14ac:dyDescent="0.55000000000000004">
      <c r="A209" s="24" t="s">
        <v>104</v>
      </c>
      <c r="B209" s="25">
        <v>1</v>
      </c>
      <c r="C209" s="26">
        <f t="shared" si="12"/>
        <v>0.970873786407767</v>
      </c>
      <c r="D209" s="40"/>
    </row>
    <row r="210" spans="1:4" s="7" customFormat="1" ht="24" x14ac:dyDescent="0.55000000000000004">
      <c r="A210" s="27" t="s">
        <v>173</v>
      </c>
      <c r="B210" s="28">
        <v>2</v>
      </c>
      <c r="C210" s="29">
        <f t="shared" si="12"/>
        <v>1.941747572815534</v>
      </c>
      <c r="D210" s="40"/>
    </row>
    <row r="211" spans="1:4" s="7" customFormat="1" ht="24" x14ac:dyDescent="0.55000000000000004">
      <c r="A211" s="45"/>
      <c r="B211" s="154"/>
      <c r="C211" s="155"/>
      <c r="D211" s="40"/>
    </row>
    <row r="212" spans="1:4" s="7" customFormat="1" ht="24" x14ac:dyDescent="0.55000000000000004">
      <c r="A212" s="45"/>
      <c r="B212" s="154"/>
      <c r="C212" s="155"/>
      <c r="D212" s="40"/>
    </row>
    <row r="213" spans="1:4" s="7" customFormat="1" ht="24" x14ac:dyDescent="0.55000000000000004">
      <c r="A213" s="45"/>
      <c r="B213" s="154"/>
      <c r="C213" s="155"/>
      <c r="D213" s="40"/>
    </row>
    <row r="214" spans="1:4" s="7" customFormat="1" ht="24" x14ac:dyDescent="0.55000000000000004">
      <c r="A214" s="45"/>
      <c r="B214" s="154"/>
      <c r="C214" s="155"/>
      <c r="D214" s="40"/>
    </row>
    <row r="215" spans="1:4" s="7" customFormat="1" ht="24" x14ac:dyDescent="0.55000000000000004">
      <c r="A215" s="45"/>
      <c r="B215" s="154"/>
      <c r="C215" s="155"/>
      <c r="D215" s="40"/>
    </row>
    <row r="216" spans="1:4" s="7" customFormat="1" ht="24" x14ac:dyDescent="0.55000000000000004">
      <c r="A216" s="45"/>
      <c r="B216" s="154"/>
      <c r="C216" s="155"/>
      <c r="D216" s="40"/>
    </row>
    <row r="217" spans="1:4" s="7" customFormat="1" ht="24" x14ac:dyDescent="0.55000000000000004">
      <c r="A217" s="45"/>
      <c r="B217" s="154"/>
      <c r="C217" s="155"/>
      <c r="D217" s="40"/>
    </row>
    <row r="218" spans="1:4" s="7" customFormat="1" ht="24" x14ac:dyDescent="0.55000000000000004">
      <c r="A218" s="45"/>
      <c r="B218" s="154"/>
      <c r="C218" s="155"/>
      <c r="D218" s="40"/>
    </row>
    <row r="219" spans="1:4" s="7" customFormat="1" ht="24" x14ac:dyDescent="0.55000000000000004">
      <c r="A219" s="47" t="s">
        <v>41</v>
      </c>
      <c r="B219" s="183" t="s">
        <v>42</v>
      </c>
      <c r="C219" s="33" t="s">
        <v>43</v>
      </c>
      <c r="D219" s="40"/>
    </row>
    <row r="220" spans="1:4" s="7" customFormat="1" ht="24" x14ac:dyDescent="0.55000000000000004">
      <c r="A220" s="21" t="s">
        <v>434</v>
      </c>
      <c r="B220" s="22"/>
      <c r="C220" s="23"/>
      <c r="D220" s="40"/>
    </row>
    <row r="221" spans="1:4" s="7" customFormat="1" ht="24" x14ac:dyDescent="0.55000000000000004">
      <c r="A221" s="43" t="s">
        <v>127</v>
      </c>
      <c r="B221" s="25">
        <v>9</v>
      </c>
      <c r="C221" s="26">
        <f>B221*100/103</f>
        <v>8.7378640776699026</v>
      </c>
      <c r="D221" s="40"/>
    </row>
    <row r="222" spans="1:4" s="7" customFormat="1" ht="24" x14ac:dyDescent="0.55000000000000004">
      <c r="A222" s="43" t="s">
        <v>125</v>
      </c>
      <c r="B222" s="25">
        <v>2</v>
      </c>
      <c r="C222" s="26">
        <f t="shared" ref="C222:C235" si="13">B222*100/103</f>
        <v>1.941747572815534</v>
      </c>
      <c r="D222" s="40"/>
    </row>
    <row r="223" spans="1:4" s="7" customFormat="1" ht="24" x14ac:dyDescent="0.55000000000000004">
      <c r="A223" s="43" t="s">
        <v>435</v>
      </c>
      <c r="B223" s="25">
        <v>1</v>
      </c>
      <c r="C223" s="26">
        <f t="shared" si="13"/>
        <v>0.970873786407767</v>
      </c>
      <c r="D223" s="40"/>
    </row>
    <row r="224" spans="1:4" s="7" customFormat="1" ht="24" x14ac:dyDescent="0.55000000000000004">
      <c r="A224" s="43" t="s">
        <v>430</v>
      </c>
      <c r="B224" s="25">
        <v>1</v>
      </c>
      <c r="C224" s="26">
        <f t="shared" si="13"/>
        <v>0.970873786407767</v>
      </c>
      <c r="D224" s="40"/>
    </row>
    <row r="225" spans="1:4" s="7" customFormat="1" ht="24" x14ac:dyDescent="0.55000000000000004">
      <c r="A225" s="43" t="s">
        <v>128</v>
      </c>
      <c r="B225" s="25">
        <v>1</v>
      </c>
      <c r="C225" s="26">
        <f t="shared" si="13"/>
        <v>0.970873786407767</v>
      </c>
      <c r="D225" s="40"/>
    </row>
    <row r="226" spans="1:4" s="7" customFormat="1" ht="24" x14ac:dyDescent="0.55000000000000004">
      <c r="A226" s="43" t="s">
        <v>436</v>
      </c>
      <c r="B226" s="25">
        <v>1</v>
      </c>
      <c r="C226" s="26">
        <f t="shared" si="13"/>
        <v>0.970873786407767</v>
      </c>
      <c r="D226" s="40"/>
    </row>
    <row r="227" spans="1:4" s="7" customFormat="1" ht="24" x14ac:dyDescent="0.55000000000000004">
      <c r="A227" s="43" t="s">
        <v>437</v>
      </c>
      <c r="B227" s="25">
        <v>2</v>
      </c>
      <c r="C227" s="26">
        <f t="shared" si="13"/>
        <v>1.941747572815534</v>
      </c>
      <c r="D227" s="40"/>
    </row>
    <row r="228" spans="1:4" s="7" customFormat="1" ht="24" x14ac:dyDescent="0.55000000000000004">
      <c r="A228" s="43" t="s">
        <v>172</v>
      </c>
      <c r="B228" s="25">
        <v>1</v>
      </c>
      <c r="C228" s="26">
        <f t="shared" si="13"/>
        <v>0.970873786407767</v>
      </c>
      <c r="D228" s="40"/>
    </row>
    <row r="229" spans="1:4" s="7" customFormat="1" ht="24" x14ac:dyDescent="0.55000000000000004">
      <c r="A229" s="43" t="s">
        <v>123</v>
      </c>
      <c r="B229" s="25">
        <v>1</v>
      </c>
      <c r="C229" s="26">
        <f t="shared" si="13"/>
        <v>0.970873786407767</v>
      </c>
      <c r="D229" s="40"/>
    </row>
    <row r="230" spans="1:4" s="7" customFormat="1" ht="24" x14ac:dyDescent="0.55000000000000004">
      <c r="A230" s="43" t="s">
        <v>124</v>
      </c>
      <c r="B230" s="25">
        <v>1</v>
      </c>
      <c r="C230" s="26">
        <f t="shared" si="13"/>
        <v>0.970873786407767</v>
      </c>
      <c r="D230" s="40"/>
    </row>
    <row r="231" spans="1:4" s="7" customFormat="1" ht="24" x14ac:dyDescent="0.55000000000000004">
      <c r="A231" s="43" t="s">
        <v>171</v>
      </c>
      <c r="B231" s="25">
        <v>1</v>
      </c>
      <c r="C231" s="26">
        <f t="shared" si="13"/>
        <v>0.970873786407767</v>
      </c>
      <c r="D231" s="40"/>
    </row>
    <row r="232" spans="1:4" s="7" customFormat="1" ht="24" x14ac:dyDescent="0.55000000000000004">
      <c r="A232" s="43" t="s">
        <v>438</v>
      </c>
      <c r="B232" s="25">
        <v>1</v>
      </c>
      <c r="C232" s="26">
        <f t="shared" si="13"/>
        <v>0.970873786407767</v>
      </c>
      <c r="D232" s="40"/>
    </row>
    <row r="233" spans="1:4" s="7" customFormat="1" ht="24" x14ac:dyDescent="0.55000000000000004">
      <c r="A233" s="43" t="s">
        <v>129</v>
      </c>
      <c r="B233" s="25">
        <v>1</v>
      </c>
      <c r="C233" s="26">
        <f t="shared" si="13"/>
        <v>0.970873786407767</v>
      </c>
      <c r="D233" s="40"/>
    </row>
    <row r="234" spans="1:4" s="7" customFormat="1" ht="24" x14ac:dyDescent="0.55000000000000004">
      <c r="A234" s="43" t="s">
        <v>439</v>
      </c>
      <c r="B234" s="25">
        <v>1</v>
      </c>
      <c r="C234" s="26">
        <f t="shared" si="13"/>
        <v>0.970873786407767</v>
      </c>
      <c r="D234" s="40"/>
    </row>
    <row r="235" spans="1:4" s="7" customFormat="1" ht="24" x14ac:dyDescent="0.55000000000000004">
      <c r="A235" s="43" t="s">
        <v>440</v>
      </c>
      <c r="B235" s="25">
        <v>1</v>
      </c>
      <c r="C235" s="26">
        <f t="shared" si="13"/>
        <v>0.970873786407767</v>
      </c>
      <c r="D235" s="40"/>
    </row>
    <row r="236" spans="1:4" s="7" customFormat="1" ht="24" x14ac:dyDescent="0.55000000000000004">
      <c r="A236" s="47" t="s">
        <v>48</v>
      </c>
      <c r="B236" s="20">
        <f>SUM(B164:B235)</f>
        <v>103</v>
      </c>
      <c r="C236" s="33">
        <f>B236*100/103</f>
        <v>100</v>
      </c>
    </row>
    <row r="237" spans="1:4" s="7" customFormat="1" ht="24" x14ac:dyDescent="0.55000000000000004">
      <c r="A237" s="118"/>
      <c r="B237" s="35"/>
      <c r="C237" s="36"/>
    </row>
    <row r="238" spans="1:4" s="104" customFormat="1" ht="23.25" x14ac:dyDescent="0.55000000000000004">
      <c r="A238" s="143" t="s">
        <v>476</v>
      </c>
      <c r="B238" s="103"/>
      <c r="C238" s="103"/>
    </row>
    <row r="239" spans="1:4" s="104" customFormat="1" ht="23.25" x14ac:dyDescent="0.55000000000000004">
      <c r="A239" s="187" t="s">
        <v>477</v>
      </c>
      <c r="B239" s="188"/>
      <c r="C239" s="189"/>
    </row>
    <row r="240" spans="1:4" s="104" customFormat="1" ht="23.25" x14ac:dyDescent="0.55000000000000004">
      <c r="A240" s="187" t="s">
        <v>478</v>
      </c>
      <c r="B240" s="188"/>
      <c r="C240" s="189"/>
    </row>
    <row r="241" spans="1:4" s="104" customFormat="1" ht="23.25" x14ac:dyDescent="0.55000000000000004">
      <c r="A241" s="187" t="s">
        <v>479</v>
      </c>
      <c r="B241" s="188"/>
      <c r="C241" s="189"/>
    </row>
    <row r="242" spans="1:4" s="104" customFormat="1" ht="23.25" x14ac:dyDescent="0.55000000000000004">
      <c r="A242" s="190" t="s">
        <v>608</v>
      </c>
      <c r="B242" s="191"/>
      <c r="C242" s="192"/>
      <c r="D242" s="193"/>
    </row>
    <row r="243" spans="1:4" s="104" customFormat="1" ht="23.25" x14ac:dyDescent="0.55000000000000004">
      <c r="A243" s="190" t="s">
        <v>480</v>
      </c>
      <c r="B243" s="191"/>
      <c r="C243" s="192"/>
      <c r="D243" s="193"/>
    </row>
    <row r="244" spans="1:4" s="104" customFormat="1" ht="23.25" x14ac:dyDescent="0.55000000000000004">
      <c r="A244" s="190" t="s">
        <v>481</v>
      </c>
      <c r="B244" s="191"/>
      <c r="C244" s="192"/>
      <c r="D244" s="193"/>
    </row>
    <row r="245" spans="1:4" s="104" customFormat="1" ht="23.25" x14ac:dyDescent="0.55000000000000004">
      <c r="A245" s="190" t="s">
        <v>474</v>
      </c>
      <c r="B245" s="191"/>
      <c r="C245" s="192"/>
      <c r="D245" s="193"/>
    </row>
    <row r="246" spans="1:4" s="104" customFormat="1" ht="23.25" x14ac:dyDescent="0.55000000000000004">
      <c r="A246" s="143" t="s">
        <v>475</v>
      </c>
      <c r="B246" s="103"/>
      <c r="C246" s="103"/>
    </row>
    <row r="247" spans="1:4" s="104" customFormat="1" ht="23.25" x14ac:dyDescent="0.55000000000000004">
      <c r="A247" s="143" t="s">
        <v>562</v>
      </c>
      <c r="B247" s="103"/>
      <c r="C247" s="103"/>
    </row>
    <row r="248" spans="1:4" s="104" customFormat="1" ht="23.25" x14ac:dyDescent="0.55000000000000004">
      <c r="A248" s="143"/>
      <c r="B248" s="103"/>
      <c r="C248" s="103"/>
    </row>
    <row r="249" spans="1:4" s="104" customFormat="1" ht="23.25" x14ac:dyDescent="0.55000000000000004">
      <c r="A249" s="143"/>
      <c r="B249" s="103"/>
      <c r="C249" s="103"/>
    </row>
    <row r="250" spans="1:4" s="50" customFormat="1" ht="24" x14ac:dyDescent="0.55000000000000004">
      <c r="A250" s="37" t="s">
        <v>63</v>
      </c>
      <c r="B250" s="48"/>
      <c r="C250" s="48"/>
      <c r="D250" s="49"/>
    </row>
    <row r="251" spans="1:4" s="14" customFormat="1" x14ac:dyDescent="0.5">
      <c r="A251" s="202" t="s">
        <v>64</v>
      </c>
      <c r="B251" s="209" t="s">
        <v>441</v>
      </c>
      <c r="C251" s="210"/>
      <c r="D251" s="211"/>
    </row>
    <row r="252" spans="1:4" s="14" customFormat="1" ht="56.25" x14ac:dyDescent="0.5">
      <c r="A252" s="203"/>
      <c r="B252" s="51" t="s">
        <v>65</v>
      </c>
      <c r="C252" s="52" t="s">
        <v>66</v>
      </c>
      <c r="D252" s="52" t="s">
        <v>67</v>
      </c>
    </row>
    <row r="253" spans="1:4" s="14" customFormat="1" x14ac:dyDescent="0.5">
      <c r="A253" s="53" t="s">
        <v>68</v>
      </c>
      <c r="B253" s="54">
        <f>'EIementary 2'!I9</f>
        <v>4.7142857142857144</v>
      </c>
      <c r="C253" s="54">
        <f>'EIementary 2'!I10</f>
        <v>0.48795003647426655</v>
      </c>
      <c r="D253" s="55" t="str">
        <f>IF(B253&gt;4.5,"มากที่สุด",IF(B253&gt;3.5,"มาก",IF(B253&gt;2.5,"ปานกลาง",IF(B253&gt;1.5,"น้อย",IF(B253&lt;=1.5,"น้อยที่สุด")))))</f>
        <v>มากที่สุด</v>
      </c>
    </row>
    <row r="254" spans="1:4" s="14" customFormat="1" x14ac:dyDescent="0.5">
      <c r="A254" s="53" t="s">
        <v>69</v>
      </c>
      <c r="B254" s="54">
        <f>'EIementary 2'!J9</f>
        <v>4.7142857142857144</v>
      </c>
      <c r="C254" s="54">
        <f>'EIementary 2'!J10</f>
        <v>0.48795003647426666</v>
      </c>
      <c r="D254" s="55" t="str">
        <f t="shared" ref="D254:D263" si="14">IF(B254&gt;4.5,"มากที่สุด",IF(B254&gt;3.5,"มาก",IF(B254&gt;2.5,"ปานกลาง",IF(B254&gt;1.5,"น้อย",IF(B254&lt;=1.5,"น้อยที่สุด")))))</f>
        <v>มากที่สุด</v>
      </c>
    </row>
    <row r="255" spans="1:4" s="14" customFormat="1" x14ac:dyDescent="0.5">
      <c r="A255" s="53" t="s">
        <v>70</v>
      </c>
      <c r="B255" s="54">
        <f>'EIementary 2'!K9</f>
        <v>4.7142857142857144</v>
      </c>
      <c r="C255" s="54">
        <f>'EIementary 2'!K10</f>
        <v>0.48795003647426666</v>
      </c>
      <c r="D255" s="55" t="str">
        <f t="shared" si="14"/>
        <v>มากที่สุด</v>
      </c>
    </row>
    <row r="256" spans="1:4" s="14" customFormat="1" x14ac:dyDescent="0.5">
      <c r="A256" s="53" t="s">
        <v>71</v>
      </c>
      <c r="B256" s="54">
        <f>'EIementary 2'!L9</f>
        <v>4.5714285714285712</v>
      </c>
      <c r="C256" s="54">
        <f>'EIementary 2'!L10</f>
        <v>0.78679579246944398</v>
      </c>
      <c r="D256" s="55" t="str">
        <f t="shared" si="14"/>
        <v>มากที่สุด</v>
      </c>
    </row>
    <row r="257" spans="1:4" s="14" customFormat="1" x14ac:dyDescent="0.5">
      <c r="A257" s="53" t="s">
        <v>72</v>
      </c>
      <c r="B257" s="54">
        <f>'EIementary 2'!M9</f>
        <v>4.5714285714285712</v>
      </c>
      <c r="C257" s="54">
        <f>'EIementary 2'!M10</f>
        <v>0.78679579246944398</v>
      </c>
      <c r="D257" s="55" t="str">
        <f t="shared" si="14"/>
        <v>มากที่สุด</v>
      </c>
    </row>
    <row r="258" spans="1:4" s="14" customFormat="1" x14ac:dyDescent="0.5">
      <c r="A258" s="53" t="s">
        <v>73</v>
      </c>
      <c r="B258" s="54">
        <f>'EIementary 2'!N9</f>
        <v>4.8571428571428568</v>
      </c>
      <c r="C258" s="54">
        <f>'EIementary 2'!N10</f>
        <v>0.37796447300922725</v>
      </c>
      <c r="D258" s="55" t="str">
        <f t="shared" si="14"/>
        <v>มากที่สุด</v>
      </c>
    </row>
    <row r="259" spans="1:4" s="14" customFormat="1" x14ac:dyDescent="0.5">
      <c r="A259" s="53" t="s">
        <v>74</v>
      </c>
      <c r="B259" s="54">
        <f>'EIementary 2'!O9</f>
        <v>4.8571428571428568</v>
      </c>
      <c r="C259" s="54">
        <f>'EIementary 2'!O10</f>
        <v>0.37796447300922725</v>
      </c>
      <c r="D259" s="55" t="str">
        <f t="shared" si="14"/>
        <v>มากที่สุด</v>
      </c>
    </row>
    <row r="260" spans="1:4" s="14" customFormat="1" x14ac:dyDescent="0.5">
      <c r="A260" s="53" t="s">
        <v>75</v>
      </c>
      <c r="B260" s="54">
        <f>'EIementary 2'!P9</f>
        <v>4.8571428571428568</v>
      </c>
      <c r="C260" s="54">
        <f>'EIementary 2'!P10</f>
        <v>0.37796447300922725</v>
      </c>
      <c r="D260" s="55" t="str">
        <f t="shared" si="14"/>
        <v>มากที่สุด</v>
      </c>
    </row>
    <row r="261" spans="1:4" s="14" customFormat="1" x14ac:dyDescent="0.5">
      <c r="A261" s="53" t="s">
        <v>76</v>
      </c>
      <c r="B261" s="54">
        <f>'EIementary 2'!Q9</f>
        <v>4.8571428571428568</v>
      </c>
      <c r="C261" s="54">
        <f>'EIementary 2'!Q10</f>
        <v>0.37796447300922725</v>
      </c>
      <c r="D261" s="55" t="str">
        <f t="shared" si="14"/>
        <v>มากที่สุด</v>
      </c>
    </row>
    <row r="262" spans="1:4" s="14" customFormat="1" x14ac:dyDescent="0.5">
      <c r="A262" s="53" t="s">
        <v>77</v>
      </c>
      <c r="B262" s="54">
        <f>'EIementary 2'!T9</f>
        <v>4.7142857142857144</v>
      </c>
      <c r="C262" s="54">
        <f>'EIementary 2'!T10</f>
        <v>0.48795003647426666</v>
      </c>
      <c r="D262" s="55" t="str">
        <f t="shared" si="14"/>
        <v>มากที่สุด</v>
      </c>
    </row>
    <row r="263" spans="1:4" s="14" customFormat="1" ht="22.5" thickBot="1" x14ac:dyDescent="0.55000000000000004">
      <c r="A263" s="56" t="s">
        <v>78</v>
      </c>
      <c r="B263" s="57">
        <f>AVERAGE(B253:B262)</f>
        <v>4.742857142857142</v>
      </c>
      <c r="C263" s="57">
        <f>AVERAGE(C253:C262)</f>
        <v>0.50372496228728636</v>
      </c>
      <c r="D263" s="58" t="str">
        <f t="shared" si="14"/>
        <v>มากที่สุด</v>
      </c>
    </row>
    <row r="264" spans="1:4" ht="16.5" customHeight="1" thickTop="1" x14ac:dyDescent="0.5">
      <c r="A264" s="59"/>
      <c r="B264" s="60"/>
      <c r="C264" s="60"/>
      <c r="D264" s="61"/>
    </row>
    <row r="265" spans="1:4" s="104" customFormat="1" ht="23.25" x14ac:dyDescent="0.55000000000000004">
      <c r="A265" s="151" t="s">
        <v>114</v>
      </c>
      <c r="B265" s="152"/>
      <c r="C265" s="152"/>
      <c r="D265" s="153"/>
    </row>
    <row r="266" spans="1:4" s="104" customFormat="1" ht="23.25" x14ac:dyDescent="0.55000000000000004">
      <c r="A266" s="151" t="s">
        <v>442</v>
      </c>
      <c r="B266" s="152"/>
      <c r="C266" s="152"/>
      <c r="D266" s="153"/>
    </row>
    <row r="267" spans="1:4" s="104" customFormat="1" ht="23.25" x14ac:dyDescent="0.55000000000000004">
      <c r="A267" s="151" t="s">
        <v>175</v>
      </c>
      <c r="B267" s="152"/>
      <c r="C267" s="152"/>
      <c r="D267" s="153"/>
    </row>
    <row r="268" spans="1:4" s="104" customFormat="1" ht="23.25" x14ac:dyDescent="0.55000000000000004">
      <c r="A268" s="151" t="s">
        <v>556</v>
      </c>
      <c r="B268" s="152"/>
      <c r="C268" s="152"/>
      <c r="D268" s="153"/>
    </row>
    <row r="269" spans="1:4" s="104" customFormat="1" ht="23.25" x14ac:dyDescent="0.55000000000000004">
      <c r="A269" s="151" t="s">
        <v>443</v>
      </c>
      <c r="B269" s="152"/>
      <c r="C269" s="152"/>
      <c r="D269" s="153"/>
    </row>
    <row r="270" spans="1:4" s="104" customFormat="1" ht="23.25" x14ac:dyDescent="0.55000000000000004">
      <c r="A270" s="151" t="s">
        <v>557</v>
      </c>
      <c r="B270" s="152"/>
      <c r="C270" s="152"/>
      <c r="D270" s="153"/>
    </row>
    <row r="271" spans="1:4" s="104" customFormat="1" ht="23.25" x14ac:dyDescent="0.55000000000000004">
      <c r="A271" s="151" t="s">
        <v>568</v>
      </c>
      <c r="B271" s="152"/>
      <c r="C271" s="152"/>
      <c r="D271" s="153"/>
    </row>
    <row r="272" spans="1:4" s="104" customFormat="1" ht="23.25" x14ac:dyDescent="0.55000000000000004">
      <c r="A272" s="151" t="s">
        <v>558</v>
      </c>
      <c r="B272" s="152"/>
      <c r="C272" s="152"/>
      <c r="D272" s="153"/>
    </row>
    <row r="273" spans="1:7" s="104" customFormat="1" ht="23.25" x14ac:dyDescent="0.55000000000000004">
      <c r="A273" s="151"/>
      <c r="B273" s="152"/>
      <c r="C273" s="152"/>
      <c r="D273" s="153"/>
    </row>
    <row r="274" spans="1:7" s="104" customFormat="1" ht="23.25" x14ac:dyDescent="0.55000000000000004">
      <c r="A274" s="151"/>
      <c r="B274" s="152"/>
      <c r="C274" s="152"/>
      <c r="D274" s="153"/>
    </row>
    <row r="275" spans="1:7" s="104" customFormat="1" ht="23.25" x14ac:dyDescent="0.55000000000000004">
      <c r="A275" s="151"/>
      <c r="B275" s="152"/>
      <c r="C275" s="152"/>
      <c r="D275" s="153"/>
    </row>
    <row r="276" spans="1:7" s="104" customFormat="1" ht="23.25" x14ac:dyDescent="0.55000000000000004">
      <c r="A276" s="151"/>
      <c r="B276" s="152"/>
      <c r="C276" s="152"/>
      <c r="D276" s="153"/>
    </row>
    <row r="277" spans="1:7" s="104" customFormat="1" ht="23.25" x14ac:dyDescent="0.55000000000000004">
      <c r="A277" s="151"/>
      <c r="B277" s="152"/>
      <c r="C277" s="152"/>
      <c r="D277" s="153"/>
    </row>
    <row r="278" spans="1:7" s="104" customFormat="1" ht="23.25" x14ac:dyDescent="0.55000000000000004">
      <c r="A278" s="151"/>
      <c r="B278" s="152"/>
      <c r="C278" s="152"/>
      <c r="D278" s="153"/>
    </row>
    <row r="279" spans="1:7" s="104" customFormat="1" ht="23.25" x14ac:dyDescent="0.55000000000000004">
      <c r="A279" s="151"/>
      <c r="B279" s="152"/>
      <c r="C279" s="152"/>
      <c r="D279" s="153"/>
    </row>
    <row r="280" spans="1:7" s="11" customFormat="1" ht="24" x14ac:dyDescent="0.55000000000000004">
      <c r="A280" s="11" t="s">
        <v>79</v>
      </c>
      <c r="E280" s="66"/>
      <c r="F280" s="66"/>
      <c r="G280" s="66"/>
    </row>
    <row r="281" spans="1:7" s="11" customFormat="1" ht="24" x14ac:dyDescent="0.55000000000000004">
      <c r="A281" s="11" t="s">
        <v>444</v>
      </c>
      <c r="E281" s="66"/>
      <c r="F281" s="66"/>
      <c r="G281" s="66"/>
    </row>
    <row r="282" spans="1:7" s="11" customFormat="1" ht="25.5" customHeight="1" x14ac:dyDescent="0.55000000000000004">
      <c r="A282" s="196" t="s">
        <v>41</v>
      </c>
      <c r="B282" s="198"/>
      <c r="C282" s="200" t="s">
        <v>80</v>
      </c>
      <c r="D282" s="67" t="s">
        <v>81</v>
      </c>
      <c r="E282" s="66"/>
      <c r="F282" s="68"/>
      <c r="G282" s="66"/>
    </row>
    <row r="283" spans="1:7" s="11" customFormat="1" ht="25.5" customHeight="1" x14ac:dyDescent="0.55000000000000004">
      <c r="A283" s="197"/>
      <c r="B283" s="199"/>
      <c r="C283" s="201"/>
      <c r="D283" s="69" t="s">
        <v>82</v>
      </c>
      <c r="E283" s="66"/>
      <c r="F283" s="66"/>
      <c r="G283" s="66"/>
    </row>
    <row r="284" spans="1:7" s="7" customFormat="1" ht="24" x14ac:dyDescent="0.55000000000000004">
      <c r="A284" s="70" t="s">
        <v>83</v>
      </c>
      <c r="B284" s="71"/>
      <c r="C284" s="71"/>
      <c r="D284" s="41"/>
      <c r="E284" s="10"/>
      <c r="F284" s="10"/>
      <c r="G284" s="10"/>
    </row>
    <row r="285" spans="1:7" s="7" customFormat="1" ht="25.5" customHeight="1" x14ac:dyDescent="0.55000000000000004">
      <c r="A285" s="72" t="s">
        <v>84</v>
      </c>
      <c r="B285" s="73">
        <f>'EIementary 2'!R9</f>
        <v>3.8571428571428572</v>
      </c>
      <c r="C285" s="73">
        <f>'EIementary 2'!R10</f>
        <v>1.5735915849388864</v>
      </c>
      <c r="D285" s="74" t="str">
        <f>IF(B285&gt;4.5,"มากที่สุด",IF(B285&gt;3.5,"มาก",IF(B285&gt;2.5,"ปานกลาง",IF(B285&gt;1.5,"น้อย",IF(B285&lt;=1.5,"น้อยที่สุด")))))</f>
        <v>มาก</v>
      </c>
      <c r="E285" s="10"/>
      <c r="F285" s="10"/>
      <c r="G285" s="10"/>
    </row>
    <row r="286" spans="1:7" s="7" customFormat="1" ht="24.75" thickBot="1" x14ac:dyDescent="0.6">
      <c r="A286" s="75" t="s">
        <v>85</v>
      </c>
      <c r="B286" s="76">
        <f>AVERAGE(B285:B285)</f>
        <v>3.8571428571428572</v>
      </c>
      <c r="C286" s="76">
        <f>SUM(C285)</f>
        <v>1.5735915849388864</v>
      </c>
      <c r="D286" s="77" t="str">
        <f>IF(B286&gt;4.5,"มากที่สุด",IF(B286&gt;3.5,"มาก",IF(B286&gt;2.5,"ปานกลาง",IF(B286&gt;1.5,"น้อย",IF(B286&lt;=1.5,"น้อยที่สุด")))))</f>
        <v>มาก</v>
      </c>
      <c r="E286" s="10"/>
      <c r="F286" s="10"/>
      <c r="G286" s="10"/>
    </row>
    <row r="287" spans="1:7" s="7" customFormat="1" ht="24.75" thickTop="1" x14ac:dyDescent="0.55000000000000004">
      <c r="A287" s="78" t="s">
        <v>86</v>
      </c>
      <c r="B287" s="71"/>
      <c r="C287" s="71"/>
      <c r="D287" s="71"/>
      <c r="E287" s="10"/>
      <c r="F287" s="10"/>
      <c r="G287" s="10"/>
    </row>
    <row r="288" spans="1:7" s="7" customFormat="1" ht="25.5" customHeight="1" x14ac:dyDescent="0.55000000000000004">
      <c r="A288" s="72" t="s">
        <v>87</v>
      </c>
      <c r="B288" s="73">
        <f>'EIementary 2'!S9</f>
        <v>4.5714285714285712</v>
      </c>
      <c r="C288" s="73">
        <f>'EIementary 2'!S10</f>
        <v>0.78679579246944398</v>
      </c>
      <c r="D288" s="79" t="str">
        <f>IF(B288&gt;4.5,"มากที่สุด",IF(B288&gt;3.5,"มาก",IF(B288&gt;2.5,"ปานกลาง",IF(B288&gt;1.5,"น้อย",IF(B288&lt;=1.5,"น้อยที่สุด")))))</f>
        <v>มากที่สุด</v>
      </c>
      <c r="E288" s="10"/>
      <c r="F288" s="10"/>
      <c r="G288" s="10"/>
    </row>
    <row r="289" spans="1:7" s="7" customFormat="1" ht="24.75" thickBot="1" x14ac:dyDescent="0.6">
      <c r="A289" s="75" t="s">
        <v>85</v>
      </c>
      <c r="B289" s="76">
        <f>AVERAGE(B288:B288)</f>
        <v>4.5714285714285712</v>
      </c>
      <c r="C289" s="76">
        <f>SUM(C288)</f>
        <v>0.78679579246944398</v>
      </c>
      <c r="D289" s="80" t="str">
        <f>IF(B289&gt;4.5,"มากที่สุด",IF(B289&gt;3.5,"มาก",IF(B289&gt;2.5,"ปานกลาง",IF(B289&gt;1.5,"น้อย",IF(B289&lt;=1.5,"น้อยที่สุด")))))</f>
        <v>มากที่สุด</v>
      </c>
      <c r="E289" s="10"/>
      <c r="F289" s="10"/>
      <c r="G289" s="10"/>
    </row>
    <row r="290" spans="1:7" s="7" customFormat="1" ht="24.75" thickTop="1" x14ac:dyDescent="0.55000000000000004">
      <c r="A290" s="81"/>
      <c r="E290" s="10"/>
      <c r="F290" s="10"/>
      <c r="G290" s="10"/>
    </row>
    <row r="291" spans="1:7" s="7" customFormat="1" ht="24" x14ac:dyDescent="0.55000000000000004">
      <c r="A291" s="7" t="s">
        <v>113</v>
      </c>
    </row>
    <row r="292" spans="1:7" s="7" customFormat="1" ht="24" x14ac:dyDescent="0.55000000000000004">
      <c r="A292" s="7" t="s">
        <v>445</v>
      </c>
    </row>
    <row r="293" spans="1:7" s="7" customFormat="1" ht="24" x14ac:dyDescent="0.55000000000000004">
      <c r="A293" s="7" t="s">
        <v>446</v>
      </c>
    </row>
    <row r="294" spans="1:7" s="7" customFormat="1" ht="24" x14ac:dyDescent="0.55000000000000004"/>
    <row r="295" spans="1:7" s="7" customFormat="1" ht="24" x14ac:dyDescent="0.55000000000000004"/>
    <row r="296" spans="1:7" s="7" customFormat="1" ht="24" x14ac:dyDescent="0.55000000000000004"/>
    <row r="297" spans="1:7" s="7" customFormat="1" ht="24" x14ac:dyDescent="0.55000000000000004"/>
    <row r="298" spans="1:7" s="7" customFormat="1" ht="24" x14ac:dyDescent="0.55000000000000004"/>
    <row r="299" spans="1:7" s="7" customFormat="1" ht="24" x14ac:dyDescent="0.55000000000000004"/>
    <row r="300" spans="1:7" s="7" customFormat="1" ht="24" x14ac:dyDescent="0.55000000000000004"/>
    <row r="301" spans="1:7" s="7" customFormat="1" ht="24" x14ac:dyDescent="0.55000000000000004"/>
    <row r="302" spans="1:7" s="7" customFormat="1" ht="24" x14ac:dyDescent="0.55000000000000004"/>
    <row r="303" spans="1:7" s="7" customFormat="1" ht="24" x14ac:dyDescent="0.55000000000000004"/>
    <row r="304" spans="1:7" s="7" customFormat="1" ht="24" x14ac:dyDescent="0.55000000000000004"/>
    <row r="305" spans="1:4" s="7" customFormat="1" ht="24" x14ac:dyDescent="0.55000000000000004"/>
    <row r="306" spans="1:4" s="7" customFormat="1" ht="24" x14ac:dyDescent="0.55000000000000004"/>
    <row r="307" spans="1:4" s="7" customFormat="1" ht="24" x14ac:dyDescent="0.55000000000000004"/>
    <row r="308" spans="1:4" s="7" customFormat="1" ht="24" x14ac:dyDescent="0.55000000000000004"/>
    <row r="309" spans="1:4" s="50" customFormat="1" ht="24" x14ac:dyDescent="0.55000000000000004">
      <c r="A309" s="37" t="s">
        <v>176</v>
      </c>
      <c r="B309" s="48"/>
      <c r="C309" s="48"/>
      <c r="D309" s="49"/>
    </row>
    <row r="310" spans="1:4" s="14" customFormat="1" x14ac:dyDescent="0.5">
      <c r="A310" s="202" t="s">
        <v>64</v>
      </c>
      <c r="B310" s="209" t="s">
        <v>447</v>
      </c>
      <c r="C310" s="210"/>
      <c r="D310" s="211"/>
    </row>
    <row r="311" spans="1:4" s="14" customFormat="1" ht="56.25" x14ac:dyDescent="0.5">
      <c r="A311" s="203"/>
      <c r="B311" s="51" t="s">
        <v>65</v>
      </c>
      <c r="C311" s="52" t="s">
        <v>66</v>
      </c>
      <c r="D311" s="52" t="s">
        <v>67</v>
      </c>
    </row>
    <row r="312" spans="1:4" s="14" customFormat="1" x14ac:dyDescent="0.5">
      <c r="A312" s="53" t="s">
        <v>68</v>
      </c>
      <c r="B312" s="54">
        <v>4.62</v>
      </c>
      <c r="C312" s="54">
        <f>lntermediate!I48</f>
        <v>0.77720036286687633</v>
      </c>
      <c r="D312" s="55" t="s">
        <v>136</v>
      </c>
    </row>
    <row r="313" spans="1:4" s="14" customFormat="1" x14ac:dyDescent="0.5">
      <c r="A313" s="53" t="s">
        <v>69</v>
      </c>
      <c r="B313" s="54">
        <f>lntermediate!J47</f>
        <v>4.5777777777777775</v>
      </c>
      <c r="C313" s="54">
        <f>lntermediate!J48</f>
        <v>0.65674434242948065</v>
      </c>
      <c r="D313" s="55" t="str">
        <f t="shared" ref="D313:D322" si="15">IF(B313&gt;4.5,"มากที่สุด",IF(B313&gt;3.5,"มาก",IF(B313&gt;2.5,"ปานกลาง",IF(B313&gt;1.5,"น้อย",IF(B313&lt;=1.5,"น้อยที่สุด")))))</f>
        <v>มากที่สุด</v>
      </c>
    </row>
    <row r="314" spans="1:4" s="14" customFormat="1" x14ac:dyDescent="0.5">
      <c r="A314" s="53" t="s">
        <v>70</v>
      </c>
      <c r="B314" s="54">
        <f>lntermediate!K47</f>
        <v>4.5999999999999996</v>
      </c>
      <c r="C314" s="54">
        <f>lntermediate!K48</f>
        <v>0.61791438065332382</v>
      </c>
      <c r="D314" s="55" t="str">
        <f t="shared" si="15"/>
        <v>มากที่สุด</v>
      </c>
    </row>
    <row r="315" spans="1:4" s="14" customFormat="1" x14ac:dyDescent="0.5">
      <c r="A315" s="53" t="s">
        <v>71</v>
      </c>
      <c r="B315" s="54">
        <f>lntermediate!L47</f>
        <v>4.6363636363636367</v>
      </c>
      <c r="C315" s="54">
        <f>lntermediate!L48</f>
        <v>0.53225754785778701</v>
      </c>
      <c r="D315" s="55" t="str">
        <f t="shared" si="15"/>
        <v>มากที่สุด</v>
      </c>
    </row>
    <row r="316" spans="1:4" s="14" customFormat="1" x14ac:dyDescent="0.5">
      <c r="A316" s="53" t="s">
        <v>72</v>
      </c>
      <c r="B316" s="54">
        <f>lntermediate!M47</f>
        <v>4.5999999999999996</v>
      </c>
      <c r="C316" s="54">
        <f>lntermediate!M48</f>
        <v>0.61791438065332382</v>
      </c>
      <c r="D316" s="55" t="str">
        <f t="shared" si="15"/>
        <v>มากที่สุด</v>
      </c>
    </row>
    <row r="317" spans="1:4" s="14" customFormat="1" x14ac:dyDescent="0.5">
      <c r="A317" s="53" t="s">
        <v>73</v>
      </c>
      <c r="B317" s="54">
        <f>lntermediate!N47</f>
        <v>4.4000000000000004</v>
      </c>
      <c r="C317" s="54">
        <f>lntermediate!N48</f>
        <v>0.80903983495588994</v>
      </c>
      <c r="D317" s="55" t="str">
        <f t="shared" si="15"/>
        <v>มาก</v>
      </c>
    </row>
    <row r="318" spans="1:4" s="14" customFormat="1" x14ac:dyDescent="0.5">
      <c r="A318" s="53" t="s">
        <v>74</v>
      </c>
      <c r="B318" s="54">
        <f>lntermediate!O47</f>
        <v>4.6444444444444448</v>
      </c>
      <c r="C318" s="54">
        <f>lntermediate!O48</f>
        <v>0.57030914884168371</v>
      </c>
      <c r="D318" s="55" t="str">
        <f t="shared" si="15"/>
        <v>มากที่สุด</v>
      </c>
    </row>
    <row r="319" spans="1:4" s="14" customFormat="1" x14ac:dyDescent="0.5">
      <c r="A319" s="53" t="s">
        <v>75</v>
      </c>
      <c r="B319" s="54">
        <f>lntermediate!P47</f>
        <v>4.666666666666667</v>
      </c>
      <c r="C319" s="54">
        <f>lntermediate!P48</f>
        <v>0.56407607481776623</v>
      </c>
      <c r="D319" s="55" t="str">
        <f t="shared" si="15"/>
        <v>มากที่สุด</v>
      </c>
    </row>
    <row r="320" spans="1:4" s="14" customFormat="1" x14ac:dyDescent="0.5">
      <c r="A320" s="53" t="s">
        <v>76</v>
      </c>
      <c r="B320" s="54">
        <f>lntermediate!Q47</f>
        <v>4.7333333333333334</v>
      </c>
      <c r="C320" s="54">
        <f>lntermediate!Q48</f>
        <v>0.5393598899705927</v>
      </c>
      <c r="D320" s="55" t="str">
        <f t="shared" si="15"/>
        <v>มากที่สุด</v>
      </c>
    </row>
    <row r="321" spans="1:4" s="14" customFormat="1" x14ac:dyDescent="0.5">
      <c r="A321" s="53" t="s">
        <v>77</v>
      </c>
      <c r="B321" s="54">
        <f>lntermediate!T47</f>
        <v>4.3181818181818183</v>
      </c>
      <c r="C321" s="54">
        <f>lntermediate!T48</f>
        <v>0.67419986246324137</v>
      </c>
      <c r="D321" s="55" t="str">
        <f t="shared" si="15"/>
        <v>มาก</v>
      </c>
    </row>
    <row r="322" spans="1:4" s="14" customFormat="1" ht="22.5" thickBot="1" x14ac:dyDescent="0.55000000000000004">
      <c r="A322" s="56" t="s">
        <v>78</v>
      </c>
      <c r="B322" s="57">
        <f>AVERAGE(B312:B321)</f>
        <v>4.5796767676767676</v>
      </c>
      <c r="C322" s="57">
        <f>AVERAGE(C312:C321)</f>
        <v>0.63590158255099649</v>
      </c>
      <c r="D322" s="58" t="str">
        <f t="shared" si="15"/>
        <v>มากที่สุด</v>
      </c>
    </row>
    <row r="323" spans="1:4" ht="16.5" customHeight="1" thickTop="1" x14ac:dyDescent="0.5">
      <c r="A323" s="59"/>
      <c r="B323" s="60"/>
      <c r="C323" s="60"/>
      <c r="D323" s="61"/>
    </row>
    <row r="324" spans="1:4" s="104" customFormat="1" ht="23.25" x14ac:dyDescent="0.55000000000000004">
      <c r="A324" s="151" t="s">
        <v>114</v>
      </c>
      <c r="B324" s="152"/>
      <c r="C324" s="152"/>
      <c r="D324" s="153"/>
    </row>
    <row r="325" spans="1:4" s="104" customFormat="1" ht="23.25" x14ac:dyDescent="0.55000000000000004">
      <c r="A325" s="151" t="s">
        <v>561</v>
      </c>
      <c r="B325" s="152"/>
      <c r="C325" s="152"/>
      <c r="D325" s="153"/>
    </row>
    <row r="326" spans="1:4" s="104" customFormat="1" ht="23.25" x14ac:dyDescent="0.55000000000000004">
      <c r="A326" s="151" t="s">
        <v>450</v>
      </c>
      <c r="B326" s="152"/>
      <c r="C326" s="152"/>
      <c r="D326" s="153"/>
    </row>
    <row r="327" spans="1:4" s="104" customFormat="1" ht="23.25" x14ac:dyDescent="0.55000000000000004">
      <c r="A327" s="151" t="s">
        <v>560</v>
      </c>
      <c r="B327" s="152"/>
      <c r="C327" s="152"/>
      <c r="D327" s="153"/>
    </row>
    <row r="328" spans="1:4" s="104" customFormat="1" ht="23.25" x14ac:dyDescent="0.55000000000000004">
      <c r="A328" s="151" t="s">
        <v>559</v>
      </c>
      <c r="B328" s="152"/>
      <c r="C328" s="152"/>
      <c r="D328" s="153"/>
    </row>
    <row r="329" spans="1:4" s="104" customFormat="1" ht="23.25" x14ac:dyDescent="0.55000000000000004">
      <c r="A329" s="151"/>
      <c r="B329" s="152"/>
      <c r="C329" s="152"/>
      <c r="D329" s="153"/>
    </row>
    <row r="330" spans="1:4" s="104" customFormat="1" ht="23.25" x14ac:dyDescent="0.55000000000000004">
      <c r="A330" s="151"/>
      <c r="B330" s="152"/>
      <c r="C330" s="152"/>
      <c r="D330" s="153"/>
    </row>
    <row r="331" spans="1:4" s="104" customFormat="1" ht="23.25" x14ac:dyDescent="0.55000000000000004">
      <c r="A331" s="151"/>
      <c r="B331" s="152"/>
      <c r="C331" s="152"/>
      <c r="D331" s="153"/>
    </row>
    <row r="332" spans="1:4" s="104" customFormat="1" ht="23.25" x14ac:dyDescent="0.55000000000000004">
      <c r="A332" s="151"/>
      <c r="B332" s="152"/>
      <c r="C332" s="152"/>
      <c r="D332" s="153"/>
    </row>
    <row r="333" spans="1:4" s="104" customFormat="1" ht="23.25" x14ac:dyDescent="0.55000000000000004">
      <c r="A333" s="151"/>
      <c r="B333" s="152"/>
      <c r="C333" s="152"/>
      <c r="D333" s="153"/>
    </row>
    <row r="334" spans="1:4" s="104" customFormat="1" ht="23.25" x14ac:dyDescent="0.55000000000000004">
      <c r="A334" s="151"/>
      <c r="B334" s="152"/>
      <c r="C334" s="152"/>
      <c r="D334" s="153"/>
    </row>
    <row r="335" spans="1:4" s="104" customFormat="1" ht="23.25" x14ac:dyDescent="0.55000000000000004">
      <c r="A335" s="151"/>
      <c r="B335" s="152"/>
      <c r="C335" s="152"/>
      <c r="D335" s="153"/>
    </row>
    <row r="336" spans="1:4" s="104" customFormat="1" ht="23.25" x14ac:dyDescent="0.55000000000000004">
      <c r="A336" s="151"/>
      <c r="B336" s="152"/>
      <c r="C336" s="152"/>
      <c r="D336" s="153"/>
    </row>
    <row r="337" spans="1:7" s="104" customFormat="1" ht="23.25" x14ac:dyDescent="0.55000000000000004">
      <c r="A337" s="151"/>
      <c r="B337" s="152"/>
      <c r="C337" s="152"/>
      <c r="D337" s="153"/>
    </row>
    <row r="338" spans="1:7" s="104" customFormat="1" ht="23.25" x14ac:dyDescent="0.55000000000000004">
      <c r="A338" s="151"/>
      <c r="B338" s="152"/>
      <c r="C338" s="152"/>
      <c r="D338" s="153"/>
    </row>
    <row r="339" spans="1:7" s="11" customFormat="1" ht="24" x14ac:dyDescent="0.55000000000000004">
      <c r="A339" s="11" t="s">
        <v>96</v>
      </c>
      <c r="E339" s="66"/>
      <c r="F339" s="66"/>
      <c r="G339" s="66"/>
    </row>
    <row r="340" spans="1:7" s="11" customFormat="1" ht="24" x14ac:dyDescent="0.55000000000000004">
      <c r="A340" s="11" t="s">
        <v>177</v>
      </c>
      <c r="E340" s="66"/>
      <c r="F340" s="66"/>
      <c r="G340" s="66"/>
    </row>
    <row r="341" spans="1:7" s="11" customFormat="1" ht="25.5" customHeight="1" x14ac:dyDescent="0.55000000000000004">
      <c r="A341" s="196" t="s">
        <v>41</v>
      </c>
      <c r="B341" s="198"/>
      <c r="C341" s="200" t="s">
        <v>80</v>
      </c>
      <c r="D341" s="67" t="s">
        <v>81</v>
      </c>
      <c r="E341" s="66"/>
      <c r="F341" s="68"/>
      <c r="G341" s="66"/>
    </row>
    <row r="342" spans="1:7" s="11" customFormat="1" ht="25.5" customHeight="1" x14ac:dyDescent="0.55000000000000004">
      <c r="A342" s="197"/>
      <c r="B342" s="199"/>
      <c r="C342" s="201"/>
      <c r="D342" s="69" t="s">
        <v>82</v>
      </c>
      <c r="E342" s="66"/>
      <c r="F342" s="66"/>
      <c r="G342" s="66"/>
    </row>
    <row r="343" spans="1:7" s="7" customFormat="1" ht="24" x14ac:dyDescent="0.55000000000000004">
      <c r="A343" s="70" t="s">
        <v>83</v>
      </c>
      <c r="B343" s="71"/>
      <c r="C343" s="71"/>
      <c r="D343" s="41"/>
      <c r="E343" s="10"/>
      <c r="F343" s="10"/>
      <c r="G343" s="10"/>
    </row>
    <row r="344" spans="1:7" s="7" customFormat="1" ht="25.5" customHeight="1" x14ac:dyDescent="0.55000000000000004">
      <c r="A344" s="72" t="s">
        <v>84</v>
      </c>
      <c r="B344" s="73">
        <f>lntermediate!R47</f>
        <v>3.3181818181818183</v>
      </c>
      <c r="C344" s="73">
        <f>lntermediate!R48</f>
        <v>1.1963651786105973</v>
      </c>
      <c r="D344" s="74" t="str">
        <f>IF(B344&gt;4.5,"มากที่สุด",IF(B344&gt;3.5,"มาก",IF(B344&gt;2.5,"ปานกลาง",IF(B344&gt;1.5,"น้อย",IF(B344&lt;=1.5,"น้อยที่สุด")))))</f>
        <v>ปานกลาง</v>
      </c>
      <c r="E344" s="10"/>
      <c r="F344" s="10"/>
      <c r="G344" s="10"/>
    </row>
    <row r="345" spans="1:7" s="7" customFormat="1" ht="24.75" thickBot="1" x14ac:dyDescent="0.6">
      <c r="A345" s="75" t="s">
        <v>85</v>
      </c>
      <c r="B345" s="76">
        <f>AVERAGE(B344:B344)</f>
        <v>3.3181818181818183</v>
      </c>
      <c r="C345" s="76">
        <f>SUM(C344)</f>
        <v>1.1963651786105973</v>
      </c>
      <c r="D345" s="77" t="str">
        <f>IF(B345&gt;4.5,"มากที่สุด",IF(B345&gt;3.5,"มาก",IF(B345&gt;2.5,"ปานกลาง",IF(B345&gt;1.5,"น้อย",IF(B345&lt;=1.5,"น้อยที่สุด")))))</f>
        <v>ปานกลาง</v>
      </c>
      <c r="E345" s="10"/>
      <c r="F345" s="10"/>
      <c r="G345" s="10"/>
    </row>
    <row r="346" spans="1:7" s="7" customFormat="1" ht="24.75" thickTop="1" x14ac:dyDescent="0.55000000000000004">
      <c r="A346" s="78" t="s">
        <v>86</v>
      </c>
      <c r="B346" s="71"/>
      <c r="C346" s="71"/>
      <c r="D346" s="71"/>
      <c r="E346" s="10"/>
      <c r="F346" s="10"/>
      <c r="G346" s="10"/>
    </row>
    <row r="347" spans="1:7" s="7" customFormat="1" ht="25.5" customHeight="1" x14ac:dyDescent="0.55000000000000004">
      <c r="A347" s="72" t="s">
        <v>87</v>
      </c>
      <c r="B347" s="73">
        <f>lntermediate!S47</f>
        <v>4.1111111111111107</v>
      </c>
      <c r="C347" s="73">
        <f>lntermediate!S48</f>
        <v>0.74535599249993001</v>
      </c>
      <c r="D347" s="79" t="str">
        <f>IF(B347&gt;4.5,"มากที่สุด",IF(B347&gt;3.5,"มาก",IF(B347&gt;2.5,"ปานกลาง",IF(B347&gt;1.5,"น้อย",IF(B347&lt;=1.5,"น้อยที่สุด")))))</f>
        <v>มาก</v>
      </c>
      <c r="E347" s="10"/>
      <c r="F347" s="10"/>
      <c r="G347" s="10"/>
    </row>
    <row r="348" spans="1:7" s="7" customFormat="1" ht="24.75" thickBot="1" x14ac:dyDescent="0.6">
      <c r="A348" s="75" t="s">
        <v>85</v>
      </c>
      <c r="B348" s="76">
        <f>AVERAGE(B347:B347)</f>
        <v>4.1111111111111107</v>
      </c>
      <c r="C348" s="76">
        <f>SUM(C347)</f>
        <v>0.74535599249993001</v>
      </c>
      <c r="D348" s="80" t="str">
        <f>IF(B348&gt;4.5,"มากที่สุด",IF(B348&gt;3.5,"มาก",IF(B348&gt;2.5,"ปานกลาง",IF(B348&gt;1.5,"น้อย",IF(B348&lt;=1.5,"น้อยที่สุด")))))</f>
        <v>มาก</v>
      </c>
      <c r="E348" s="10"/>
      <c r="F348" s="10"/>
      <c r="G348" s="10"/>
    </row>
    <row r="349" spans="1:7" s="7" customFormat="1" ht="24.75" thickTop="1" x14ac:dyDescent="0.55000000000000004">
      <c r="A349" s="81"/>
      <c r="E349" s="10"/>
      <c r="F349" s="10"/>
      <c r="G349" s="10"/>
    </row>
    <row r="350" spans="1:7" s="7" customFormat="1" ht="24" x14ac:dyDescent="0.55000000000000004">
      <c r="A350" s="7" t="s">
        <v>178</v>
      </c>
    </row>
    <row r="351" spans="1:7" s="7" customFormat="1" ht="24" x14ac:dyDescent="0.55000000000000004">
      <c r="A351" s="7" t="s">
        <v>448</v>
      </c>
    </row>
    <row r="352" spans="1:7" s="7" customFormat="1" ht="24" x14ac:dyDescent="0.55000000000000004">
      <c r="A352" s="7" t="s">
        <v>449</v>
      </c>
    </row>
    <row r="353" spans="1:4" s="7" customFormat="1" ht="24" x14ac:dyDescent="0.55000000000000004"/>
    <row r="354" spans="1:4" s="7" customFormat="1" ht="24" x14ac:dyDescent="0.55000000000000004"/>
    <row r="355" spans="1:4" s="7" customFormat="1" ht="24" x14ac:dyDescent="0.55000000000000004"/>
    <row r="356" spans="1:4" s="7" customFormat="1" ht="24" x14ac:dyDescent="0.55000000000000004"/>
    <row r="357" spans="1:4" s="7" customFormat="1" ht="24" x14ac:dyDescent="0.55000000000000004"/>
    <row r="358" spans="1:4" s="7" customFormat="1" ht="24" x14ac:dyDescent="0.55000000000000004"/>
    <row r="359" spans="1:4" s="7" customFormat="1" ht="24" x14ac:dyDescent="0.55000000000000004"/>
    <row r="360" spans="1:4" s="7" customFormat="1" ht="24" x14ac:dyDescent="0.55000000000000004"/>
    <row r="361" spans="1:4" s="7" customFormat="1" ht="24" x14ac:dyDescent="0.55000000000000004"/>
    <row r="362" spans="1:4" s="7" customFormat="1" ht="24" x14ac:dyDescent="0.55000000000000004"/>
    <row r="363" spans="1:4" s="7" customFormat="1" ht="24" x14ac:dyDescent="0.55000000000000004"/>
    <row r="364" spans="1:4" s="7" customFormat="1" ht="24" x14ac:dyDescent="0.55000000000000004"/>
    <row r="365" spans="1:4" s="7" customFormat="1" ht="24" x14ac:dyDescent="0.55000000000000004"/>
    <row r="366" spans="1:4" s="7" customFormat="1" ht="24" x14ac:dyDescent="0.55000000000000004"/>
    <row r="367" spans="1:4" s="7" customFormat="1" ht="24" x14ac:dyDescent="0.55000000000000004"/>
    <row r="368" spans="1:4" s="50" customFormat="1" ht="24" x14ac:dyDescent="0.55000000000000004">
      <c r="A368" s="37" t="s">
        <v>179</v>
      </c>
      <c r="B368" s="48"/>
      <c r="C368" s="48"/>
      <c r="D368" s="49"/>
    </row>
    <row r="369" spans="1:4" s="14" customFormat="1" x14ac:dyDescent="0.5">
      <c r="A369" s="202" t="s">
        <v>64</v>
      </c>
      <c r="B369" s="209" t="s">
        <v>451</v>
      </c>
      <c r="C369" s="210"/>
      <c r="D369" s="211"/>
    </row>
    <row r="370" spans="1:4" s="14" customFormat="1" ht="56.25" x14ac:dyDescent="0.5">
      <c r="A370" s="203"/>
      <c r="B370" s="51" t="s">
        <v>65</v>
      </c>
      <c r="C370" s="52" t="s">
        <v>66</v>
      </c>
      <c r="D370" s="52" t="s">
        <v>67</v>
      </c>
    </row>
    <row r="371" spans="1:4" s="14" customFormat="1" x14ac:dyDescent="0.5">
      <c r="A371" s="53" t="s">
        <v>68</v>
      </c>
      <c r="B371" s="54">
        <f>'Pre-lntermediate'!I13</f>
        <v>4.6363636363636367</v>
      </c>
      <c r="C371" s="54">
        <f>'Pre-lntermediate'!I14</f>
        <v>0.50452497910951177</v>
      </c>
      <c r="D371" s="55" t="str">
        <f>IF(B371&gt;4.5,"มากที่สุด",IF(B371&gt;3.5,"มาก",IF(B371&gt;2.5,"ปานกลาง",IF(B371&gt;1.5,"น้อย",IF(B371&lt;=1.5,"น้อยที่สุด")))))</f>
        <v>มากที่สุด</v>
      </c>
    </row>
    <row r="372" spans="1:4" s="14" customFormat="1" x14ac:dyDescent="0.5">
      <c r="A372" s="53" t="s">
        <v>69</v>
      </c>
      <c r="B372" s="54">
        <f>'Pre-lntermediate'!J13</f>
        <v>4.6363636363636367</v>
      </c>
      <c r="C372" s="54">
        <f>'Pre-lntermediate'!J14</f>
        <v>0.50452497910951177</v>
      </c>
      <c r="D372" s="55" t="str">
        <f t="shared" ref="D372:D381" si="16">IF(B372&gt;4.5,"มากที่สุด",IF(B372&gt;3.5,"มาก",IF(B372&gt;2.5,"ปานกลาง",IF(B372&gt;1.5,"น้อย",IF(B372&lt;=1.5,"น้อยที่สุด")))))</f>
        <v>มากที่สุด</v>
      </c>
    </row>
    <row r="373" spans="1:4" s="14" customFormat="1" x14ac:dyDescent="0.5">
      <c r="A373" s="53" t="s">
        <v>70</v>
      </c>
      <c r="B373" s="54">
        <f>'Pre-lntermediate'!K13</f>
        <v>4.7272727272727275</v>
      </c>
      <c r="C373" s="54">
        <f>'Pre-lntermediate'!K14</f>
        <v>0.46709936649691386</v>
      </c>
      <c r="D373" s="55" t="str">
        <f t="shared" si="16"/>
        <v>มากที่สุด</v>
      </c>
    </row>
    <row r="374" spans="1:4" s="14" customFormat="1" x14ac:dyDescent="0.5">
      <c r="A374" s="53" t="s">
        <v>71</v>
      </c>
      <c r="B374" s="54">
        <f>'Pre-lntermediate'!L13</f>
        <v>4.5999999999999996</v>
      </c>
      <c r="C374" s="54">
        <f>'Pre-lntermediate'!L14</f>
        <v>0.51639777949432286</v>
      </c>
      <c r="D374" s="55" t="str">
        <f t="shared" si="16"/>
        <v>มากที่สุด</v>
      </c>
    </row>
    <row r="375" spans="1:4" s="14" customFormat="1" x14ac:dyDescent="0.5">
      <c r="A375" s="53" t="s">
        <v>72</v>
      </c>
      <c r="B375" s="54">
        <f>'Pre-lntermediate'!M13</f>
        <v>4.3636363636363633</v>
      </c>
      <c r="C375" s="54">
        <f>'Pre-lntermediate'!M14</f>
        <v>0.67419986246324115</v>
      </c>
      <c r="D375" s="55" t="str">
        <f t="shared" si="16"/>
        <v>มาก</v>
      </c>
    </row>
    <row r="376" spans="1:4" s="14" customFormat="1" x14ac:dyDescent="0.5">
      <c r="A376" s="53" t="s">
        <v>73</v>
      </c>
      <c r="B376" s="54">
        <f>'Pre-lntermediate'!N13</f>
        <v>4.6363636363636367</v>
      </c>
      <c r="C376" s="54">
        <f>'Pre-lntermediate'!N14</f>
        <v>0.50452497910951177</v>
      </c>
      <c r="D376" s="55" t="str">
        <f t="shared" si="16"/>
        <v>มากที่สุด</v>
      </c>
    </row>
    <row r="377" spans="1:4" s="14" customFormat="1" x14ac:dyDescent="0.5">
      <c r="A377" s="53" t="s">
        <v>74</v>
      </c>
      <c r="B377" s="54">
        <f>'Pre-lntermediate'!O13</f>
        <v>4.3636363636363633</v>
      </c>
      <c r="C377" s="54">
        <f>'Pre-lntermediate'!O14</f>
        <v>0.50452497910951177</v>
      </c>
      <c r="D377" s="55" t="str">
        <f t="shared" si="16"/>
        <v>มาก</v>
      </c>
    </row>
    <row r="378" spans="1:4" s="14" customFormat="1" x14ac:dyDescent="0.5">
      <c r="A378" s="53" t="s">
        <v>75</v>
      </c>
      <c r="B378" s="54">
        <f>'Pre-lntermediate'!P13</f>
        <v>4.4545454545454541</v>
      </c>
      <c r="C378" s="54">
        <f>'Pre-lntermediate'!P14</f>
        <v>0.52223296786709272</v>
      </c>
      <c r="D378" s="55" t="str">
        <f t="shared" si="16"/>
        <v>มาก</v>
      </c>
    </row>
    <row r="379" spans="1:4" s="14" customFormat="1" x14ac:dyDescent="0.5">
      <c r="A379" s="53" t="s">
        <v>76</v>
      </c>
      <c r="B379" s="54">
        <f>'Pre-lntermediate'!Q13</f>
        <v>4.5454545454545459</v>
      </c>
      <c r="C379" s="54">
        <f>'Pre-lntermediate'!Q14</f>
        <v>0.52223296786709272</v>
      </c>
      <c r="D379" s="55" t="str">
        <f t="shared" si="16"/>
        <v>มากที่สุด</v>
      </c>
    </row>
    <row r="380" spans="1:4" s="14" customFormat="1" x14ac:dyDescent="0.5">
      <c r="A380" s="53" t="s">
        <v>77</v>
      </c>
      <c r="B380" s="54">
        <f>'Pre-lntermediate'!T13</f>
        <v>4.2727272727272725</v>
      </c>
      <c r="C380" s="54">
        <f>'Pre-lntermediate'!T14</f>
        <v>0.46709936649691436</v>
      </c>
      <c r="D380" s="55" t="str">
        <f t="shared" si="16"/>
        <v>มาก</v>
      </c>
    </row>
    <row r="381" spans="1:4" s="14" customFormat="1" ht="22.5" thickBot="1" x14ac:dyDescent="0.55000000000000004">
      <c r="A381" s="56" t="s">
        <v>78</v>
      </c>
      <c r="B381" s="57">
        <f>AVERAGE(B371:B380)</f>
        <v>4.5236363636363643</v>
      </c>
      <c r="C381" s="57">
        <f>AVERAGE(C371:C380)</f>
        <v>0.51873622271236253</v>
      </c>
      <c r="D381" s="58" t="str">
        <f t="shared" si="16"/>
        <v>มากที่สุด</v>
      </c>
    </row>
    <row r="382" spans="1:4" ht="22.5" thickTop="1" x14ac:dyDescent="0.5">
      <c r="A382" s="59"/>
      <c r="B382" s="60"/>
      <c r="C382" s="60"/>
      <c r="D382" s="61"/>
    </row>
    <row r="383" spans="1:4" s="7" customFormat="1" ht="24" x14ac:dyDescent="0.55000000000000004">
      <c r="A383" s="63" t="s">
        <v>106</v>
      </c>
      <c r="B383" s="64"/>
      <c r="C383" s="64"/>
      <c r="D383" s="65"/>
    </row>
    <row r="384" spans="1:4" s="7" customFormat="1" ht="24" x14ac:dyDescent="0.55000000000000004">
      <c r="A384" s="63" t="s">
        <v>180</v>
      </c>
      <c r="B384" s="64"/>
      <c r="C384" s="64"/>
      <c r="D384" s="65"/>
    </row>
    <row r="385" spans="1:7" s="7" customFormat="1" ht="24" x14ac:dyDescent="0.55000000000000004">
      <c r="A385" s="63" t="s">
        <v>452</v>
      </c>
      <c r="B385" s="64"/>
      <c r="C385" s="64"/>
      <c r="D385" s="65"/>
    </row>
    <row r="386" spans="1:7" s="7" customFormat="1" ht="24" x14ac:dyDescent="0.55000000000000004">
      <c r="A386" s="63" t="s">
        <v>453</v>
      </c>
      <c r="B386" s="64"/>
      <c r="C386" s="64"/>
      <c r="D386" s="65"/>
    </row>
    <row r="387" spans="1:7" s="7" customFormat="1" ht="24" x14ac:dyDescent="0.55000000000000004">
      <c r="A387" s="63" t="s">
        <v>454</v>
      </c>
      <c r="B387" s="36"/>
      <c r="C387" s="36"/>
      <c r="D387" s="35"/>
      <c r="E387" s="40"/>
    </row>
    <row r="388" spans="1:7" s="7" customFormat="1" ht="24" x14ac:dyDescent="0.55000000000000004">
      <c r="A388" s="63" t="s">
        <v>455</v>
      </c>
      <c r="B388" s="36"/>
      <c r="C388" s="36"/>
      <c r="D388" s="35"/>
      <c r="E388" s="40"/>
    </row>
    <row r="389" spans="1:7" s="7" customFormat="1" ht="24" x14ac:dyDescent="0.55000000000000004">
      <c r="A389" s="63"/>
      <c r="B389" s="36"/>
      <c r="C389" s="36"/>
      <c r="D389" s="35"/>
      <c r="E389" s="40"/>
    </row>
    <row r="390" spans="1:7" s="7" customFormat="1" ht="24" x14ac:dyDescent="0.55000000000000004">
      <c r="A390" s="63"/>
      <c r="B390" s="36"/>
      <c r="C390" s="36"/>
      <c r="D390" s="35"/>
      <c r="E390" s="40"/>
    </row>
    <row r="391" spans="1:7" s="7" customFormat="1" ht="24" x14ac:dyDescent="0.55000000000000004">
      <c r="A391" s="63"/>
      <c r="B391" s="36"/>
      <c r="C391" s="36"/>
      <c r="D391" s="35"/>
      <c r="E391" s="40"/>
    </row>
    <row r="392" spans="1:7" s="7" customFormat="1" ht="24" x14ac:dyDescent="0.55000000000000004">
      <c r="A392" s="63"/>
      <c r="B392" s="36"/>
      <c r="C392" s="36"/>
      <c r="D392" s="35"/>
      <c r="E392" s="40"/>
    </row>
    <row r="393" spans="1:7" s="7" customFormat="1" ht="24" x14ac:dyDescent="0.55000000000000004">
      <c r="A393" s="63"/>
      <c r="B393" s="36"/>
      <c r="C393" s="36"/>
      <c r="D393" s="35"/>
      <c r="E393" s="40"/>
    </row>
    <row r="394" spans="1:7" s="7" customFormat="1" ht="24" x14ac:dyDescent="0.55000000000000004">
      <c r="A394" s="63"/>
      <c r="B394" s="36"/>
      <c r="C394" s="36"/>
      <c r="D394" s="35"/>
      <c r="E394" s="40"/>
    </row>
    <row r="395" spans="1:7" s="7" customFormat="1" ht="24" x14ac:dyDescent="0.55000000000000004">
      <c r="A395" s="63"/>
      <c r="B395" s="36"/>
      <c r="C395" s="36"/>
      <c r="D395" s="35"/>
      <c r="E395" s="40"/>
    </row>
    <row r="396" spans="1:7" s="7" customFormat="1" ht="24" x14ac:dyDescent="0.55000000000000004">
      <c r="A396" s="63"/>
      <c r="B396" s="36"/>
      <c r="C396" s="36"/>
      <c r="D396" s="35"/>
      <c r="E396" s="40"/>
    </row>
    <row r="397" spans="1:7" s="11" customFormat="1" ht="24" x14ac:dyDescent="0.55000000000000004">
      <c r="A397" s="11" t="s">
        <v>88</v>
      </c>
      <c r="E397" s="66"/>
      <c r="F397" s="66"/>
      <c r="G397" s="66"/>
    </row>
    <row r="398" spans="1:7" s="11" customFormat="1" ht="24" x14ac:dyDescent="0.55000000000000004">
      <c r="A398" s="11" t="s">
        <v>456</v>
      </c>
      <c r="E398" s="66"/>
      <c r="F398" s="66"/>
      <c r="G398" s="66"/>
    </row>
    <row r="399" spans="1:7" s="11" customFormat="1" ht="25.5" customHeight="1" x14ac:dyDescent="0.55000000000000004">
      <c r="A399" s="196" t="s">
        <v>41</v>
      </c>
      <c r="B399" s="198"/>
      <c r="C399" s="200" t="s">
        <v>80</v>
      </c>
      <c r="D399" s="67" t="s">
        <v>81</v>
      </c>
      <c r="E399" s="66"/>
      <c r="F399" s="68"/>
      <c r="G399" s="66"/>
    </row>
    <row r="400" spans="1:7" s="11" customFormat="1" ht="25.5" customHeight="1" x14ac:dyDescent="0.55000000000000004">
      <c r="A400" s="197"/>
      <c r="B400" s="199"/>
      <c r="C400" s="201"/>
      <c r="D400" s="69" t="s">
        <v>82</v>
      </c>
      <c r="E400" s="66"/>
      <c r="F400" s="66"/>
      <c r="G400" s="66"/>
    </row>
    <row r="401" spans="1:7" s="7" customFormat="1" ht="24" x14ac:dyDescent="0.55000000000000004">
      <c r="A401" s="70" t="s">
        <v>83</v>
      </c>
      <c r="B401" s="71"/>
      <c r="C401" s="71"/>
      <c r="D401" s="41"/>
      <c r="E401" s="10"/>
      <c r="F401" s="10"/>
      <c r="G401" s="10"/>
    </row>
    <row r="402" spans="1:7" s="7" customFormat="1" ht="25.5" customHeight="1" x14ac:dyDescent="0.55000000000000004">
      <c r="A402" s="72" t="s">
        <v>84</v>
      </c>
      <c r="B402" s="73">
        <f>'Pre-lntermediate'!R13</f>
        <v>3.1818181818181817</v>
      </c>
      <c r="C402" s="73">
        <f>'Pre-lntermediate'!R14</f>
        <v>0.98164981721404299</v>
      </c>
      <c r="D402" s="74" t="str">
        <f>IF(B402&gt;4.5,"มากที่สุด",IF(B402&gt;3.5,"มาก",IF(B402&gt;2.5,"ปานกลาง",IF(B402&gt;1.5,"น้อย",IF(B402&lt;=1.5,"น้อยที่สุด")))))</f>
        <v>ปานกลาง</v>
      </c>
      <c r="E402" s="10"/>
      <c r="F402" s="10"/>
      <c r="G402" s="10"/>
    </row>
    <row r="403" spans="1:7" s="7" customFormat="1" ht="24.75" thickBot="1" x14ac:dyDescent="0.6">
      <c r="A403" s="75" t="s">
        <v>85</v>
      </c>
      <c r="B403" s="76">
        <f>AVERAGE(B402:B402)</f>
        <v>3.1818181818181817</v>
      </c>
      <c r="C403" s="76">
        <f>SUM(C402)</f>
        <v>0.98164981721404299</v>
      </c>
      <c r="D403" s="77" t="str">
        <f>IF(B403&gt;4.5,"มากที่สุด",IF(B403&gt;3.5,"มาก",IF(B403&gt;2.5,"ปานกลาง",IF(B403&gt;1.5,"น้อย",IF(B403&lt;=1.5,"น้อยที่สุด")))))</f>
        <v>ปานกลาง</v>
      </c>
      <c r="E403" s="10"/>
      <c r="F403" s="10"/>
      <c r="G403" s="10"/>
    </row>
    <row r="404" spans="1:7" s="7" customFormat="1" ht="24.75" thickTop="1" x14ac:dyDescent="0.55000000000000004">
      <c r="A404" s="78" t="s">
        <v>86</v>
      </c>
      <c r="B404" s="71"/>
      <c r="C404" s="71"/>
      <c r="D404" s="71"/>
      <c r="E404" s="10"/>
      <c r="F404" s="10"/>
      <c r="G404" s="10"/>
    </row>
    <row r="405" spans="1:7" s="7" customFormat="1" ht="25.5" customHeight="1" x14ac:dyDescent="0.55000000000000004">
      <c r="A405" s="72" t="s">
        <v>87</v>
      </c>
      <c r="B405" s="73">
        <f>'Pre-lntermediate'!S13</f>
        <v>4</v>
      </c>
      <c r="C405" s="73">
        <f>'Pre-lntermediate'!S14</f>
        <v>0.44721359549995793</v>
      </c>
      <c r="D405" s="79" t="str">
        <f>IF(B405&gt;4.5,"มากที่สุด",IF(B405&gt;3.5,"มาก",IF(B405&gt;2.5,"ปานกลาง",IF(B405&gt;1.5,"น้อย",IF(B405&lt;=1.5,"น้อยที่สุด")))))</f>
        <v>มาก</v>
      </c>
      <c r="E405" s="10"/>
      <c r="F405" s="10"/>
      <c r="G405" s="10"/>
    </row>
    <row r="406" spans="1:7" s="7" customFormat="1" ht="24.75" thickBot="1" x14ac:dyDescent="0.6">
      <c r="A406" s="75" t="s">
        <v>85</v>
      </c>
      <c r="B406" s="76">
        <f>AVERAGE(B405:B405)</f>
        <v>4</v>
      </c>
      <c r="C406" s="76">
        <f>SUM(C405)</f>
        <v>0.44721359549995793</v>
      </c>
      <c r="D406" s="80" t="str">
        <f>IF(B406&gt;4.5,"มากที่สุด",IF(B406&gt;3.5,"มาก",IF(B406&gt;2.5,"ปานกลาง",IF(B406&gt;1.5,"น้อย",IF(B406&lt;=1.5,"น้อยที่สุด")))))</f>
        <v>มาก</v>
      </c>
      <c r="E406" s="10"/>
      <c r="F406" s="10"/>
      <c r="G406" s="10"/>
    </row>
    <row r="407" spans="1:7" s="7" customFormat="1" ht="24.75" thickTop="1" x14ac:dyDescent="0.55000000000000004">
      <c r="A407" s="81"/>
      <c r="E407" s="10"/>
      <c r="F407" s="10"/>
      <c r="G407" s="10"/>
    </row>
    <row r="408" spans="1:7" s="7" customFormat="1" ht="24" x14ac:dyDescent="0.55000000000000004">
      <c r="A408" s="7" t="s">
        <v>181</v>
      </c>
    </row>
    <row r="409" spans="1:7" s="7" customFormat="1" ht="24" x14ac:dyDescent="0.55000000000000004">
      <c r="A409" s="7" t="s">
        <v>563</v>
      </c>
    </row>
    <row r="410" spans="1:7" s="7" customFormat="1" ht="24" x14ac:dyDescent="0.55000000000000004">
      <c r="A410" s="7" t="s">
        <v>457</v>
      </c>
    </row>
    <row r="411" spans="1:7" s="7" customFormat="1" ht="24" x14ac:dyDescent="0.55000000000000004"/>
    <row r="412" spans="1:7" s="7" customFormat="1" ht="24" x14ac:dyDescent="0.55000000000000004"/>
    <row r="413" spans="1:7" s="7" customFormat="1" ht="24" x14ac:dyDescent="0.55000000000000004"/>
    <row r="414" spans="1:7" s="7" customFormat="1" ht="24" x14ac:dyDescent="0.55000000000000004"/>
    <row r="415" spans="1:7" s="7" customFormat="1" ht="24" x14ac:dyDescent="0.55000000000000004"/>
    <row r="416" spans="1:7" s="7" customFormat="1" ht="24" x14ac:dyDescent="0.55000000000000004"/>
    <row r="417" spans="1:4" s="7" customFormat="1" ht="24" x14ac:dyDescent="0.55000000000000004"/>
    <row r="418" spans="1:4" s="7" customFormat="1" ht="24" x14ac:dyDescent="0.55000000000000004"/>
    <row r="419" spans="1:4" s="7" customFormat="1" ht="24" x14ac:dyDescent="0.55000000000000004"/>
    <row r="420" spans="1:4" s="7" customFormat="1" ht="24" x14ac:dyDescent="0.55000000000000004"/>
    <row r="421" spans="1:4" s="7" customFormat="1" ht="24" x14ac:dyDescent="0.55000000000000004"/>
    <row r="422" spans="1:4" s="7" customFormat="1" ht="24" x14ac:dyDescent="0.55000000000000004"/>
    <row r="423" spans="1:4" s="7" customFormat="1" ht="24" x14ac:dyDescent="0.55000000000000004"/>
    <row r="424" spans="1:4" s="7" customFormat="1" ht="24" x14ac:dyDescent="0.55000000000000004"/>
    <row r="425" spans="1:4" s="7" customFormat="1" ht="24" x14ac:dyDescent="0.55000000000000004"/>
    <row r="426" spans="1:4" s="14" customFormat="1" ht="24" x14ac:dyDescent="0.55000000000000004">
      <c r="A426" s="37" t="s">
        <v>182</v>
      </c>
      <c r="B426" s="16"/>
      <c r="C426" s="16"/>
    </row>
    <row r="427" spans="1:4" s="14" customFormat="1" x14ac:dyDescent="0.5">
      <c r="A427" s="202" t="s">
        <v>64</v>
      </c>
      <c r="B427" s="204" t="s">
        <v>183</v>
      </c>
      <c r="C427" s="205"/>
      <c r="D427" s="206"/>
    </row>
    <row r="428" spans="1:4" s="14" customFormat="1" ht="56.25" x14ac:dyDescent="0.5">
      <c r="A428" s="203"/>
      <c r="B428" s="51" t="s">
        <v>65</v>
      </c>
      <c r="C428" s="52" t="s">
        <v>66</v>
      </c>
      <c r="D428" s="52" t="s">
        <v>67</v>
      </c>
    </row>
    <row r="429" spans="1:4" s="14" customFormat="1" x14ac:dyDescent="0.5">
      <c r="A429" s="53" t="s">
        <v>68</v>
      </c>
      <c r="B429" s="54">
        <f>'Staeter 2'!I17</f>
        <v>4.5333333333333332</v>
      </c>
      <c r="C429" s="54">
        <f>'Staeter 2'!I18</f>
        <v>1.0600988273786198</v>
      </c>
      <c r="D429" s="55" t="str">
        <f>IF(B429&gt;4.5,"มากที่สุด",IF(B429&gt;3.5,"มาก",IF(B429&gt;2.5,"ปานกลาง",IF(B429&gt;1.5,"น้อย",IF(B429&lt;=1.5,"น้อยที่สุด")))))</f>
        <v>มากที่สุด</v>
      </c>
    </row>
    <row r="430" spans="1:4" s="14" customFormat="1" x14ac:dyDescent="0.5">
      <c r="A430" s="53" t="s">
        <v>69</v>
      </c>
      <c r="B430" s="54">
        <f>'Staeter 2'!J17</f>
        <v>4.1333333333333337</v>
      </c>
      <c r="C430" s="54">
        <f>'Staeter 2'!J18</f>
        <v>1.125462867742276</v>
      </c>
      <c r="D430" s="55" t="str">
        <f t="shared" ref="D430:D439" si="17">IF(B430&gt;4.5,"มากที่สุด",IF(B430&gt;3.5,"มาก",IF(B430&gt;2.5,"ปานกลาง",IF(B430&gt;1.5,"น้อย",IF(B430&lt;=1.5,"น้อยที่สุด")))))</f>
        <v>มาก</v>
      </c>
    </row>
    <row r="431" spans="1:4" s="14" customFormat="1" x14ac:dyDescent="0.5">
      <c r="A431" s="53" t="s">
        <v>70</v>
      </c>
      <c r="B431" s="54">
        <f>'Staeter 2'!K17</f>
        <v>4.2666666666666666</v>
      </c>
      <c r="C431" s="54">
        <f>'Staeter 2'!K18</f>
        <v>1.0997835284835875</v>
      </c>
      <c r="D431" s="55" t="str">
        <f t="shared" si="17"/>
        <v>มาก</v>
      </c>
    </row>
    <row r="432" spans="1:4" s="14" customFormat="1" x14ac:dyDescent="0.5">
      <c r="A432" s="53" t="s">
        <v>71</v>
      </c>
      <c r="B432" s="54">
        <f>'Staeter 2'!L17</f>
        <v>4.2666666666666666</v>
      </c>
      <c r="C432" s="54">
        <f>'Staeter 2'!L18</f>
        <v>1.0997835284835875</v>
      </c>
      <c r="D432" s="55" t="str">
        <f t="shared" si="17"/>
        <v>มาก</v>
      </c>
    </row>
    <row r="433" spans="1:4" s="14" customFormat="1" x14ac:dyDescent="0.5">
      <c r="A433" s="53" t="s">
        <v>72</v>
      </c>
      <c r="B433" s="54">
        <f>'Staeter 2'!M17</f>
        <v>4.8</v>
      </c>
      <c r="C433" s="54">
        <f>'Staeter 2'!M18</f>
        <v>0.41403933560541251</v>
      </c>
      <c r="D433" s="55" t="str">
        <f t="shared" si="17"/>
        <v>มากที่สุด</v>
      </c>
    </row>
    <row r="434" spans="1:4" s="14" customFormat="1" x14ac:dyDescent="0.5">
      <c r="A434" s="53" t="s">
        <v>73</v>
      </c>
      <c r="B434" s="54">
        <f>'Staeter 2'!N17</f>
        <v>4.9333333333333336</v>
      </c>
      <c r="C434" s="54">
        <f>'Staeter 2'!N18</f>
        <v>0.25819888974716104</v>
      </c>
      <c r="D434" s="55" t="str">
        <f t="shared" si="17"/>
        <v>มากที่สุด</v>
      </c>
    </row>
    <row r="435" spans="1:4" s="14" customFormat="1" x14ac:dyDescent="0.5">
      <c r="A435" s="53" t="s">
        <v>74</v>
      </c>
      <c r="B435" s="54">
        <f>'Staeter 2'!O17</f>
        <v>4.9333333333333336</v>
      </c>
      <c r="C435" s="54">
        <f>'Staeter 2'!O18</f>
        <v>0.25819888974716104</v>
      </c>
      <c r="D435" s="55" t="str">
        <f t="shared" si="17"/>
        <v>มากที่สุด</v>
      </c>
    </row>
    <row r="436" spans="1:4" s="14" customFormat="1" x14ac:dyDescent="0.5">
      <c r="A436" s="53" t="s">
        <v>75</v>
      </c>
      <c r="B436" s="54">
        <f>'Staeter 2'!P17</f>
        <v>4.9333333333333336</v>
      </c>
      <c r="C436" s="54">
        <f>'Staeter 2'!P18</f>
        <v>0.25819888974716104</v>
      </c>
      <c r="D436" s="55" t="str">
        <f t="shared" si="17"/>
        <v>มากที่สุด</v>
      </c>
    </row>
    <row r="437" spans="1:4" s="14" customFormat="1" x14ac:dyDescent="0.5">
      <c r="A437" s="53" t="s">
        <v>76</v>
      </c>
      <c r="B437" s="54">
        <f>'Staeter 2'!Q17</f>
        <v>4.9333333333333336</v>
      </c>
      <c r="C437" s="54">
        <f>'Staeter 2'!Q18</f>
        <v>0.25819888974716104</v>
      </c>
      <c r="D437" s="55" t="str">
        <f t="shared" si="17"/>
        <v>มากที่สุด</v>
      </c>
    </row>
    <row r="438" spans="1:4" s="14" customFormat="1" x14ac:dyDescent="0.5">
      <c r="A438" s="53" t="s">
        <v>77</v>
      </c>
      <c r="B438" s="54">
        <f>'Staeter 2'!T17</f>
        <v>4.7333333333333334</v>
      </c>
      <c r="C438" s="54">
        <f>'Staeter 2'!T18</f>
        <v>0.59361683970466395</v>
      </c>
      <c r="D438" s="55" t="str">
        <f t="shared" si="17"/>
        <v>มากที่สุด</v>
      </c>
    </row>
    <row r="439" spans="1:4" s="14" customFormat="1" ht="22.5" thickBot="1" x14ac:dyDescent="0.55000000000000004">
      <c r="A439" s="56" t="s">
        <v>78</v>
      </c>
      <c r="B439" s="57">
        <f>AVERAGE(B429:B438)</f>
        <v>4.6466666666666665</v>
      </c>
      <c r="C439" s="57">
        <f>AVERAGE(C429:C438)</f>
        <v>0.64255804863867927</v>
      </c>
      <c r="D439" s="58" t="str">
        <f t="shared" si="17"/>
        <v>มากที่สุด</v>
      </c>
    </row>
    <row r="440" spans="1:4" s="14" customFormat="1" ht="22.5" thickTop="1" x14ac:dyDescent="0.5">
      <c r="A440" s="82"/>
      <c r="B440" s="83"/>
      <c r="C440" s="83"/>
      <c r="D440" s="84"/>
    </row>
    <row r="441" spans="1:4" s="7" customFormat="1" ht="24" x14ac:dyDescent="0.55000000000000004">
      <c r="A441" s="63" t="s">
        <v>114</v>
      </c>
      <c r="B441" s="64"/>
      <c r="C441" s="64"/>
      <c r="D441" s="65"/>
    </row>
    <row r="442" spans="1:4" s="7" customFormat="1" ht="24" x14ac:dyDescent="0.55000000000000004">
      <c r="A442" s="63" t="s">
        <v>186</v>
      </c>
      <c r="B442" s="64"/>
      <c r="C442" s="64"/>
      <c r="D442" s="65"/>
    </row>
    <row r="443" spans="1:4" s="7" customFormat="1" ht="24" x14ac:dyDescent="0.55000000000000004">
      <c r="A443" s="63" t="s">
        <v>458</v>
      </c>
      <c r="B443" s="64"/>
      <c r="C443" s="64"/>
      <c r="D443" s="65"/>
    </row>
    <row r="444" spans="1:4" s="7" customFormat="1" ht="24" x14ac:dyDescent="0.55000000000000004">
      <c r="A444" s="63" t="s">
        <v>588</v>
      </c>
      <c r="B444" s="64"/>
      <c r="C444" s="64"/>
      <c r="D444" s="65"/>
    </row>
    <row r="445" spans="1:4" s="7" customFormat="1" ht="24" x14ac:dyDescent="0.55000000000000004">
      <c r="A445" s="63" t="s">
        <v>459</v>
      </c>
      <c r="B445" s="64"/>
      <c r="C445" s="64"/>
      <c r="D445" s="65"/>
    </row>
    <row r="446" spans="1:4" s="7" customFormat="1" ht="24" x14ac:dyDescent="0.55000000000000004">
      <c r="A446" s="63" t="s">
        <v>460</v>
      </c>
      <c r="B446" s="64"/>
      <c r="C446" s="64"/>
      <c r="D446" s="65"/>
    </row>
    <row r="447" spans="1:4" s="7" customFormat="1" ht="24" x14ac:dyDescent="0.55000000000000004">
      <c r="A447" s="63" t="s">
        <v>461</v>
      </c>
      <c r="B447" s="64"/>
      <c r="C447" s="64"/>
      <c r="D447" s="65"/>
    </row>
    <row r="448" spans="1:4" s="7" customFormat="1" ht="24" x14ac:dyDescent="0.55000000000000004">
      <c r="A448" s="63"/>
      <c r="B448" s="64"/>
      <c r="C448" s="64"/>
      <c r="D448" s="65"/>
    </row>
    <row r="449" spans="1:7" s="7" customFormat="1" ht="24" x14ac:dyDescent="0.55000000000000004">
      <c r="A449" s="63"/>
      <c r="B449" s="64"/>
      <c r="C449" s="64"/>
      <c r="D449" s="65"/>
    </row>
    <row r="450" spans="1:7" s="7" customFormat="1" ht="24" x14ac:dyDescent="0.55000000000000004">
      <c r="A450" s="63"/>
      <c r="B450" s="64"/>
      <c r="C450" s="64"/>
      <c r="D450" s="65"/>
    </row>
    <row r="451" spans="1:7" s="7" customFormat="1" ht="24" x14ac:dyDescent="0.55000000000000004">
      <c r="A451" s="63"/>
      <c r="B451" s="64"/>
      <c r="C451" s="64"/>
      <c r="D451" s="65"/>
    </row>
    <row r="452" spans="1:7" s="7" customFormat="1" ht="24" x14ac:dyDescent="0.55000000000000004">
      <c r="A452" s="63"/>
      <c r="B452" s="64"/>
      <c r="C452" s="64"/>
      <c r="D452" s="65"/>
    </row>
    <row r="453" spans="1:7" s="7" customFormat="1" ht="24" x14ac:dyDescent="0.55000000000000004">
      <c r="A453" s="63"/>
      <c r="B453" s="64"/>
      <c r="C453" s="64"/>
      <c r="D453" s="65"/>
    </row>
    <row r="454" spans="1:7" s="7" customFormat="1" ht="24" x14ac:dyDescent="0.55000000000000004">
      <c r="A454" s="63"/>
      <c r="B454" s="64"/>
      <c r="C454" s="64"/>
      <c r="D454" s="65"/>
    </row>
    <row r="455" spans="1:7" s="11" customFormat="1" ht="24" x14ac:dyDescent="0.55000000000000004">
      <c r="A455" s="11" t="s">
        <v>184</v>
      </c>
      <c r="E455" s="66"/>
      <c r="F455" s="66"/>
      <c r="G455" s="66"/>
    </row>
    <row r="456" spans="1:7" s="11" customFormat="1" ht="24" x14ac:dyDescent="0.55000000000000004">
      <c r="A456" s="11" t="s">
        <v>185</v>
      </c>
      <c r="E456" s="66"/>
      <c r="F456" s="66"/>
      <c r="G456" s="66"/>
    </row>
    <row r="457" spans="1:7" s="11" customFormat="1" ht="21" customHeight="1" x14ac:dyDescent="0.55000000000000004">
      <c r="A457" s="196" t="s">
        <v>41</v>
      </c>
      <c r="B457" s="198"/>
      <c r="C457" s="200" t="s">
        <v>80</v>
      </c>
      <c r="D457" s="67" t="s">
        <v>81</v>
      </c>
      <c r="E457" s="66"/>
      <c r="F457" s="68"/>
      <c r="G457" s="66"/>
    </row>
    <row r="458" spans="1:7" s="11" customFormat="1" ht="13.5" customHeight="1" x14ac:dyDescent="0.55000000000000004">
      <c r="A458" s="197"/>
      <c r="B458" s="199"/>
      <c r="C458" s="201"/>
      <c r="D458" s="69" t="s">
        <v>82</v>
      </c>
      <c r="E458" s="66"/>
      <c r="F458" s="66"/>
      <c r="G458" s="66"/>
    </row>
    <row r="459" spans="1:7" s="7" customFormat="1" ht="24" x14ac:dyDescent="0.55000000000000004">
      <c r="A459" s="70" t="s">
        <v>83</v>
      </c>
      <c r="B459" s="71"/>
      <c r="C459" s="71"/>
      <c r="D459" s="41"/>
      <c r="E459" s="10"/>
      <c r="F459" s="10"/>
      <c r="G459" s="10"/>
    </row>
    <row r="460" spans="1:7" s="7" customFormat="1" ht="25.5" customHeight="1" x14ac:dyDescent="0.55000000000000004">
      <c r="A460" s="72" t="s">
        <v>84</v>
      </c>
      <c r="B460" s="73">
        <f>'Staeter 2'!R17</f>
        <v>3.4</v>
      </c>
      <c r="C460" s="73">
        <f>'Staeter 2'!R18</f>
        <v>0.98561076060916208</v>
      </c>
      <c r="D460" s="74" t="str">
        <f>IF(B460&gt;4.5,"มากที่สุด",IF(B460&gt;3.5,"มาก",IF(B460&gt;2.5,"ปานกลาง",IF(B460&gt;1.5,"น้อย",IF(B460&lt;=1.5,"น้อยที่สุด")))))</f>
        <v>ปานกลาง</v>
      </c>
      <c r="E460" s="10"/>
      <c r="F460" s="10"/>
      <c r="G460" s="10"/>
    </row>
    <row r="461" spans="1:7" s="7" customFormat="1" ht="24.75" thickBot="1" x14ac:dyDescent="0.6">
      <c r="A461" s="75" t="s">
        <v>85</v>
      </c>
      <c r="B461" s="76">
        <f>AVERAGE(B460:B460)</f>
        <v>3.4</v>
      </c>
      <c r="C461" s="76">
        <f>SUM(C460)</f>
        <v>0.98561076060916208</v>
      </c>
      <c r="D461" s="77" t="str">
        <f>IF(B461&gt;4.5,"มากที่สุด",IF(B461&gt;3.5,"มาก",IF(B461&gt;2.5,"ปานกลาง",IF(B461&gt;1.5,"น้อย",IF(B461&lt;=1.5,"น้อยที่สุด")))))</f>
        <v>ปานกลาง</v>
      </c>
      <c r="E461" s="10"/>
      <c r="F461" s="10"/>
      <c r="G461" s="10"/>
    </row>
    <row r="462" spans="1:7" s="7" customFormat="1" ht="24.75" thickTop="1" x14ac:dyDescent="0.55000000000000004">
      <c r="A462" s="78" t="s">
        <v>86</v>
      </c>
      <c r="B462" s="71"/>
      <c r="C462" s="71"/>
      <c r="D462" s="71"/>
      <c r="E462" s="10"/>
      <c r="F462" s="10"/>
      <c r="G462" s="10"/>
    </row>
    <row r="463" spans="1:7" s="7" customFormat="1" ht="25.5" customHeight="1" x14ac:dyDescent="0.55000000000000004">
      <c r="A463" s="72" t="s">
        <v>87</v>
      </c>
      <c r="B463" s="73">
        <f>'Staeter 2'!S17</f>
        <v>4.5333333333333332</v>
      </c>
      <c r="C463" s="73">
        <f>'Staeter 2'!S18</f>
        <v>0.51639777949432331</v>
      </c>
      <c r="D463" s="79" t="str">
        <f>IF(B463&gt;4.5,"มากที่สุด",IF(B463&gt;3.5,"มาก",IF(B463&gt;2.5,"ปานกลาง",IF(B463&gt;1.5,"น้อย",IF(B463&lt;=1.5,"น้อยที่สุด")))))</f>
        <v>มากที่สุด</v>
      </c>
      <c r="E463" s="10"/>
      <c r="F463" s="10"/>
      <c r="G463" s="10"/>
    </row>
    <row r="464" spans="1:7" s="7" customFormat="1" ht="24.75" thickBot="1" x14ac:dyDescent="0.6">
      <c r="A464" s="75" t="s">
        <v>85</v>
      </c>
      <c r="B464" s="76">
        <f>AVERAGE(B463:B463)</f>
        <v>4.5333333333333332</v>
      </c>
      <c r="C464" s="76">
        <f>SUM(C463)</f>
        <v>0.51639777949432331</v>
      </c>
      <c r="D464" s="80" t="str">
        <f>IF(B464&gt;4.5,"มากที่สุด",IF(B464&gt;3.5,"มาก",IF(B464&gt;2.5,"ปานกลาง",IF(B464&gt;1.5,"น้อย",IF(B464&lt;=1.5,"น้อยที่สุด")))))</f>
        <v>มากที่สุด</v>
      </c>
      <c r="E464" s="10"/>
      <c r="F464" s="10"/>
      <c r="G464" s="10"/>
    </row>
    <row r="465" spans="1:7" s="7" customFormat="1" ht="24.75" thickTop="1" x14ac:dyDescent="0.55000000000000004">
      <c r="A465" s="81"/>
      <c r="E465" s="10"/>
      <c r="F465" s="10"/>
      <c r="G465" s="10"/>
    </row>
    <row r="466" spans="1:7" s="7" customFormat="1" ht="24" x14ac:dyDescent="0.55000000000000004">
      <c r="A466" s="7" t="s">
        <v>187</v>
      </c>
    </row>
    <row r="467" spans="1:7" s="7" customFormat="1" ht="24" x14ac:dyDescent="0.55000000000000004">
      <c r="A467" s="7" t="s">
        <v>462</v>
      </c>
    </row>
    <row r="468" spans="1:7" s="7" customFormat="1" ht="24" x14ac:dyDescent="0.55000000000000004">
      <c r="A468" s="7" t="s">
        <v>463</v>
      </c>
    </row>
    <row r="469" spans="1:7" s="7" customFormat="1" ht="24" x14ac:dyDescent="0.55000000000000004"/>
    <row r="470" spans="1:7" s="14" customFormat="1" ht="24" x14ac:dyDescent="0.55000000000000004">
      <c r="A470" s="37" t="s">
        <v>487</v>
      </c>
      <c r="B470" s="16"/>
      <c r="C470" s="16"/>
    </row>
    <row r="471" spans="1:7" s="14" customFormat="1" x14ac:dyDescent="0.5">
      <c r="A471" s="202" t="s">
        <v>64</v>
      </c>
      <c r="B471" s="204" t="s">
        <v>464</v>
      </c>
      <c r="C471" s="205"/>
      <c r="D471" s="206"/>
    </row>
    <row r="472" spans="1:7" s="14" customFormat="1" ht="56.25" x14ac:dyDescent="0.5">
      <c r="A472" s="203"/>
      <c r="B472" s="51" t="s">
        <v>65</v>
      </c>
      <c r="C472" s="52" t="s">
        <v>66</v>
      </c>
      <c r="D472" s="52" t="s">
        <v>67</v>
      </c>
    </row>
    <row r="473" spans="1:7" s="14" customFormat="1" x14ac:dyDescent="0.5">
      <c r="A473" s="53" t="s">
        <v>68</v>
      </c>
      <c r="B473" s="54">
        <f>'Upper-intermediate'!I27</f>
        <v>4.84</v>
      </c>
      <c r="C473" s="54">
        <f>'Upper-intermediate'!I28</f>
        <v>0.374165738677394</v>
      </c>
      <c r="D473" s="55" t="str">
        <f>IF(B473&gt;4.5,"มากที่สุด",IF(B473&gt;3.5,"มาก",IF(B473&gt;2.5,"ปานกลาง",IF(B473&gt;1.5,"น้อย",IF(B473&lt;=1.5,"น้อยที่สุด")))))</f>
        <v>มากที่สุด</v>
      </c>
    </row>
    <row r="474" spans="1:7" s="14" customFormat="1" x14ac:dyDescent="0.5">
      <c r="A474" s="53" t="s">
        <v>69</v>
      </c>
      <c r="B474" s="54">
        <f>'Upper-intermediate'!J27</f>
        <v>4.9333333333333336</v>
      </c>
      <c r="C474" s="54">
        <f>'Upper-intermediate'!J28</f>
        <v>0.2581988897471611</v>
      </c>
      <c r="D474" s="55" t="str">
        <f t="shared" ref="D474:D483" si="18">IF(B474&gt;4.5,"มากที่สุด",IF(B474&gt;3.5,"มาก",IF(B474&gt;2.5,"ปานกลาง",IF(B474&gt;1.5,"น้อย",IF(B474&lt;=1.5,"น้อยที่สุด")))))</f>
        <v>มากที่สุด</v>
      </c>
    </row>
    <row r="475" spans="1:7" s="14" customFormat="1" x14ac:dyDescent="0.5">
      <c r="A475" s="53" t="s">
        <v>70</v>
      </c>
      <c r="B475" s="54">
        <f>'Upper-intermediate'!K27</f>
        <v>4.9333333333333336</v>
      </c>
      <c r="C475" s="54">
        <f>'Upper-intermediate'!K28</f>
        <v>0.2581988897471611</v>
      </c>
      <c r="D475" s="55" t="str">
        <f t="shared" si="18"/>
        <v>มากที่สุด</v>
      </c>
    </row>
    <row r="476" spans="1:7" s="14" customFormat="1" x14ac:dyDescent="0.5">
      <c r="A476" s="53" t="s">
        <v>71</v>
      </c>
      <c r="B476" s="54">
        <f>'Upper-intermediate'!L27</f>
        <v>4.666666666666667</v>
      </c>
      <c r="C476" s="54">
        <f>'Upper-intermediate'!L28</f>
        <v>0.48795003647426521</v>
      </c>
      <c r="D476" s="55" t="str">
        <f t="shared" si="18"/>
        <v>มากที่สุด</v>
      </c>
    </row>
    <row r="477" spans="1:7" s="14" customFormat="1" x14ac:dyDescent="0.5">
      <c r="A477" s="53" t="s">
        <v>72</v>
      </c>
      <c r="B477" s="54">
        <f>'Upper-intermediate'!M27</f>
        <v>4.7333333333333334</v>
      </c>
      <c r="C477" s="54">
        <f>'Upper-intermediate'!M28</f>
        <v>0.4577377082170635</v>
      </c>
      <c r="D477" s="55" t="str">
        <f t="shared" si="18"/>
        <v>มากที่สุด</v>
      </c>
    </row>
    <row r="478" spans="1:7" s="14" customFormat="1" x14ac:dyDescent="0.5">
      <c r="A478" s="53" t="s">
        <v>73</v>
      </c>
      <c r="B478" s="54">
        <f>'Upper-intermediate'!N27</f>
        <v>4.5999999999999996</v>
      </c>
      <c r="C478" s="54">
        <f>'Upper-intermediate'!N28</f>
        <v>0.50709255283711152</v>
      </c>
      <c r="D478" s="55" t="str">
        <f t="shared" si="18"/>
        <v>มากที่สุด</v>
      </c>
    </row>
    <row r="479" spans="1:7" s="14" customFormat="1" x14ac:dyDescent="0.5">
      <c r="A479" s="53" t="s">
        <v>74</v>
      </c>
      <c r="B479" s="54">
        <f>'Upper-intermediate'!O27</f>
        <v>4.333333333333333</v>
      </c>
      <c r="C479" s="54">
        <f>'Upper-intermediate'!O28</f>
        <v>0.89973541084243658</v>
      </c>
      <c r="D479" s="55" t="str">
        <f t="shared" si="18"/>
        <v>มาก</v>
      </c>
    </row>
    <row r="480" spans="1:7" s="14" customFormat="1" x14ac:dyDescent="0.5">
      <c r="A480" s="53" t="s">
        <v>75</v>
      </c>
      <c r="B480" s="54">
        <f>'Upper-intermediate'!P27</f>
        <v>4.2</v>
      </c>
      <c r="C480" s="54">
        <f>'Upper-intermediate'!P28</f>
        <v>0.94112394811431943</v>
      </c>
      <c r="D480" s="55" t="str">
        <f t="shared" si="18"/>
        <v>มาก</v>
      </c>
    </row>
    <row r="481" spans="1:7" s="14" customFormat="1" x14ac:dyDescent="0.5">
      <c r="A481" s="53" t="s">
        <v>76</v>
      </c>
      <c r="B481" s="54">
        <f>'Upper-intermediate'!Q27</f>
        <v>4.7333333333333334</v>
      </c>
      <c r="C481" s="54">
        <f>'Upper-intermediate'!Q28</f>
        <v>0.45773770821706344</v>
      </c>
      <c r="D481" s="55" t="str">
        <f t="shared" si="18"/>
        <v>มากที่สุด</v>
      </c>
    </row>
    <row r="482" spans="1:7" s="14" customFormat="1" x14ac:dyDescent="0.5">
      <c r="A482" s="53" t="s">
        <v>77</v>
      </c>
      <c r="B482" s="54">
        <f>'Upper-intermediate'!T27</f>
        <v>4.2</v>
      </c>
      <c r="C482" s="54">
        <f>'Upper-intermediate'!T28</f>
        <v>0.56061191058138671</v>
      </c>
      <c r="D482" s="55" t="str">
        <f t="shared" si="18"/>
        <v>มาก</v>
      </c>
    </row>
    <row r="483" spans="1:7" s="14" customFormat="1" ht="22.5" thickBot="1" x14ac:dyDescent="0.55000000000000004">
      <c r="A483" s="56" t="s">
        <v>78</v>
      </c>
      <c r="B483" s="57">
        <f>AVERAGE(B473:B482)</f>
        <v>4.6173333333333346</v>
      </c>
      <c r="C483" s="57">
        <f>AVERAGE(C473:C482)</f>
        <v>0.52025527934553628</v>
      </c>
      <c r="D483" s="58" t="str">
        <f t="shared" si="18"/>
        <v>มากที่สุด</v>
      </c>
    </row>
    <row r="484" spans="1:7" s="14" customFormat="1" ht="22.5" thickTop="1" x14ac:dyDescent="0.5">
      <c r="A484" s="82"/>
      <c r="B484" s="83"/>
      <c r="C484" s="83"/>
      <c r="D484" s="84"/>
    </row>
    <row r="485" spans="1:7" s="7" customFormat="1" ht="24" x14ac:dyDescent="0.55000000000000004">
      <c r="A485" s="63" t="s">
        <v>114</v>
      </c>
      <c r="B485" s="64"/>
      <c r="C485" s="64"/>
      <c r="D485" s="65"/>
    </row>
    <row r="486" spans="1:7" s="7" customFormat="1" ht="24" x14ac:dyDescent="0.55000000000000004">
      <c r="A486" s="63" t="s">
        <v>598</v>
      </c>
      <c r="B486" s="64"/>
      <c r="C486" s="64"/>
      <c r="D486" s="65"/>
    </row>
    <row r="487" spans="1:7" s="7" customFormat="1" ht="24" x14ac:dyDescent="0.55000000000000004">
      <c r="A487" s="63" t="s">
        <v>466</v>
      </c>
      <c r="B487" s="64"/>
      <c r="C487" s="64"/>
      <c r="D487" s="65"/>
    </row>
    <row r="488" spans="1:7" s="7" customFormat="1" ht="24" x14ac:dyDescent="0.55000000000000004">
      <c r="A488" s="63" t="s">
        <v>467</v>
      </c>
      <c r="B488" s="64"/>
      <c r="C488" s="64"/>
      <c r="D488" s="65"/>
    </row>
    <row r="489" spans="1:7" s="7" customFormat="1" ht="24" x14ac:dyDescent="0.55000000000000004">
      <c r="A489" s="63" t="s">
        <v>503</v>
      </c>
      <c r="B489" s="64"/>
      <c r="C489" s="64"/>
      <c r="D489" s="65"/>
    </row>
    <row r="490" spans="1:7" s="7" customFormat="1" ht="24" x14ac:dyDescent="0.55000000000000004">
      <c r="A490" s="63" t="s">
        <v>504</v>
      </c>
      <c r="B490" s="64"/>
      <c r="C490" s="64"/>
      <c r="D490" s="65"/>
    </row>
    <row r="491" spans="1:7" s="7" customFormat="1" ht="24" x14ac:dyDescent="0.55000000000000004">
      <c r="A491" s="63"/>
      <c r="B491" s="64"/>
      <c r="C491" s="64"/>
      <c r="D491" s="65"/>
    </row>
    <row r="492" spans="1:7" s="11" customFormat="1" ht="24" x14ac:dyDescent="0.55000000000000004">
      <c r="A492" s="11" t="s">
        <v>505</v>
      </c>
      <c r="E492" s="66"/>
      <c r="F492" s="66"/>
      <c r="G492" s="66"/>
    </row>
    <row r="493" spans="1:7" s="11" customFormat="1" ht="24" x14ac:dyDescent="0.55000000000000004">
      <c r="A493" s="11" t="s">
        <v>465</v>
      </c>
      <c r="E493" s="66"/>
      <c r="F493" s="66"/>
      <c r="G493" s="66"/>
    </row>
    <row r="494" spans="1:7" s="11" customFormat="1" ht="21" customHeight="1" x14ac:dyDescent="0.55000000000000004">
      <c r="A494" s="196" t="s">
        <v>41</v>
      </c>
      <c r="B494" s="198"/>
      <c r="C494" s="200" t="s">
        <v>80</v>
      </c>
      <c r="D494" s="67" t="s">
        <v>81</v>
      </c>
      <c r="E494" s="66"/>
      <c r="F494" s="68"/>
      <c r="G494" s="66"/>
    </row>
    <row r="495" spans="1:7" s="11" customFormat="1" ht="13.5" customHeight="1" x14ac:dyDescent="0.55000000000000004">
      <c r="A495" s="197"/>
      <c r="B495" s="199"/>
      <c r="C495" s="201"/>
      <c r="D495" s="69" t="s">
        <v>82</v>
      </c>
      <c r="E495" s="66"/>
      <c r="F495" s="66"/>
      <c r="G495" s="66"/>
    </row>
    <row r="496" spans="1:7" s="7" customFormat="1" ht="24" x14ac:dyDescent="0.55000000000000004">
      <c r="A496" s="70" t="s">
        <v>83</v>
      </c>
      <c r="B496" s="71"/>
      <c r="C496" s="71"/>
      <c r="D496" s="41"/>
      <c r="E496" s="10"/>
      <c r="F496" s="10"/>
      <c r="G496" s="10"/>
    </row>
    <row r="497" spans="1:7" s="7" customFormat="1" ht="25.5" customHeight="1" x14ac:dyDescent="0.55000000000000004">
      <c r="A497" s="72" t="s">
        <v>84</v>
      </c>
      <c r="B497" s="73">
        <f>'Upper-intermediate'!R27</f>
        <v>3.2</v>
      </c>
      <c r="C497" s="73">
        <f>'Upper-intermediate'!R28</f>
        <v>0.94112394811432043</v>
      </c>
      <c r="D497" s="74" t="str">
        <f>IF(B497&gt;4.5,"มากที่สุด",IF(B497&gt;3.5,"มาก",IF(B497&gt;2.5,"ปานกลาง",IF(B497&gt;1.5,"น้อย",IF(B497&lt;=1.5,"น้อยที่สุด")))))</f>
        <v>ปานกลาง</v>
      </c>
      <c r="E497" s="10"/>
      <c r="F497" s="10"/>
      <c r="G497" s="10"/>
    </row>
    <row r="498" spans="1:7" s="7" customFormat="1" ht="24.75" thickBot="1" x14ac:dyDescent="0.6">
      <c r="A498" s="75" t="s">
        <v>85</v>
      </c>
      <c r="B498" s="76">
        <f>AVERAGE(B497:B497)</f>
        <v>3.2</v>
      </c>
      <c r="C498" s="76">
        <f>SUM(C497)</f>
        <v>0.94112394811432043</v>
      </c>
      <c r="D498" s="77" t="str">
        <f>IF(B498&gt;4.5,"มากที่สุด",IF(B498&gt;3.5,"มาก",IF(B498&gt;2.5,"ปานกลาง",IF(B498&gt;1.5,"น้อย",IF(B498&lt;=1.5,"น้อยที่สุด")))))</f>
        <v>ปานกลาง</v>
      </c>
      <c r="E498" s="10"/>
      <c r="F498" s="10"/>
      <c r="G498" s="10"/>
    </row>
    <row r="499" spans="1:7" s="7" customFormat="1" ht="24.75" thickTop="1" x14ac:dyDescent="0.55000000000000004">
      <c r="A499" s="78" t="s">
        <v>86</v>
      </c>
      <c r="B499" s="71"/>
      <c r="C499" s="71"/>
      <c r="D499" s="71"/>
      <c r="E499" s="10"/>
      <c r="F499" s="10"/>
      <c r="G499" s="10"/>
    </row>
    <row r="500" spans="1:7" s="7" customFormat="1" ht="25.5" customHeight="1" x14ac:dyDescent="0.55000000000000004">
      <c r="A500" s="72" t="s">
        <v>87</v>
      </c>
      <c r="B500" s="73">
        <f>'Upper-intermediate'!S27</f>
        <v>4.0666666666666664</v>
      </c>
      <c r="C500" s="73">
        <f>'Upper-intermediate'!S28</f>
        <v>0.70373155054899705</v>
      </c>
      <c r="D500" s="79" t="str">
        <f>IF(B500&gt;4.5,"มากที่สุด",IF(B500&gt;3.5,"มาก",IF(B500&gt;2.5,"ปานกลาง",IF(B500&gt;1.5,"น้อย",IF(B500&lt;=1.5,"น้อยที่สุด")))))</f>
        <v>มาก</v>
      </c>
      <c r="E500" s="10"/>
      <c r="F500" s="10"/>
      <c r="G500" s="10"/>
    </row>
    <row r="501" spans="1:7" s="7" customFormat="1" ht="24.75" thickBot="1" x14ac:dyDescent="0.6">
      <c r="A501" s="75" t="s">
        <v>85</v>
      </c>
      <c r="B501" s="76">
        <f>AVERAGE(B500:B500)</f>
        <v>4.0666666666666664</v>
      </c>
      <c r="C501" s="76">
        <f>SUM(C500)</f>
        <v>0.70373155054899705</v>
      </c>
      <c r="D501" s="80" t="str">
        <f>IF(B501&gt;4.5,"มากที่สุด",IF(B501&gt;3.5,"มาก",IF(B501&gt;2.5,"ปานกลาง",IF(B501&gt;1.5,"น้อย",IF(B501&lt;=1.5,"น้อยที่สุด")))))</f>
        <v>มาก</v>
      </c>
      <c r="E501" s="10"/>
      <c r="F501" s="10"/>
      <c r="G501" s="10"/>
    </row>
    <row r="502" spans="1:7" s="7" customFormat="1" ht="24.75" thickTop="1" x14ac:dyDescent="0.55000000000000004">
      <c r="A502" s="81"/>
      <c r="E502" s="10"/>
      <c r="F502" s="10"/>
      <c r="G502" s="10"/>
    </row>
    <row r="503" spans="1:7" s="7" customFormat="1" ht="24" x14ac:dyDescent="0.55000000000000004">
      <c r="A503" s="7" t="s">
        <v>506</v>
      </c>
    </row>
    <row r="504" spans="1:7" s="7" customFormat="1" ht="24" x14ac:dyDescent="0.55000000000000004">
      <c r="A504" s="7" t="s">
        <v>469</v>
      </c>
    </row>
    <row r="505" spans="1:7" s="7" customFormat="1" ht="24" x14ac:dyDescent="0.55000000000000004">
      <c r="A505" s="7" t="s">
        <v>468</v>
      </c>
    </row>
    <row r="506" spans="1:7" s="7" customFormat="1" ht="24" x14ac:dyDescent="0.55000000000000004"/>
    <row r="507" spans="1:7" s="7" customFormat="1" ht="24" x14ac:dyDescent="0.55000000000000004"/>
    <row r="508" spans="1:7" s="7" customFormat="1" ht="24" x14ac:dyDescent="0.55000000000000004"/>
    <row r="509" spans="1:7" s="7" customFormat="1" ht="24" x14ac:dyDescent="0.55000000000000004"/>
    <row r="510" spans="1:7" s="7" customFormat="1" ht="24" x14ac:dyDescent="0.55000000000000004"/>
    <row r="511" spans="1:7" s="7" customFormat="1" ht="24" x14ac:dyDescent="0.55000000000000004"/>
    <row r="512" spans="1:7" s="7" customFormat="1" ht="24" x14ac:dyDescent="0.55000000000000004"/>
    <row r="513" spans="1:3" s="7" customFormat="1" ht="24" x14ac:dyDescent="0.55000000000000004"/>
    <row r="514" spans="1:3" s="7" customFormat="1" ht="24" x14ac:dyDescent="0.55000000000000004"/>
    <row r="515" spans="1:3" s="46" customFormat="1" ht="24" x14ac:dyDescent="0.55000000000000004">
      <c r="A515" s="163" t="s">
        <v>89</v>
      </c>
      <c r="B515" s="86" t="s">
        <v>42</v>
      </c>
      <c r="C515" s="86" t="s">
        <v>43</v>
      </c>
    </row>
    <row r="516" spans="1:3" s="46" customFormat="1" ht="24" x14ac:dyDescent="0.55000000000000004">
      <c r="A516" s="87" t="s">
        <v>488</v>
      </c>
      <c r="B516" s="186">
        <v>1</v>
      </c>
      <c r="C516" s="185">
        <f>B516*100/1</f>
        <v>100</v>
      </c>
    </row>
    <row r="517" spans="1:3" s="12" customFormat="1" ht="24.75" thickBot="1" x14ac:dyDescent="0.6">
      <c r="A517" s="92" t="s">
        <v>48</v>
      </c>
      <c r="B517" s="93">
        <f>SUM(B516:B516)</f>
        <v>1</v>
      </c>
      <c r="C517" s="94">
        <f>B517*100/1</f>
        <v>100</v>
      </c>
    </row>
    <row r="518" spans="1:3" s="12" customFormat="1" ht="24.75" thickTop="1" x14ac:dyDescent="0.55000000000000004">
      <c r="A518" s="95"/>
      <c r="B518" s="96"/>
      <c r="C518" s="97"/>
    </row>
    <row r="519" spans="1:3" s="46" customFormat="1" ht="24" x14ac:dyDescent="0.55000000000000004">
      <c r="A519" s="163" t="s">
        <v>597</v>
      </c>
      <c r="B519" s="86" t="s">
        <v>42</v>
      </c>
      <c r="C519" s="86" t="s">
        <v>43</v>
      </c>
    </row>
    <row r="520" spans="1:3" s="46" customFormat="1" ht="24" x14ac:dyDescent="0.55000000000000004">
      <c r="A520" s="87" t="s">
        <v>489</v>
      </c>
      <c r="B520" s="186">
        <v>1</v>
      </c>
      <c r="C520" s="185">
        <f>B520*100/2</f>
        <v>50</v>
      </c>
    </row>
    <row r="521" spans="1:3" s="46" customFormat="1" ht="24" x14ac:dyDescent="0.55000000000000004">
      <c r="A521" s="88" t="s">
        <v>490</v>
      </c>
      <c r="B521" s="186">
        <v>1</v>
      </c>
      <c r="C521" s="185">
        <f>B521*100/2</f>
        <v>50</v>
      </c>
    </row>
    <row r="522" spans="1:3" s="12" customFormat="1" ht="24.75" thickBot="1" x14ac:dyDescent="0.6">
      <c r="A522" s="92" t="s">
        <v>48</v>
      </c>
      <c r="B522" s="93">
        <f>SUM(B520:B521)</f>
        <v>2</v>
      </c>
      <c r="C522" s="94">
        <f>B522*100/2</f>
        <v>100</v>
      </c>
    </row>
    <row r="523" spans="1:3" s="12" customFormat="1" ht="24.75" thickTop="1" x14ac:dyDescent="0.55000000000000004">
      <c r="A523" s="95"/>
      <c r="B523" s="96"/>
      <c r="C523" s="97"/>
    </row>
    <row r="524" spans="1:3" s="46" customFormat="1" ht="24" x14ac:dyDescent="0.55000000000000004">
      <c r="A524" s="85" t="s">
        <v>133</v>
      </c>
      <c r="B524" s="86" t="s">
        <v>42</v>
      </c>
      <c r="C524" s="86" t="s">
        <v>43</v>
      </c>
    </row>
    <row r="525" spans="1:3" s="12" customFormat="1" ht="24" x14ac:dyDescent="0.55000000000000004">
      <c r="A525" s="194" t="s">
        <v>491</v>
      </c>
      <c r="B525" s="98">
        <v>1</v>
      </c>
      <c r="C525" s="91">
        <f>B524:B525*100/2</f>
        <v>50</v>
      </c>
    </row>
    <row r="526" spans="1:3" s="12" customFormat="1" ht="24" x14ac:dyDescent="0.55000000000000004">
      <c r="A526" s="195" t="s">
        <v>492</v>
      </c>
      <c r="B526" s="184">
        <v>1</v>
      </c>
      <c r="C526" s="185">
        <f>B526*100/2</f>
        <v>50</v>
      </c>
    </row>
    <row r="527" spans="1:3" s="12" customFormat="1" ht="24.75" thickBot="1" x14ac:dyDescent="0.6">
      <c r="A527" s="132" t="s">
        <v>48</v>
      </c>
      <c r="B527" s="131">
        <f>SUM(B525:B526)</f>
        <v>2</v>
      </c>
      <c r="C527" s="94">
        <f>B527*100/2</f>
        <v>100</v>
      </c>
    </row>
    <row r="528" spans="1:3" s="46" customFormat="1" ht="24.75" thickTop="1" x14ac:dyDescent="0.55000000000000004">
      <c r="A528" s="156"/>
      <c r="B528" s="157"/>
      <c r="C528" s="157"/>
    </row>
    <row r="529" spans="1:3" s="46" customFormat="1" ht="24" x14ac:dyDescent="0.55000000000000004">
      <c r="A529" s="85" t="s">
        <v>90</v>
      </c>
      <c r="B529" s="86" t="s">
        <v>42</v>
      </c>
      <c r="C529" s="86" t="s">
        <v>43</v>
      </c>
    </row>
    <row r="530" spans="1:3" s="12" customFormat="1" ht="24" x14ac:dyDescent="0.55000000000000004">
      <c r="A530" s="87" t="s">
        <v>493</v>
      </c>
      <c r="B530" s="98">
        <v>1</v>
      </c>
      <c r="C530" s="91">
        <f>B530*100/2</f>
        <v>50</v>
      </c>
    </row>
    <row r="531" spans="1:3" s="12" customFormat="1" ht="24" x14ac:dyDescent="0.55000000000000004">
      <c r="A531" s="87" t="s">
        <v>494</v>
      </c>
      <c r="B531" s="98">
        <v>1</v>
      </c>
      <c r="C531" s="91">
        <f>B531*100/2</f>
        <v>50</v>
      </c>
    </row>
    <row r="532" spans="1:3" s="12" customFormat="1" ht="24.75" thickBot="1" x14ac:dyDescent="0.6">
      <c r="A532" s="132" t="s">
        <v>48</v>
      </c>
      <c r="B532" s="131">
        <f>SUM(B530:B531)</f>
        <v>2</v>
      </c>
      <c r="C532" s="133">
        <f>B532*100/2</f>
        <v>100</v>
      </c>
    </row>
    <row r="533" spans="1:3" s="46" customFormat="1" ht="24.75" thickTop="1" x14ac:dyDescent="0.55000000000000004">
      <c r="A533" s="89"/>
      <c r="B533" s="90"/>
      <c r="C533" s="90"/>
    </row>
    <row r="534" spans="1:3" s="46" customFormat="1" ht="24" x14ac:dyDescent="0.55000000000000004">
      <c r="A534" s="85" t="s">
        <v>495</v>
      </c>
      <c r="B534" s="86" t="s">
        <v>42</v>
      </c>
      <c r="C534" s="86" t="s">
        <v>43</v>
      </c>
    </row>
    <row r="535" spans="1:3" s="12" customFormat="1" ht="24" x14ac:dyDescent="0.55000000000000004">
      <c r="A535" s="87" t="s">
        <v>496</v>
      </c>
      <c r="B535" s="98">
        <v>1</v>
      </c>
      <c r="C535" s="91">
        <f>B535*100/7</f>
        <v>14.285714285714286</v>
      </c>
    </row>
    <row r="536" spans="1:3" s="12" customFormat="1" ht="24" x14ac:dyDescent="0.55000000000000004">
      <c r="A536" s="87" t="s">
        <v>497</v>
      </c>
      <c r="B536" s="98">
        <v>1</v>
      </c>
      <c r="C536" s="91">
        <f t="shared" ref="C536:C542" si="19">B536*100/7</f>
        <v>14.285714285714286</v>
      </c>
    </row>
    <row r="537" spans="1:3" s="12" customFormat="1" ht="24" x14ac:dyDescent="0.55000000000000004">
      <c r="A537" s="87" t="s">
        <v>498</v>
      </c>
      <c r="B537" s="98">
        <v>1</v>
      </c>
      <c r="C537" s="91">
        <f t="shared" si="19"/>
        <v>14.285714285714286</v>
      </c>
    </row>
    <row r="538" spans="1:3" s="12" customFormat="1" ht="24" x14ac:dyDescent="0.55000000000000004">
      <c r="A538" s="87" t="s">
        <v>499</v>
      </c>
      <c r="B538" s="98">
        <v>1</v>
      </c>
      <c r="C538" s="91">
        <f t="shared" si="19"/>
        <v>14.285714285714286</v>
      </c>
    </row>
    <row r="539" spans="1:3" s="12" customFormat="1" ht="24" x14ac:dyDescent="0.55000000000000004">
      <c r="A539" s="87" t="s">
        <v>500</v>
      </c>
      <c r="B539" s="98">
        <v>1</v>
      </c>
      <c r="C539" s="91">
        <f t="shared" si="19"/>
        <v>14.285714285714286</v>
      </c>
    </row>
    <row r="540" spans="1:3" s="12" customFormat="1" ht="24" x14ac:dyDescent="0.55000000000000004">
      <c r="A540" s="87" t="s">
        <v>501</v>
      </c>
      <c r="B540" s="98">
        <v>1</v>
      </c>
      <c r="C540" s="91">
        <f t="shared" si="19"/>
        <v>14.285714285714286</v>
      </c>
    </row>
    <row r="541" spans="1:3" s="12" customFormat="1" ht="24" x14ac:dyDescent="0.55000000000000004">
      <c r="A541" s="87" t="s">
        <v>502</v>
      </c>
      <c r="B541" s="98">
        <v>1</v>
      </c>
      <c r="C541" s="91">
        <f t="shared" si="19"/>
        <v>14.285714285714286</v>
      </c>
    </row>
    <row r="542" spans="1:3" s="12" customFormat="1" ht="24.75" thickBot="1" x14ac:dyDescent="0.6">
      <c r="A542" s="132" t="s">
        <v>48</v>
      </c>
      <c r="B542" s="131">
        <f>SUM(B535:B541)</f>
        <v>7</v>
      </c>
      <c r="C542" s="94">
        <f t="shared" si="19"/>
        <v>100</v>
      </c>
    </row>
    <row r="543" spans="1:3" s="46" customFormat="1" ht="24.75" thickTop="1" x14ac:dyDescent="0.55000000000000004">
      <c r="A543" s="89"/>
      <c r="B543" s="90"/>
      <c r="C543" s="90"/>
    </row>
    <row r="544" spans="1:3" s="46" customFormat="1" ht="24" x14ac:dyDescent="0.55000000000000004">
      <c r="A544" s="89"/>
      <c r="B544" s="90"/>
      <c r="C544" s="90"/>
    </row>
    <row r="545" spans="1:3" s="46" customFormat="1" ht="24" x14ac:dyDescent="0.55000000000000004">
      <c r="A545" s="89"/>
      <c r="B545" s="90"/>
      <c r="C545" s="90"/>
    </row>
    <row r="546" spans="1:3" s="46" customFormat="1" ht="24" x14ac:dyDescent="0.55000000000000004">
      <c r="A546" s="89"/>
      <c r="B546" s="90"/>
      <c r="C546" s="90"/>
    </row>
    <row r="547" spans="1:3" s="46" customFormat="1" ht="24" x14ac:dyDescent="0.55000000000000004">
      <c r="A547" s="89"/>
      <c r="B547" s="90"/>
      <c r="C547" s="90"/>
    </row>
    <row r="548" spans="1:3" s="46" customFormat="1" ht="24" x14ac:dyDescent="0.55000000000000004">
      <c r="A548" s="89"/>
      <c r="B548" s="90"/>
      <c r="C548" s="90"/>
    </row>
    <row r="549" spans="1:3" s="46" customFormat="1" ht="24" x14ac:dyDescent="0.55000000000000004">
      <c r="A549" s="89"/>
      <c r="B549" s="90"/>
      <c r="C549" s="90"/>
    </row>
    <row r="550" spans="1:3" s="46" customFormat="1" ht="24" x14ac:dyDescent="0.55000000000000004">
      <c r="A550" s="89"/>
      <c r="B550" s="90"/>
      <c r="C550" s="90"/>
    </row>
    <row r="551" spans="1:3" s="46" customFormat="1" ht="24" x14ac:dyDescent="0.55000000000000004">
      <c r="A551" s="89"/>
      <c r="B551" s="90"/>
      <c r="C551" s="90"/>
    </row>
    <row r="552" spans="1:3" s="46" customFormat="1" ht="24" x14ac:dyDescent="0.55000000000000004">
      <c r="A552" s="89"/>
      <c r="B552" s="90"/>
      <c r="C552" s="90"/>
    </row>
    <row r="553" spans="1:3" s="46" customFormat="1" ht="24" x14ac:dyDescent="0.55000000000000004">
      <c r="A553" s="89"/>
      <c r="B553" s="90"/>
      <c r="C553" s="90"/>
    </row>
    <row r="554" spans="1:3" s="46" customFormat="1" ht="24" x14ac:dyDescent="0.55000000000000004">
      <c r="A554" s="89"/>
      <c r="B554" s="90"/>
      <c r="C554" s="90"/>
    </row>
    <row r="555" spans="1:3" s="46" customFormat="1" ht="24" x14ac:dyDescent="0.55000000000000004">
      <c r="A555" s="89"/>
      <c r="B555" s="90"/>
      <c r="C555" s="90"/>
    </row>
    <row r="556" spans="1:3" s="46" customFormat="1" ht="24" x14ac:dyDescent="0.55000000000000004">
      <c r="A556" s="89"/>
      <c r="B556" s="90"/>
      <c r="C556" s="90"/>
    </row>
    <row r="557" spans="1:3" s="46" customFormat="1" ht="24" x14ac:dyDescent="0.55000000000000004">
      <c r="A557" s="89"/>
      <c r="B557" s="90"/>
      <c r="C557" s="90"/>
    </row>
    <row r="558" spans="1:3" s="46" customFormat="1" ht="24" x14ac:dyDescent="0.55000000000000004">
      <c r="A558" s="89"/>
      <c r="B558" s="90"/>
      <c r="C558" s="90"/>
    </row>
    <row r="559" spans="1:3" s="46" customFormat="1" ht="24" x14ac:dyDescent="0.55000000000000004">
      <c r="A559" s="89"/>
      <c r="B559" s="90"/>
      <c r="C559" s="90"/>
    </row>
    <row r="560" spans="1:3" s="46" customFormat="1" ht="24" x14ac:dyDescent="0.55000000000000004">
      <c r="A560" s="89"/>
      <c r="B560" s="90"/>
      <c r="C560" s="90"/>
    </row>
    <row r="561" spans="1:3" s="46" customFormat="1" ht="24" x14ac:dyDescent="0.55000000000000004">
      <c r="A561" s="89"/>
      <c r="B561" s="90"/>
      <c r="C561" s="90"/>
    </row>
    <row r="562" spans="1:3" s="46" customFormat="1" ht="24" x14ac:dyDescent="0.55000000000000004">
      <c r="A562" s="89"/>
      <c r="B562" s="90"/>
      <c r="C562" s="90"/>
    </row>
    <row r="563" spans="1:3" s="46" customFormat="1" ht="24" x14ac:dyDescent="0.55000000000000004">
      <c r="A563" s="89"/>
      <c r="B563" s="90"/>
      <c r="C563" s="90"/>
    </row>
    <row r="564" spans="1:3" s="46" customFormat="1" ht="24" x14ac:dyDescent="0.55000000000000004">
      <c r="A564" s="89"/>
      <c r="B564" s="90"/>
      <c r="C564" s="90"/>
    </row>
    <row r="565" spans="1:3" s="46" customFormat="1" ht="24" x14ac:dyDescent="0.55000000000000004">
      <c r="A565" s="89"/>
      <c r="B565" s="90"/>
      <c r="C565" s="90"/>
    </row>
    <row r="566" spans="1:3" s="46" customFormat="1" ht="24" x14ac:dyDescent="0.55000000000000004">
      <c r="A566" s="89"/>
      <c r="B566" s="90"/>
      <c r="C566" s="90"/>
    </row>
    <row r="567" spans="1:3" s="46" customFormat="1" ht="24" x14ac:dyDescent="0.55000000000000004">
      <c r="A567" s="89"/>
      <c r="B567" s="90"/>
      <c r="C567" s="90"/>
    </row>
    <row r="568" spans="1:3" s="46" customFormat="1" ht="24" x14ac:dyDescent="0.55000000000000004">
      <c r="A568" s="89"/>
      <c r="B568" s="90"/>
      <c r="C568" s="90"/>
    </row>
    <row r="569" spans="1:3" s="46" customFormat="1" ht="24" x14ac:dyDescent="0.55000000000000004">
      <c r="A569" s="89"/>
      <c r="B569" s="90"/>
      <c r="C569" s="90"/>
    </row>
    <row r="570" spans="1:3" s="46" customFormat="1" ht="24" x14ac:dyDescent="0.55000000000000004">
      <c r="A570" s="89"/>
      <c r="B570" s="90"/>
      <c r="C570" s="90"/>
    </row>
    <row r="571" spans="1:3" s="46" customFormat="1" ht="24" x14ac:dyDescent="0.55000000000000004">
      <c r="A571" s="89"/>
      <c r="B571" s="90"/>
      <c r="C571" s="90"/>
    </row>
    <row r="572" spans="1:3" s="46" customFormat="1" ht="24" x14ac:dyDescent="0.55000000000000004">
      <c r="A572" s="89"/>
      <c r="B572" s="90"/>
      <c r="C572" s="90"/>
    </row>
    <row r="573" spans="1:3" s="46" customFormat="1" ht="24" x14ac:dyDescent="0.55000000000000004">
      <c r="A573" s="89"/>
      <c r="B573" s="90"/>
      <c r="C573" s="90"/>
    </row>
    <row r="574" spans="1:3" s="46" customFormat="1" ht="24" x14ac:dyDescent="0.55000000000000004">
      <c r="A574" s="89"/>
      <c r="B574" s="90"/>
      <c r="C574" s="90"/>
    </row>
    <row r="575" spans="1:3" s="46" customFormat="1" ht="24" x14ac:dyDescent="0.55000000000000004">
      <c r="A575" s="89"/>
      <c r="B575" s="90"/>
      <c r="C575" s="90"/>
    </row>
    <row r="576" spans="1:3" s="46" customFormat="1" ht="24" x14ac:dyDescent="0.55000000000000004">
      <c r="A576" s="89"/>
      <c r="B576" s="90"/>
      <c r="C576" s="90"/>
    </row>
    <row r="577" spans="1:3" s="46" customFormat="1" ht="24" x14ac:dyDescent="0.55000000000000004">
      <c r="A577" s="89"/>
      <c r="B577" s="90"/>
      <c r="C577" s="90"/>
    </row>
    <row r="578" spans="1:3" s="46" customFormat="1" ht="24" x14ac:dyDescent="0.55000000000000004">
      <c r="A578" s="89"/>
      <c r="B578" s="90"/>
      <c r="C578" s="90"/>
    </row>
    <row r="579" spans="1:3" s="46" customFormat="1" ht="24" x14ac:dyDescent="0.55000000000000004">
      <c r="A579" s="89"/>
      <c r="B579" s="90"/>
      <c r="C579" s="90"/>
    </row>
    <row r="580" spans="1:3" s="46" customFormat="1" ht="24" x14ac:dyDescent="0.55000000000000004">
      <c r="A580" s="89"/>
      <c r="B580" s="90"/>
      <c r="C580" s="90"/>
    </row>
    <row r="581" spans="1:3" s="46" customFormat="1" ht="24" x14ac:dyDescent="0.55000000000000004">
      <c r="A581" s="89"/>
      <c r="B581" s="90"/>
      <c r="C581" s="90"/>
    </row>
    <row r="582" spans="1:3" s="46" customFormat="1" ht="24" x14ac:dyDescent="0.55000000000000004">
      <c r="A582" s="89"/>
      <c r="B582" s="90"/>
      <c r="C582" s="90"/>
    </row>
    <row r="583" spans="1:3" s="46" customFormat="1" ht="24" x14ac:dyDescent="0.55000000000000004">
      <c r="A583" s="89"/>
      <c r="B583" s="90"/>
      <c r="C583" s="90"/>
    </row>
    <row r="584" spans="1:3" s="46" customFormat="1" ht="24" x14ac:dyDescent="0.55000000000000004">
      <c r="A584" s="89"/>
      <c r="B584" s="90"/>
      <c r="C584" s="90"/>
    </row>
    <row r="585" spans="1:3" s="46" customFormat="1" ht="24" x14ac:dyDescent="0.55000000000000004">
      <c r="A585" s="89"/>
      <c r="B585" s="90"/>
      <c r="C585" s="90"/>
    </row>
    <row r="586" spans="1:3" s="46" customFormat="1" ht="24" x14ac:dyDescent="0.55000000000000004">
      <c r="A586" s="89"/>
      <c r="B586" s="90"/>
      <c r="C586" s="90"/>
    </row>
    <row r="587" spans="1:3" s="46" customFormat="1" ht="24" x14ac:dyDescent="0.55000000000000004">
      <c r="A587" s="89"/>
      <c r="B587" s="90"/>
      <c r="C587" s="90"/>
    </row>
    <row r="588" spans="1:3" s="46" customFormat="1" ht="24" x14ac:dyDescent="0.55000000000000004">
      <c r="A588" s="89"/>
      <c r="B588" s="90"/>
      <c r="C588" s="90"/>
    </row>
    <row r="589" spans="1:3" s="46" customFormat="1" ht="24" x14ac:dyDescent="0.55000000000000004">
      <c r="A589" s="89"/>
      <c r="B589" s="90"/>
      <c r="C589" s="90"/>
    </row>
    <row r="590" spans="1:3" s="46" customFormat="1" ht="24" x14ac:dyDescent="0.55000000000000004">
      <c r="A590" s="89"/>
      <c r="B590" s="90"/>
      <c r="C590" s="90"/>
    </row>
    <row r="591" spans="1:3" s="46" customFormat="1" ht="24" x14ac:dyDescent="0.55000000000000004">
      <c r="A591" s="89"/>
      <c r="B591" s="90"/>
      <c r="C591" s="90"/>
    </row>
    <row r="592" spans="1:3" s="46" customFormat="1" ht="24" x14ac:dyDescent="0.55000000000000004">
      <c r="A592" s="89"/>
      <c r="B592" s="90"/>
      <c r="C592" s="90"/>
    </row>
    <row r="593" spans="1:3" s="46" customFormat="1" ht="24" x14ac:dyDescent="0.55000000000000004">
      <c r="A593" s="89"/>
      <c r="B593" s="90"/>
      <c r="C593" s="90"/>
    </row>
    <row r="594" spans="1:3" s="46" customFormat="1" ht="24" x14ac:dyDescent="0.55000000000000004">
      <c r="A594" s="89"/>
      <c r="B594" s="90"/>
      <c r="C594" s="90"/>
    </row>
    <row r="595" spans="1:3" s="46" customFormat="1" ht="24" x14ac:dyDescent="0.55000000000000004">
      <c r="A595" s="89"/>
      <c r="B595" s="90"/>
      <c r="C595" s="90"/>
    </row>
    <row r="596" spans="1:3" s="46" customFormat="1" ht="24" x14ac:dyDescent="0.55000000000000004">
      <c r="A596" s="89"/>
      <c r="B596" s="90"/>
      <c r="C596" s="90"/>
    </row>
    <row r="597" spans="1:3" s="46" customFormat="1" ht="24" x14ac:dyDescent="0.55000000000000004">
      <c r="A597" s="89"/>
      <c r="B597" s="90"/>
      <c r="C597" s="90"/>
    </row>
    <row r="598" spans="1:3" s="46" customFormat="1" ht="24" x14ac:dyDescent="0.55000000000000004">
      <c r="A598" s="89"/>
      <c r="B598" s="90"/>
      <c r="C598" s="90"/>
    </row>
    <row r="599" spans="1:3" s="46" customFormat="1" ht="24" x14ac:dyDescent="0.55000000000000004">
      <c r="A599" s="89"/>
      <c r="B599" s="90"/>
      <c r="C599" s="90"/>
    </row>
    <row r="600" spans="1:3" s="46" customFormat="1" ht="24" x14ac:dyDescent="0.55000000000000004">
      <c r="A600" s="89"/>
      <c r="B600" s="90"/>
      <c r="C600" s="90"/>
    </row>
    <row r="601" spans="1:3" s="46" customFormat="1" ht="24" x14ac:dyDescent="0.55000000000000004">
      <c r="A601" s="89"/>
      <c r="B601" s="90"/>
      <c r="C601" s="90"/>
    </row>
    <row r="602" spans="1:3" s="46" customFormat="1" ht="24" x14ac:dyDescent="0.55000000000000004">
      <c r="A602" s="89"/>
      <c r="B602" s="90"/>
      <c r="C602" s="90"/>
    </row>
    <row r="603" spans="1:3" s="46" customFormat="1" ht="24" x14ac:dyDescent="0.55000000000000004">
      <c r="A603" s="89"/>
      <c r="B603" s="90"/>
      <c r="C603" s="90"/>
    </row>
    <row r="604" spans="1:3" s="46" customFormat="1" ht="24" x14ac:dyDescent="0.55000000000000004">
      <c r="A604" s="89"/>
      <c r="B604" s="90"/>
      <c r="C604" s="90"/>
    </row>
    <row r="605" spans="1:3" s="46" customFormat="1" ht="24" x14ac:dyDescent="0.55000000000000004">
      <c r="A605" s="89"/>
      <c r="B605" s="90"/>
      <c r="C605" s="90"/>
    </row>
    <row r="606" spans="1:3" s="46" customFormat="1" ht="24" x14ac:dyDescent="0.55000000000000004">
      <c r="A606" s="89"/>
      <c r="B606" s="90"/>
      <c r="C606" s="90"/>
    </row>
    <row r="607" spans="1:3" s="46" customFormat="1" ht="24" x14ac:dyDescent="0.55000000000000004">
      <c r="A607" s="89"/>
      <c r="B607" s="90"/>
      <c r="C607" s="90"/>
    </row>
    <row r="608" spans="1:3" s="46" customFormat="1" ht="24" x14ac:dyDescent="0.55000000000000004">
      <c r="A608" s="89"/>
      <c r="B608" s="90"/>
      <c r="C608" s="90"/>
    </row>
    <row r="609" spans="1:3" s="46" customFormat="1" ht="24" x14ac:dyDescent="0.55000000000000004">
      <c r="A609" s="89"/>
      <c r="B609" s="90"/>
      <c r="C609" s="90"/>
    </row>
    <row r="610" spans="1:3" s="46" customFormat="1" ht="24" x14ac:dyDescent="0.55000000000000004">
      <c r="A610" s="89"/>
      <c r="B610" s="90"/>
      <c r="C610" s="90"/>
    </row>
    <row r="611" spans="1:3" s="46" customFormat="1" ht="24" x14ac:dyDescent="0.55000000000000004">
      <c r="A611" s="89"/>
      <c r="B611" s="90"/>
      <c r="C611" s="90"/>
    </row>
    <row r="612" spans="1:3" s="46" customFormat="1" ht="24" x14ac:dyDescent="0.55000000000000004">
      <c r="A612" s="89"/>
      <c r="B612" s="90"/>
      <c r="C612" s="90"/>
    </row>
    <row r="613" spans="1:3" s="46" customFormat="1" ht="24" x14ac:dyDescent="0.55000000000000004">
      <c r="A613" s="89"/>
      <c r="B613" s="90"/>
      <c r="C613" s="90"/>
    </row>
    <row r="614" spans="1:3" s="46" customFormat="1" ht="24" x14ac:dyDescent="0.55000000000000004">
      <c r="A614" s="89"/>
      <c r="B614" s="90"/>
      <c r="C614" s="90"/>
    </row>
    <row r="615" spans="1:3" s="46" customFormat="1" ht="24" x14ac:dyDescent="0.55000000000000004">
      <c r="A615" s="89"/>
      <c r="B615" s="90"/>
      <c r="C615" s="90"/>
    </row>
    <row r="616" spans="1:3" s="46" customFormat="1" ht="24" x14ac:dyDescent="0.55000000000000004">
      <c r="A616" s="89"/>
      <c r="B616" s="90"/>
      <c r="C616" s="90"/>
    </row>
    <row r="617" spans="1:3" s="46" customFormat="1" ht="24" x14ac:dyDescent="0.55000000000000004">
      <c r="A617" s="89"/>
      <c r="B617" s="90"/>
      <c r="C617" s="90"/>
    </row>
    <row r="618" spans="1:3" s="46" customFormat="1" ht="24" x14ac:dyDescent="0.55000000000000004">
      <c r="A618" s="89"/>
      <c r="B618" s="90"/>
      <c r="C618" s="90"/>
    </row>
    <row r="619" spans="1:3" s="46" customFormat="1" ht="24" x14ac:dyDescent="0.55000000000000004">
      <c r="A619" s="89"/>
      <c r="B619" s="90"/>
      <c r="C619" s="90"/>
    </row>
    <row r="620" spans="1:3" s="46" customFormat="1" ht="24" x14ac:dyDescent="0.55000000000000004">
      <c r="A620" s="89"/>
      <c r="B620" s="90"/>
      <c r="C620" s="90"/>
    </row>
    <row r="621" spans="1:3" s="46" customFormat="1" ht="24" x14ac:dyDescent="0.55000000000000004">
      <c r="A621" s="89"/>
      <c r="B621" s="90"/>
      <c r="C621" s="90"/>
    </row>
    <row r="622" spans="1:3" s="46" customFormat="1" ht="24" x14ac:dyDescent="0.55000000000000004">
      <c r="A622" s="89"/>
      <c r="B622" s="90"/>
      <c r="C622" s="90"/>
    </row>
    <row r="623" spans="1:3" s="46" customFormat="1" ht="24" x14ac:dyDescent="0.55000000000000004">
      <c r="A623" s="89"/>
      <c r="B623" s="90"/>
      <c r="C623" s="90"/>
    </row>
    <row r="624" spans="1:3" s="46" customFormat="1" ht="24" x14ac:dyDescent="0.55000000000000004">
      <c r="A624" s="89"/>
      <c r="B624" s="90"/>
      <c r="C624" s="90"/>
    </row>
    <row r="625" spans="1:3" s="46" customFormat="1" ht="24" x14ac:dyDescent="0.55000000000000004">
      <c r="A625" s="89"/>
      <c r="B625" s="90"/>
      <c r="C625" s="90"/>
    </row>
    <row r="626" spans="1:3" s="46" customFormat="1" ht="24" x14ac:dyDescent="0.55000000000000004">
      <c r="A626" s="89"/>
      <c r="B626" s="90"/>
      <c r="C626" s="90"/>
    </row>
    <row r="627" spans="1:3" s="46" customFormat="1" ht="24" x14ac:dyDescent="0.55000000000000004">
      <c r="A627" s="89"/>
      <c r="B627" s="90"/>
      <c r="C627" s="90"/>
    </row>
    <row r="628" spans="1:3" s="46" customFormat="1" ht="24" x14ac:dyDescent="0.55000000000000004">
      <c r="A628" s="89"/>
      <c r="B628" s="90"/>
      <c r="C628" s="90"/>
    </row>
    <row r="629" spans="1:3" s="46" customFormat="1" ht="24" x14ac:dyDescent="0.55000000000000004">
      <c r="A629" s="89"/>
      <c r="B629" s="90"/>
      <c r="C629" s="90"/>
    </row>
    <row r="630" spans="1:3" s="46" customFormat="1" ht="24" x14ac:dyDescent="0.55000000000000004">
      <c r="A630" s="89"/>
      <c r="B630" s="90"/>
      <c r="C630" s="90"/>
    </row>
    <row r="631" spans="1:3" s="46" customFormat="1" ht="24" x14ac:dyDescent="0.55000000000000004">
      <c r="A631" s="89"/>
      <c r="B631" s="90"/>
      <c r="C631" s="90"/>
    </row>
    <row r="632" spans="1:3" s="46" customFormat="1" ht="24" x14ac:dyDescent="0.55000000000000004">
      <c r="A632" s="89"/>
      <c r="B632" s="90"/>
      <c r="C632" s="90"/>
    </row>
    <row r="633" spans="1:3" s="46" customFormat="1" ht="24" x14ac:dyDescent="0.55000000000000004">
      <c r="A633" s="89"/>
      <c r="B633" s="90"/>
      <c r="C633" s="90"/>
    </row>
    <row r="634" spans="1:3" s="46" customFormat="1" ht="24" x14ac:dyDescent="0.55000000000000004">
      <c r="A634" s="89"/>
      <c r="B634" s="90"/>
      <c r="C634" s="90"/>
    </row>
    <row r="635" spans="1:3" s="46" customFormat="1" ht="24" x14ac:dyDescent="0.55000000000000004">
      <c r="A635" s="89"/>
      <c r="B635" s="90"/>
      <c r="C635" s="90"/>
    </row>
    <row r="636" spans="1:3" s="46" customFormat="1" ht="24" x14ac:dyDescent="0.55000000000000004">
      <c r="A636" s="89"/>
      <c r="B636" s="90"/>
      <c r="C636" s="90"/>
    </row>
    <row r="637" spans="1:3" s="46" customFormat="1" ht="24" x14ac:dyDescent="0.55000000000000004">
      <c r="A637" s="89"/>
      <c r="B637" s="90"/>
      <c r="C637" s="90"/>
    </row>
    <row r="638" spans="1:3" s="46" customFormat="1" ht="24" x14ac:dyDescent="0.55000000000000004">
      <c r="A638" s="89"/>
      <c r="B638" s="90"/>
      <c r="C638" s="90"/>
    </row>
    <row r="639" spans="1:3" s="46" customFormat="1" ht="24" x14ac:dyDescent="0.55000000000000004">
      <c r="A639" s="89"/>
      <c r="B639" s="90"/>
      <c r="C639" s="90"/>
    </row>
  </sheetData>
  <mergeCells count="27">
    <mergeCell ref="A427:A428"/>
    <mergeCell ref="B427:D427"/>
    <mergeCell ref="A310:A311"/>
    <mergeCell ref="B310:D310"/>
    <mergeCell ref="A341:A342"/>
    <mergeCell ref="B341:B342"/>
    <mergeCell ref="C341:C342"/>
    <mergeCell ref="A369:A370"/>
    <mergeCell ref="B369:D369"/>
    <mergeCell ref="A399:A400"/>
    <mergeCell ref="B399:B400"/>
    <mergeCell ref="C399:C400"/>
    <mergeCell ref="A1:D1"/>
    <mergeCell ref="A2:D2"/>
    <mergeCell ref="A251:A252"/>
    <mergeCell ref="B251:D251"/>
    <mergeCell ref="A282:A283"/>
    <mergeCell ref="B282:B283"/>
    <mergeCell ref="C282:C283"/>
    <mergeCell ref="A494:A495"/>
    <mergeCell ref="B494:B495"/>
    <mergeCell ref="C494:C495"/>
    <mergeCell ref="A457:A458"/>
    <mergeCell ref="B457:B458"/>
    <mergeCell ref="C457:C458"/>
    <mergeCell ref="A471:A472"/>
    <mergeCell ref="B471:D471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123825</xdr:colOff>
                <xdr:row>281</xdr:row>
                <xdr:rowOff>219075</xdr:rowOff>
              </from>
              <to>
                <xdr:col>1</xdr:col>
                <xdr:colOff>257175</xdr:colOff>
                <xdr:row>282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</xdr:col>
                <xdr:colOff>123825</xdr:colOff>
                <xdr:row>456</xdr:row>
                <xdr:rowOff>161925</xdr:rowOff>
              </from>
              <to>
                <xdr:col>1</xdr:col>
                <xdr:colOff>257175</xdr:colOff>
                <xdr:row>457</xdr:row>
                <xdr:rowOff>28575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8" r:id="rId7">
          <objectPr defaultSize="0" autoPict="0" r:id="rId5">
            <anchor moveWithCells="1" sizeWithCells="1">
              <from>
                <xdr:col>1</xdr:col>
                <xdr:colOff>123825</xdr:colOff>
                <xdr:row>281</xdr:row>
                <xdr:rowOff>219075</xdr:rowOff>
              </from>
              <to>
                <xdr:col>1</xdr:col>
                <xdr:colOff>257175</xdr:colOff>
                <xdr:row>282</xdr:row>
                <xdr:rowOff>85725</xdr:rowOff>
              </to>
            </anchor>
          </objectPr>
        </oleObject>
      </mc:Choice>
      <mc:Fallback>
        <oleObject progId="Equation.3" shapeId="8198" r:id="rId7"/>
      </mc:Fallback>
    </mc:AlternateContent>
    <mc:AlternateContent xmlns:mc="http://schemas.openxmlformats.org/markup-compatibility/2006">
      <mc:Choice Requires="x14">
        <oleObject progId="Equation.3" shapeId="8200" r:id="rId8">
          <objectPr defaultSize="0" autoPict="0" r:id="rId5">
            <anchor moveWithCells="1" sizeWithCells="1">
              <from>
                <xdr:col>1</xdr:col>
                <xdr:colOff>123825</xdr:colOff>
                <xdr:row>456</xdr:row>
                <xdr:rowOff>161925</xdr:rowOff>
              </from>
              <to>
                <xdr:col>1</xdr:col>
                <xdr:colOff>257175</xdr:colOff>
                <xdr:row>457</xdr:row>
                <xdr:rowOff>28575</xdr:rowOff>
              </to>
            </anchor>
          </objectPr>
        </oleObject>
      </mc:Choice>
      <mc:Fallback>
        <oleObject progId="Equation.3" shapeId="8200" r:id="rId8"/>
      </mc:Fallback>
    </mc:AlternateContent>
    <mc:AlternateContent xmlns:mc="http://schemas.openxmlformats.org/markup-compatibility/2006">
      <mc:Choice Requires="x14">
        <oleObject progId="Equation.3" shapeId="8202" r:id="rId9">
          <objectPr defaultSize="0" autoPict="0" r:id="rId5">
            <anchor moveWithCells="1" sizeWithCells="1">
              <from>
                <xdr:col>1</xdr:col>
                <xdr:colOff>123825</xdr:colOff>
                <xdr:row>398</xdr:row>
                <xdr:rowOff>219075</xdr:rowOff>
              </from>
              <to>
                <xdr:col>1</xdr:col>
                <xdr:colOff>257175</xdr:colOff>
                <xdr:row>399</xdr:row>
                <xdr:rowOff>85725</xdr:rowOff>
              </to>
            </anchor>
          </objectPr>
        </oleObject>
      </mc:Choice>
      <mc:Fallback>
        <oleObject progId="Equation.3" shapeId="8202" r:id="rId9"/>
      </mc:Fallback>
    </mc:AlternateContent>
    <mc:AlternateContent xmlns:mc="http://schemas.openxmlformats.org/markup-compatibility/2006">
      <mc:Choice Requires="x14">
        <oleObject progId="Equation.3" shapeId="8203" r:id="rId10">
          <objectPr defaultSize="0" autoPict="0" r:id="rId5">
            <anchor moveWithCells="1" sizeWithCells="1">
              <from>
                <xdr:col>1</xdr:col>
                <xdr:colOff>123825</xdr:colOff>
                <xdr:row>398</xdr:row>
                <xdr:rowOff>219075</xdr:rowOff>
              </from>
              <to>
                <xdr:col>1</xdr:col>
                <xdr:colOff>257175</xdr:colOff>
                <xdr:row>399</xdr:row>
                <xdr:rowOff>85725</xdr:rowOff>
              </to>
            </anchor>
          </objectPr>
        </oleObject>
      </mc:Choice>
      <mc:Fallback>
        <oleObject progId="Equation.3" shapeId="8203" r:id="rId10"/>
      </mc:Fallback>
    </mc:AlternateContent>
    <mc:AlternateContent xmlns:mc="http://schemas.openxmlformats.org/markup-compatibility/2006">
      <mc:Choice Requires="x14">
        <oleObject progId="Equation.3" shapeId="8204" r:id="rId11">
          <objectPr defaultSize="0" r:id="rId5">
            <anchor moveWithCells="1" sizeWithCells="1">
              <from>
                <xdr:col>1</xdr:col>
                <xdr:colOff>123825</xdr:colOff>
                <xdr:row>340</xdr:row>
                <xdr:rowOff>219075</xdr:rowOff>
              </from>
              <to>
                <xdr:col>1</xdr:col>
                <xdr:colOff>257175</xdr:colOff>
                <xdr:row>341</xdr:row>
                <xdr:rowOff>85725</xdr:rowOff>
              </to>
            </anchor>
          </objectPr>
        </oleObject>
      </mc:Choice>
      <mc:Fallback>
        <oleObject progId="Equation.3" shapeId="8204" r:id="rId11"/>
      </mc:Fallback>
    </mc:AlternateContent>
    <mc:AlternateContent xmlns:mc="http://schemas.openxmlformats.org/markup-compatibility/2006">
      <mc:Choice Requires="x14">
        <oleObject progId="Equation.3" shapeId="8205" r:id="rId12">
          <objectPr defaultSize="0" r:id="rId5">
            <anchor moveWithCells="1" sizeWithCells="1">
              <from>
                <xdr:col>1</xdr:col>
                <xdr:colOff>123825</xdr:colOff>
                <xdr:row>340</xdr:row>
                <xdr:rowOff>219075</xdr:rowOff>
              </from>
              <to>
                <xdr:col>1</xdr:col>
                <xdr:colOff>257175</xdr:colOff>
                <xdr:row>341</xdr:row>
                <xdr:rowOff>85725</xdr:rowOff>
              </to>
            </anchor>
          </objectPr>
        </oleObject>
      </mc:Choice>
      <mc:Fallback>
        <oleObject progId="Equation.3" shapeId="8205" r:id="rId12"/>
      </mc:Fallback>
    </mc:AlternateContent>
    <mc:AlternateContent xmlns:mc="http://schemas.openxmlformats.org/markup-compatibility/2006">
      <mc:Choice Requires="x14">
        <oleObject progId="Equation.3" shapeId="8206" r:id="rId13">
          <objectPr defaultSize="0" r:id="rId5">
            <anchor moveWithCells="1" sizeWithCells="1">
              <from>
                <xdr:col>1</xdr:col>
                <xdr:colOff>123825</xdr:colOff>
                <xdr:row>493</xdr:row>
                <xdr:rowOff>161925</xdr:rowOff>
              </from>
              <to>
                <xdr:col>1</xdr:col>
                <xdr:colOff>257175</xdr:colOff>
                <xdr:row>494</xdr:row>
                <xdr:rowOff>28575</xdr:rowOff>
              </to>
            </anchor>
          </objectPr>
        </oleObject>
      </mc:Choice>
      <mc:Fallback>
        <oleObject progId="Equation.3" shapeId="8206" r:id="rId13"/>
      </mc:Fallback>
    </mc:AlternateContent>
    <mc:AlternateContent xmlns:mc="http://schemas.openxmlformats.org/markup-compatibility/2006">
      <mc:Choice Requires="x14">
        <oleObject progId="Equation.3" shapeId="8207" r:id="rId14">
          <objectPr defaultSize="0" r:id="rId5">
            <anchor moveWithCells="1" sizeWithCells="1">
              <from>
                <xdr:col>1</xdr:col>
                <xdr:colOff>123825</xdr:colOff>
                <xdr:row>493</xdr:row>
                <xdr:rowOff>161925</xdr:rowOff>
              </from>
              <to>
                <xdr:col>1</xdr:col>
                <xdr:colOff>257175</xdr:colOff>
                <xdr:row>494</xdr:row>
                <xdr:rowOff>28575</xdr:rowOff>
              </to>
            </anchor>
          </objectPr>
        </oleObject>
      </mc:Choice>
      <mc:Fallback>
        <oleObject progId="Equation.3" shapeId="8207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128"/>
  <sheetViews>
    <sheetView tabSelected="1" topLeftCell="A148" zoomScale="120" zoomScaleNormal="120" workbookViewId="0">
      <selection activeCell="D113" sqref="D113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212" t="s">
        <v>32</v>
      </c>
      <c r="C1" s="212"/>
      <c r="D1" s="212"/>
      <c r="E1" s="212"/>
      <c r="F1" s="212"/>
      <c r="G1" s="212"/>
      <c r="H1" s="212"/>
      <c r="I1" s="212"/>
      <c r="J1" s="212"/>
      <c r="K1" s="212"/>
    </row>
    <row r="3" spans="1:11" x14ac:dyDescent="0.55000000000000004">
      <c r="C3" s="5" t="s">
        <v>482</v>
      </c>
    </row>
    <row r="4" spans="1:11" x14ac:dyDescent="0.55000000000000004">
      <c r="B4" s="5" t="s">
        <v>188</v>
      </c>
    </row>
    <row r="5" spans="1:11" s="7" customFormat="1" x14ac:dyDescent="0.55000000000000004">
      <c r="A5" s="134" t="s">
        <v>484</v>
      </c>
      <c r="B5" s="5"/>
      <c r="C5" s="5"/>
      <c r="E5" s="5"/>
    </row>
    <row r="6" spans="1:11" s="7" customFormat="1" x14ac:dyDescent="0.55000000000000004">
      <c r="A6" s="134" t="s">
        <v>485</v>
      </c>
      <c r="B6" s="5"/>
      <c r="C6" s="5"/>
      <c r="E6" s="5"/>
    </row>
    <row r="7" spans="1:11" s="7" customFormat="1" x14ac:dyDescent="0.55000000000000004">
      <c r="A7" s="6" t="s">
        <v>600</v>
      </c>
      <c r="B7" s="5"/>
      <c r="C7" s="5"/>
      <c r="E7" s="5"/>
    </row>
    <row r="8" spans="1:11" s="7" customFormat="1" x14ac:dyDescent="0.55000000000000004">
      <c r="A8" s="6" t="s">
        <v>163</v>
      </c>
      <c r="B8" s="5"/>
      <c r="C8" s="5"/>
      <c r="E8" s="5"/>
    </row>
    <row r="9" spans="1:11" s="7" customFormat="1" x14ac:dyDescent="0.55000000000000004">
      <c r="A9" s="6" t="s">
        <v>486</v>
      </c>
      <c r="B9" s="5"/>
      <c r="C9" s="5"/>
      <c r="E9" s="5"/>
    </row>
    <row r="10" spans="1:11" s="7" customForma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33</v>
      </c>
    </row>
    <row r="12" spans="1:11" ht="16.5" customHeight="1" x14ac:dyDescent="0.55000000000000004"/>
    <row r="13" spans="1:11" s="7" customFormat="1" x14ac:dyDescent="0.55000000000000004">
      <c r="C13" s="6" t="s">
        <v>194</v>
      </c>
    </row>
    <row r="14" spans="1:11" s="7" customFormat="1" x14ac:dyDescent="0.55000000000000004">
      <c r="B14" s="6" t="s">
        <v>507</v>
      </c>
      <c r="C14" s="10"/>
      <c r="D14" s="10"/>
    </row>
    <row r="15" spans="1:11" s="7" customFormat="1" x14ac:dyDescent="0.55000000000000004">
      <c r="B15" s="6" t="s">
        <v>599</v>
      </c>
      <c r="C15" s="10"/>
      <c r="D15" s="10"/>
    </row>
    <row r="16" spans="1:11" s="7" customFormat="1" x14ac:dyDescent="0.55000000000000004">
      <c r="B16" s="6" t="s">
        <v>518</v>
      </c>
      <c r="C16" s="10"/>
      <c r="D16" s="10"/>
    </row>
    <row r="17" spans="1:4" s="7" customFormat="1" x14ac:dyDescent="0.55000000000000004">
      <c r="B17" s="6" t="s">
        <v>519</v>
      </c>
      <c r="C17" s="10"/>
      <c r="D17" s="10"/>
    </row>
    <row r="18" spans="1:4" s="7" customFormat="1" x14ac:dyDescent="0.55000000000000004">
      <c r="A18" s="118" t="s">
        <v>520</v>
      </c>
      <c r="B18" s="35"/>
      <c r="C18" s="36"/>
    </row>
    <row r="19" spans="1:4" s="7" customFormat="1" x14ac:dyDescent="0.55000000000000004">
      <c r="A19" s="118" t="s">
        <v>521</v>
      </c>
      <c r="B19" s="35"/>
      <c r="C19" s="36"/>
    </row>
    <row r="20" spans="1:4" s="7" customFormat="1" x14ac:dyDescent="0.55000000000000004">
      <c r="B20" s="6" t="s">
        <v>522</v>
      </c>
      <c r="C20" s="10"/>
      <c r="D20" s="10"/>
    </row>
    <row r="21" spans="1:4" s="7" customFormat="1" x14ac:dyDescent="0.55000000000000004">
      <c r="B21" s="6" t="s">
        <v>523</v>
      </c>
      <c r="C21" s="10"/>
      <c r="D21" s="10"/>
    </row>
    <row r="22" spans="1:4" s="7" customFormat="1" x14ac:dyDescent="0.55000000000000004">
      <c r="B22" s="6" t="s">
        <v>524</v>
      </c>
      <c r="C22" s="10"/>
      <c r="D22" s="10"/>
    </row>
    <row r="23" spans="1:4" s="7" customFormat="1" x14ac:dyDescent="0.55000000000000004">
      <c r="B23" s="6" t="s">
        <v>189</v>
      </c>
      <c r="C23" s="10"/>
      <c r="D23" s="10"/>
    </row>
    <row r="24" spans="1:4" s="7" customFormat="1" x14ac:dyDescent="0.55000000000000004">
      <c r="B24" s="6" t="s">
        <v>525</v>
      </c>
      <c r="C24" s="10"/>
      <c r="D24" s="10"/>
    </row>
    <row r="25" spans="1:4" s="7" customFormat="1" x14ac:dyDescent="0.55000000000000004">
      <c r="B25" s="6" t="s">
        <v>526</v>
      </c>
      <c r="C25" s="10"/>
      <c r="D25" s="10"/>
    </row>
    <row r="26" spans="1:4" s="7" customFormat="1" x14ac:dyDescent="0.55000000000000004">
      <c r="B26" s="6" t="s">
        <v>527</v>
      </c>
      <c r="C26" s="10"/>
      <c r="D26" s="10"/>
    </row>
    <row r="27" spans="1:4" s="7" customFormat="1" x14ac:dyDescent="0.55000000000000004">
      <c r="A27" s="7" t="s">
        <v>528</v>
      </c>
      <c r="B27" s="6"/>
      <c r="C27" s="10"/>
      <c r="D27" s="10"/>
    </row>
    <row r="28" spans="1:4" s="7" customFormat="1" x14ac:dyDescent="0.55000000000000004">
      <c r="B28" s="6" t="s">
        <v>529</v>
      </c>
      <c r="C28" s="10"/>
      <c r="D28" s="10"/>
    </row>
    <row r="29" spans="1:4" s="7" customFormat="1" x14ac:dyDescent="0.55000000000000004">
      <c r="B29" s="6" t="s">
        <v>530</v>
      </c>
      <c r="C29" s="10"/>
      <c r="D29" s="10"/>
    </row>
    <row r="30" spans="1:4" s="7" customFormat="1" x14ac:dyDescent="0.55000000000000004">
      <c r="B30" s="6" t="s">
        <v>531</v>
      </c>
      <c r="C30" s="10"/>
      <c r="D30" s="10"/>
    </row>
    <row r="31" spans="1:4" s="7" customFormat="1" x14ac:dyDescent="0.55000000000000004">
      <c r="B31" s="6"/>
      <c r="C31" s="10"/>
      <c r="D31" s="10"/>
    </row>
    <row r="32" spans="1:4" s="7" customFormat="1" x14ac:dyDescent="0.55000000000000004">
      <c r="B32" s="6"/>
      <c r="C32" s="10"/>
      <c r="D32" s="10"/>
    </row>
    <row r="33" spans="1:4" s="7" customFormat="1" x14ac:dyDescent="0.55000000000000004">
      <c r="B33" s="6" t="s">
        <v>609</v>
      </c>
      <c r="C33" s="10"/>
      <c r="D33" s="10"/>
    </row>
    <row r="34" spans="1:4" s="7" customFormat="1" x14ac:dyDescent="0.55000000000000004">
      <c r="B34" s="6" t="s">
        <v>532</v>
      </c>
      <c r="C34" s="10"/>
      <c r="D34" s="10"/>
    </row>
    <row r="35" spans="1:4" s="7" customFormat="1" x14ac:dyDescent="0.55000000000000004">
      <c r="B35" s="6" t="s">
        <v>533</v>
      </c>
      <c r="C35" s="10"/>
      <c r="D35" s="10"/>
    </row>
    <row r="36" spans="1:4" s="7" customFormat="1" x14ac:dyDescent="0.55000000000000004">
      <c r="B36" s="6" t="s">
        <v>534</v>
      </c>
      <c r="C36" s="10"/>
      <c r="D36" s="10"/>
    </row>
    <row r="37" spans="1:4" s="7" customFormat="1" x14ac:dyDescent="0.55000000000000004">
      <c r="B37" s="6" t="s">
        <v>535</v>
      </c>
      <c r="C37" s="10"/>
      <c r="D37" s="10"/>
    </row>
    <row r="38" spans="1:4" s="7" customFormat="1" x14ac:dyDescent="0.55000000000000004">
      <c r="A38" s="7" t="s">
        <v>536</v>
      </c>
      <c r="B38" s="6"/>
      <c r="C38" s="10"/>
      <c r="D38" s="10"/>
    </row>
    <row r="39" spans="1:4" s="7" customFormat="1" x14ac:dyDescent="0.55000000000000004">
      <c r="B39" s="6" t="s">
        <v>508</v>
      </c>
      <c r="C39" s="10"/>
      <c r="D39" s="10"/>
    </row>
    <row r="40" spans="1:4" s="7" customFormat="1" x14ac:dyDescent="0.55000000000000004">
      <c r="B40" s="6" t="s">
        <v>509</v>
      </c>
      <c r="C40" s="10"/>
      <c r="D40" s="10"/>
    </row>
    <row r="41" spans="1:4" s="7" customFormat="1" x14ac:dyDescent="0.55000000000000004">
      <c r="B41" s="6"/>
      <c r="C41" s="10"/>
      <c r="D41" s="10"/>
    </row>
    <row r="42" spans="1:4" s="7" customFormat="1" x14ac:dyDescent="0.55000000000000004">
      <c r="B42" s="6" t="s">
        <v>510</v>
      </c>
      <c r="C42" s="10"/>
      <c r="D42" s="10"/>
    </row>
    <row r="43" spans="1:4" s="7" customFormat="1" x14ac:dyDescent="0.55000000000000004">
      <c r="B43" s="6" t="s">
        <v>511</v>
      </c>
      <c r="C43" s="10"/>
      <c r="D43" s="10"/>
    </row>
    <row r="44" spans="1:4" s="7" customFormat="1" x14ac:dyDescent="0.55000000000000004">
      <c r="B44" s="6" t="s">
        <v>512</v>
      </c>
      <c r="C44" s="10"/>
      <c r="D44" s="10"/>
    </row>
    <row r="45" spans="1:4" s="7" customFormat="1" x14ac:dyDescent="0.55000000000000004">
      <c r="B45" s="6" t="s">
        <v>513</v>
      </c>
      <c r="C45" s="10"/>
      <c r="D45" s="10"/>
    </row>
    <row r="46" spans="1:4" s="7" customFormat="1" x14ac:dyDescent="0.55000000000000004">
      <c r="B46" s="6" t="s">
        <v>514</v>
      </c>
      <c r="C46" s="10"/>
      <c r="D46" s="10"/>
    </row>
    <row r="47" spans="1:4" s="7" customFormat="1" x14ac:dyDescent="0.55000000000000004">
      <c r="B47" s="6" t="s">
        <v>515</v>
      </c>
      <c r="C47" s="10"/>
      <c r="D47" s="10"/>
    </row>
    <row r="48" spans="1:4" s="7" customFormat="1" x14ac:dyDescent="0.55000000000000004">
      <c r="B48" s="6" t="s">
        <v>516</v>
      </c>
      <c r="C48" s="10"/>
      <c r="D48" s="10"/>
    </row>
    <row r="49" spans="1:10" s="104" customFormat="1" x14ac:dyDescent="0.55000000000000004">
      <c r="A49" s="213" t="s">
        <v>517</v>
      </c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s="7" customFormat="1" x14ac:dyDescent="0.55000000000000004">
      <c r="B50" s="6" t="s">
        <v>537</v>
      </c>
      <c r="C50" s="10"/>
      <c r="D50" s="10"/>
    </row>
    <row r="51" spans="1:10" s="7" customFormat="1" x14ac:dyDescent="0.55000000000000004">
      <c r="B51" s="6" t="s">
        <v>538</v>
      </c>
      <c r="C51" s="10"/>
      <c r="D51" s="10"/>
    </row>
    <row r="52" spans="1:10" s="7" customFormat="1" x14ac:dyDescent="0.55000000000000004">
      <c r="B52" s="6" t="s">
        <v>539</v>
      </c>
      <c r="C52" s="10"/>
      <c r="D52" s="10"/>
    </row>
    <row r="53" spans="1:10" s="7" customFormat="1" x14ac:dyDescent="0.55000000000000004">
      <c r="B53" s="6" t="s">
        <v>540</v>
      </c>
      <c r="C53" s="10"/>
      <c r="D53" s="10"/>
    </row>
    <row r="54" spans="1:10" s="7" customFormat="1" x14ac:dyDescent="0.55000000000000004">
      <c r="B54" s="6" t="s">
        <v>541</v>
      </c>
      <c r="C54" s="10"/>
      <c r="D54" s="10"/>
    </row>
    <row r="55" spans="1:10" s="7" customFormat="1" x14ac:dyDescent="0.55000000000000004">
      <c r="B55" s="6" t="s">
        <v>542</v>
      </c>
      <c r="C55" s="10"/>
      <c r="D55" s="10"/>
    </row>
    <row r="56" spans="1:10" s="7" customFormat="1" x14ac:dyDescent="0.55000000000000004">
      <c r="B56" s="6" t="s">
        <v>543</v>
      </c>
      <c r="C56" s="10"/>
      <c r="D56" s="10"/>
    </row>
    <row r="57" spans="1:10" s="104" customFormat="1" x14ac:dyDescent="0.55000000000000004">
      <c r="A57" s="213" t="s">
        <v>544</v>
      </c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s="7" customFormat="1" x14ac:dyDescent="0.55000000000000004">
      <c r="A58" s="6"/>
      <c r="B58" s="10"/>
      <c r="C58" s="10"/>
    </row>
    <row r="59" spans="1:10" s="7" customFormat="1" x14ac:dyDescent="0.55000000000000004">
      <c r="A59" s="6"/>
      <c r="B59" s="10"/>
      <c r="C59" s="10"/>
    </row>
    <row r="60" spans="1:10" s="7" customFormat="1" x14ac:dyDescent="0.55000000000000004">
      <c r="A60" s="6"/>
      <c r="B60" s="10"/>
      <c r="C60" s="10"/>
    </row>
    <row r="61" spans="1:10" s="7" customFormat="1" x14ac:dyDescent="0.55000000000000004">
      <c r="A61" s="6"/>
      <c r="B61" s="10"/>
      <c r="C61" s="10"/>
    </row>
    <row r="62" spans="1:10" s="7" customFormat="1" x14ac:dyDescent="0.55000000000000004">
      <c r="A62" s="6"/>
      <c r="B62" s="10"/>
      <c r="C62" s="10"/>
    </row>
    <row r="63" spans="1:10" s="7" customFormat="1" x14ac:dyDescent="0.55000000000000004">
      <c r="A63" s="6"/>
      <c r="B63" s="10"/>
      <c r="C63" s="10"/>
    </row>
    <row r="64" spans="1:10" s="7" customFormat="1" x14ac:dyDescent="0.55000000000000004">
      <c r="A64" s="6"/>
      <c r="B64" s="10"/>
      <c r="C64" s="10"/>
    </row>
    <row r="65" spans="2:3" s="7" customFormat="1" x14ac:dyDescent="0.55000000000000004">
      <c r="B65" s="117"/>
      <c r="C65" s="11" t="s">
        <v>34</v>
      </c>
    </row>
    <row r="66" spans="2:3" s="7" customFormat="1" x14ac:dyDescent="0.55000000000000004">
      <c r="C66" s="7" t="s">
        <v>134</v>
      </c>
    </row>
    <row r="67" spans="2:3" s="7" customFormat="1" x14ac:dyDescent="0.55000000000000004">
      <c r="B67" s="7" t="s">
        <v>545</v>
      </c>
    </row>
    <row r="68" spans="2:3" s="7" customFormat="1" x14ac:dyDescent="0.55000000000000004">
      <c r="B68" s="7" t="s">
        <v>546</v>
      </c>
    </row>
    <row r="69" spans="2:3" s="7" customFormat="1" x14ac:dyDescent="0.55000000000000004">
      <c r="C69" s="7" t="s">
        <v>190</v>
      </c>
    </row>
    <row r="70" spans="2:3" s="7" customFormat="1" x14ac:dyDescent="0.55000000000000004">
      <c r="B70" s="7" t="s">
        <v>547</v>
      </c>
    </row>
    <row r="71" spans="2:3" s="7" customFormat="1" x14ac:dyDescent="0.55000000000000004">
      <c r="B71" s="7" t="s">
        <v>548</v>
      </c>
    </row>
    <row r="72" spans="2:3" s="7" customFormat="1" x14ac:dyDescent="0.55000000000000004">
      <c r="C72" s="7" t="s">
        <v>610</v>
      </c>
    </row>
    <row r="73" spans="2:3" s="7" customFormat="1" x14ac:dyDescent="0.55000000000000004">
      <c r="B73" s="7" t="s">
        <v>549</v>
      </c>
    </row>
    <row r="74" spans="2:3" s="7" customFormat="1" x14ac:dyDescent="0.55000000000000004">
      <c r="B74" s="7" t="s">
        <v>550</v>
      </c>
    </row>
    <row r="75" spans="2:3" s="7" customFormat="1" x14ac:dyDescent="0.55000000000000004">
      <c r="C75" s="7" t="s">
        <v>191</v>
      </c>
    </row>
    <row r="76" spans="2:3" s="7" customFormat="1" x14ac:dyDescent="0.55000000000000004">
      <c r="B76" s="7" t="s">
        <v>551</v>
      </c>
    </row>
    <row r="77" spans="2:3" s="7" customFormat="1" x14ac:dyDescent="0.55000000000000004">
      <c r="B77" s="7" t="s">
        <v>552</v>
      </c>
    </row>
    <row r="78" spans="2:3" s="7" customFormat="1" x14ac:dyDescent="0.55000000000000004">
      <c r="C78" s="7" t="s">
        <v>555</v>
      </c>
    </row>
    <row r="79" spans="2:3" s="7" customFormat="1" x14ac:dyDescent="0.55000000000000004">
      <c r="B79" s="7" t="s">
        <v>553</v>
      </c>
    </row>
    <row r="80" spans="2:3" s="7" customFormat="1" x14ac:dyDescent="0.55000000000000004">
      <c r="B80" s="7" t="s">
        <v>554</v>
      </c>
    </row>
    <row r="81" s="7" customFormat="1" x14ac:dyDescent="0.55000000000000004"/>
    <row r="82" s="7" customFormat="1" x14ac:dyDescent="0.55000000000000004"/>
    <row r="83" s="7" customFormat="1" x14ac:dyDescent="0.55000000000000004"/>
    <row r="84" s="7" customFormat="1" x14ac:dyDescent="0.55000000000000004"/>
    <row r="85" s="7" customFormat="1" x14ac:dyDescent="0.55000000000000004"/>
    <row r="86" s="7" customFormat="1" x14ac:dyDescent="0.55000000000000004"/>
    <row r="87" s="7" customFormat="1" x14ac:dyDescent="0.55000000000000004"/>
    <row r="88" s="7" customFormat="1" x14ac:dyDescent="0.55000000000000004"/>
    <row r="89" s="7" customFormat="1" x14ac:dyDescent="0.55000000000000004"/>
    <row r="90" s="7" customFormat="1" x14ac:dyDescent="0.55000000000000004"/>
    <row r="91" s="7" customFormat="1" x14ac:dyDescent="0.55000000000000004"/>
    <row r="92" s="7" customFormat="1" x14ac:dyDescent="0.55000000000000004"/>
    <row r="93" s="7" customFormat="1" x14ac:dyDescent="0.55000000000000004"/>
    <row r="94" s="7" customFormat="1" x14ac:dyDescent="0.55000000000000004"/>
    <row r="95" s="7" customFormat="1" x14ac:dyDescent="0.55000000000000004"/>
    <row r="96" s="7" customFormat="1" x14ac:dyDescent="0.55000000000000004"/>
    <row r="97" spans="1:4" s="12" customFormat="1" x14ac:dyDescent="0.55000000000000004">
      <c r="A97" s="46"/>
      <c r="B97" s="138"/>
      <c r="C97" s="13" t="s">
        <v>35</v>
      </c>
    </row>
    <row r="98" spans="1:4" s="12" customFormat="1" x14ac:dyDescent="0.55000000000000004">
      <c r="B98" s="138"/>
      <c r="C98" s="12" t="s">
        <v>572</v>
      </c>
    </row>
    <row r="99" spans="1:4" s="104" customFormat="1" ht="23.25" x14ac:dyDescent="0.55000000000000004">
      <c r="A99" s="151" t="s">
        <v>564</v>
      </c>
      <c r="B99" s="152"/>
      <c r="C99" s="152"/>
      <c r="D99" s="153"/>
    </row>
    <row r="100" spans="1:4" s="104" customFormat="1" ht="23.25" x14ac:dyDescent="0.55000000000000004">
      <c r="A100" s="151" t="s">
        <v>565</v>
      </c>
      <c r="B100" s="152"/>
      <c r="C100" s="152"/>
      <c r="D100" s="153"/>
    </row>
    <row r="101" spans="1:4" s="104" customFormat="1" ht="23.25" x14ac:dyDescent="0.55000000000000004">
      <c r="A101" s="151" t="s">
        <v>566</v>
      </c>
      <c r="B101" s="152"/>
      <c r="C101" s="152"/>
      <c r="D101" s="153"/>
    </row>
    <row r="102" spans="1:4" s="104" customFormat="1" ht="23.25" x14ac:dyDescent="0.55000000000000004">
      <c r="A102" s="151" t="s">
        <v>567</v>
      </c>
      <c r="B102" s="152"/>
      <c r="C102" s="152"/>
      <c r="D102" s="153"/>
    </row>
    <row r="103" spans="1:4" s="104" customFormat="1" ht="23.25" x14ac:dyDescent="0.55000000000000004">
      <c r="A103" s="151" t="s">
        <v>569</v>
      </c>
      <c r="B103" s="152"/>
      <c r="C103" s="152"/>
      <c r="D103" s="153"/>
    </row>
    <row r="104" spans="1:4" s="104" customFormat="1" ht="23.25" x14ac:dyDescent="0.55000000000000004">
      <c r="A104" s="151" t="s">
        <v>571</v>
      </c>
      <c r="B104" s="152"/>
      <c r="C104" s="152"/>
      <c r="D104" s="153"/>
    </row>
    <row r="105" spans="1:4" s="104" customFormat="1" ht="23.25" x14ac:dyDescent="0.55000000000000004">
      <c r="A105" s="151" t="s">
        <v>570</v>
      </c>
      <c r="B105" s="152"/>
      <c r="C105" s="152"/>
      <c r="D105" s="153"/>
    </row>
    <row r="106" spans="1:4" s="7" customFormat="1" x14ac:dyDescent="0.55000000000000004">
      <c r="A106" s="63"/>
      <c r="B106" s="64"/>
      <c r="C106" s="64" t="s">
        <v>573</v>
      </c>
      <c r="D106" s="65"/>
    </row>
    <row r="107" spans="1:4" s="104" customFormat="1" ht="23.25" x14ac:dyDescent="0.55000000000000004">
      <c r="A107" s="151" t="s">
        <v>574</v>
      </c>
      <c r="B107" s="152"/>
      <c r="C107" s="152"/>
      <c r="D107" s="153"/>
    </row>
    <row r="108" spans="1:4" s="104" customFormat="1" ht="23.25" x14ac:dyDescent="0.55000000000000004">
      <c r="A108" s="151" t="s">
        <v>575</v>
      </c>
      <c r="B108" s="152"/>
      <c r="C108" s="152"/>
      <c r="D108" s="153"/>
    </row>
    <row r="109" spans="1:4" s="104" customFormat="1" ht="23.25" x14ac:dyDescent="0.55000000000000004">
      <c r="A109" s="151" t="s">
        <v>576</v>
      </c>
      <c r="B109" s="152"/>
      <c r="C109" s="152"/>
      <c r="D109" s="153"/>
    </row>
    <row r="110" spans="1:4" s="12" customFormat="1" x14ac:dyDescent="0.55000000000000004">
      <c r="B110" s="138"/>
      <c r="C110" s="12" t="s">
        <v>192</v>
      </c>
    </row>
    <row r="111" spans="1:4" s="12" customFormat="1" x14ac:dyDescent="0.55000000000000004">
      <c r="A111" s="12" t="s">
        <v>577</v>
      </c>
      <c r="B111" s="138"/>
    </row>
    <row r="112" spans="1:4" s="12" customFormat="1" x14ac:dyDescent="0.55000000000000004">
      <c r="A112" s="12" t="s">
        <v>578</v>
      </c>
      <c r="B112" s="138"/>
    </row>
    <row r="113" spans="1:4" s="12" customFormat="1" x14ac:dyDescent="0.55000000000000004">
      <c r="A113" s="12" t="s">
        <v>579</v>
      </c>
      <c r="B113" s="138"/>
    </row>
    <row r="114" spans="1:4" s="12" customFormat="1" x14ac:dyDescent="0.55000000000000004">
      <c r="A114" s="12" t="s">
        <v>580</v>
      </c>
      <c r="B114" s="138"/>
    </row>
    <row r="115" spans="1:4" s="12" customFormat="1" x14ac:dyDescent="0.55000000000000004">
      <c r="A115" s="12" t="s">
        <v>581</v>
      </c>
      <c r="B115" s="138"/>
    </row>
    <row r="116" spans="1:4" s="7" customFormat="1" x14ac:dyDescent="0.55000000000000004">
      <c r="A116" s="63"/>
      <c r="B116" s="64"/>
      <c r="C116" s="64" t="s">
        <v>193</v>
      </c>
      <c r="D116" s="65"/>
    </row>
    <row r="117" spans="1:4" s="7" customFormat="1" x14ac:dyDescent="0.55000000000000004">
      <c r="A117" s="63" t="s">
        <v>582</v>
      </c>
      <c r="B117" s="64"/>
      <c r="C117" s="64"/>
      <c r="D117" s="65"/>
    </row>
    <row r="118" spans="1:4" s="7" customFormat="1" x14ac:dyDescent="0.55000000000000004">
      <c r="A118" s="63" t="s">
        <v>583</v>
      </c>
      <c r="B118" s="64"/>
      <c r="C118" s="64"/>
      <c r="D118" s="65"/>
    </row>
    <row r="119" spans="1:4" s="7" customFormat="1" x14ac:dyDescent="0.55000000000000004">
      <c r="A119" s="63" t="s">
        <v>584</v>
      </c>
      <c r="B119" s="64"/>
      <c r="C119" s="64"/>
      <c r="D119" s="65"/>
    </row>
    <row r="120" spans="1:4" s="7" customFormat="1" x14ac:dyDescent="0.55000000000000004">
      <c r="A120" s="63" t="s">
        <v>585</v>
      </c>
      <c r="B120" s="64"/>
      <c r="C120" s="64"/>
      <c r="D120" s="65"/>
    </row>
    <row r="121" spans="1:4" s="7" customFormat="1" x14ac:dyDescent="0.55000000000000004">
      <c r="A121" s="63" t="s">
        <v>587</v>
      </c>
      <c r="B121" s="64"/>
      <c r="C121" s="64"/>
      <c r="D121" s="65"/>
    </row>
    <row r="122" spans="1:4" s="7" customFormat="1" x14ac:dyDescent="0.55000000000000004">
      <c r="A122" s="63" t="s">
        <v>586</v>
      </c>
      <c r="B122" s="64"/>
      <c r="C122" s="64"/>
      <c r="D122" s="65"/>
    </row>
    <row r="123" spans="1:4" s="7" customFormat="1" x14ac:dyDescent="0.55000000000000004">
      <c r="A123" s="63"/>
      <c r="B123" s="64"/>
      <c r="C123" s="64" t="s">
        <v>589</v>
      </c>
      <c r="D123" s="65"/>
    </row>
    <row r="124" spans="1:4" s="7" customFormat="1" x14ac:dyDescent="0.55000000000000004">
      <c r="A124" s="63" t="s">
        <v>590</v>
      </c>
      <c r="B124" s="64"/>
      <c r="C124" s="64"/>
      <c r="D124" s="65"/>
    </row>
    <row r="125" spans="1:4" s="7" customFormat="1" x14ac:dyDescent="0.55000000000000004">
      <c r="A125" s="63" t="s">
        <v>591</v>
      </c>
      <c r="B125" s="64"/>
      <c r="C125" s="64"/>
      <c r="D125" s="65"/>
    </row>
    <row r="126" spans="1:4" s="7" customFormat="1" x14ac:dyDescent="0.55000000000000004">
      <c r="A126" s="63" t="s">
        <v>592</v>
      </c>
      <c r="B126" s="64"/>
      <c r="C126" s="64"/>
      <c r="D126" s="65"/>
    </row>
    <row r="127" spans="1:4" s="7" customFormat="1" x14ac:dyDescent="0.55000000000000004">
      <c r="A127" s="63" t="s">
        <v>593</v>
      </c>
      <c r="B127" s="64"/>
      <c r="C127" s="64"/>
      <c r="D127" s="65"/>
    </row>
    <row r="128" spans="1:4" s="7" customFormat="1" x14ac:dyDescent="0.55000000000000004">
      <c r="A128" s="63"/>
      <c r="B128" s="64"/>
      <c r="C128" s="64"/>
      <c r="D128" s="65"/>
    </row>
  </sheetData>
  <mergeCells count="3">
    <mergeCell ref="B1:K1"/>
    <mergeCell ref="A49:J49"/>
    <mergeCell ref="A57:J57"/>
  </mergeCells>
  <pageMargins left="0.7" right="0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การตอบแบบฟอร์ม 1</vt:lpstr>
      <vt:lpstr>DATA</vt:lpstr>
      <vt:lpstr>EIementary 2</vt:lpstr>
      <vt:lpstr>lntermediate</vt:lpstr>
      <vt:lpstr>Pre-lntermediate</vt:lpstr>
      <vt:lpstr>Staeter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2023-01-30T07:42:12Z</cp:lastPrinted>
  <dcterms:created xsi:type="dcterms:W3CDTF">2020-12-28T02:20:10Z</dcterms:created>
  <dcterms:modified xsi:type="dcterms:W3CDTF">2023-03-27T06:28:34Z</dcterms:modified>
</cp:coreProperties>
</file>