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activeTab="2"/>
  </bookViews>
  <sheets>
    <sheet name="data" sheetId="1" r:id="rId1"/>
    <sheet name="บทสรุป" sheetId="2" r:id="rId2"/>
    <sheet name="เพศ" sheetId="3" r:id="rId3"/>
    <sheet name="อายุ อายุราชการ" sheetId="4" r:id="rId4"/>
    <sheet name="ตาราง 3" sheetId="5" r:id="rId5"/>
    <sheet name="ตาราง 4" sheetId="6" r:id="rId6"/>
    <sheet name="ตาราง 5" sheetId="7" r:id="rId7"/>
    <sheet name="ข้อเสนอแนะ" sheetId="8" r:id="rId8"/>
  </sheets>
  <definedNames>
    <definedName name="_xlnm._FilterDatabase" localSheetId="0" hidden="1">'data'!$C$1:$C$1465</definedName>
  </definedNames>
  <calcPr fullCalcOnLoad="1"/>
</workbook>
</file>

<file path=xl/sharedStrings.xml><?xml version="1.0" encoding="utf-8"?>
<sst xmlns="http://schemas.openxmlformats.org/spreadsheetml/2006/main" count="415" uniqueCount="241">
  <si>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</si>
  <si>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</si>
  <si>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</si>
  <si>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</si>
  <si>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</si>
  <si>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</si>
  <si>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</si>
  <si>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</si>
  <si>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SD</t>
  </si>
  <si>
    <t>ชาย</t>
  </si>
  <si>
    <t>หญิง</t>
  </si>
  <si>
    <t>31 - 40 ปี</t>
  </si>
  <si>
    <t>ระยะเวลา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</si>
  <si>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</si>
  <si>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</si>
  <si>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</si>
  <si>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</si>
  <si>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</si>
  <si>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</si>
  <si>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</si>
  <si>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</si>
  <si>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</si>
  <si>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</si>
  <si>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</si>
  <si>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</si>
  <si>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</si>
  <si>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</si>
  <si>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</si>
  <si>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</si>
  <si>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</si>
  <si>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</si>
  <si>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</si>
  <si>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</si>
  <si>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ตอนที่ 1 ข้อมูลทั่วไปของผู้ตอบแบบสอบถาม</t>
  </si>
  <si>
    <t>เอกสาร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</si>
  <si>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</si>
  <si>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</si>
  <si>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</si>
  <si>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</si>
  <si>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</si>
  <si>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</si>
  <si>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</si>
  <si>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</si>
  <si>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</si>
  <si>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</si>
  <si>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</si>
  <si>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</si>
  <si>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</si>
  <si>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</si>
  <si>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</si>
  <si>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ข้อ 4.1.1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</si>
  <si>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</si>
  <si>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</si>
  <si>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</si>
  <si>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4.1  ความเหมาะสม และการถ่ายทอดความรู้ของวิทยากร ในการปฐมนิเทศ</t>
  </si>
  <si>
    <t>5.1  เอกสารประกอบการประชุม</t>
  </si>
  <si>
    <t>ข้อ 4.1.3</t>
  </si>
  <si>
    <t>การประชาสัมพันธ์</t>
  </si>
  <si>
    <t>30 - 40 ปี</t>
  </si>
  <si>
    <t>ไม่ระบุ</t>
  </si>
  <si>
    <t>- 2 -</t>
  </si>
  <si>
    <t>- 1 -</t>
  </si>
  <si>
    <t>website บัณฑิตวิทยาลัย</t>
  </si>
  <si>
    <t>ข้อ4</t>
  </si>
  <si>
    <t>(ตอบได้มากกว่า 1 ข้อ)</t>
  </si>
  <si>
    <t>ต่ำกว่า 30 ปี</t>
  </si>
  <si>
    <t>4.6  ท่านได้รับความรู้เรื่อง กฎ ระเบียบ ข้อบังคับต่าง ๆ ของมหาวิทยาลัย อยู่ในระดับใด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</si>
  <si>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</si>
  <si>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ข้อ 4.3</t>
  </si>
  <si>
    <t>ข้อ 4.4</t>
  </si>
  <si>
    <t>ข้อ 4.5</t>
  </si>
  <si>
    <t>ข้อ 4.6</t>
  </si>
  <si>
    <t>ข้อ 4.7</t>
  </si>
  <si>
    <t>และการศึกษาระดับบัณฑิตศึกษา</t>
  </si>
  <si>
    <t>41-50 ปี</t>
  </si>
  <si>
    <t xml:space="preserve">                                                                       - 3 -</t>
  </si>
  <si>
    <t>ด้านคุณภาพการให้บริการ (การปฐมนิเทศ)</t>
  </si>
  <si>
    <r>
      <t>ตาราง 5</t>
    </r>
    <r>
      <rPr>
        <sz val="14"/>
        <rFont val="TH SarabunPSK"/>
        <family val="2"/>
      </rPr>
      <t xml:space="preserve">  ผลการประเมินกิจกรรม</t>
    </r>
  </si>
  <si>
    <t>ด้านเอกสาร/สื่อประกอบกิจกรรม</t>
  </si>
  <si>
    <t>ประโยชน์ที่ได้รับจากการเข้าร่วมกิจกรรม</t>
  </si>
  <si>
    <t>คณะ</t>
  </si>
  <si>
    <t>ศึกษาศาสตร์</t>
  </si>
  <si>
    <t>วิทยาศาสตร์</t>
  </si>
  <si>
    <t>เกษตรศาสตร์ ทรัพยากรธรรมชาติและสิ่งแวดล้อม</t>
  </si>
  <si>
    <t>เภสัชศาสตร์</t>
  </si>
  <si>
    <t>วิศวกรรมศาสตร์</t>
  </si>
  <si>
    <t>วิทยาศาสตร์การแพทย์</t>
  </si>
  <si>
    <t>วิทยาลัยพลังงานทดแทน</t>
  </si>
  <si>
    <t>คณะ/สาขาวิชา</t>
  </si>
  <si>
    <t>คณะเกษตรศาสตร์ทรัพยากรธรรมชาติและสิ่งแวดล้อม</t>
  </si>
  <si>
    <t>สาขาวิชาวิทยาศาสตร์การเกษตร</t>
  </si>
  <si>
    <t>คณะวิทยาศาสตร์</t>
  </si>
  <si>
    <t>คณะวิทยาศาสตร์การแพทย์</t>
  </si>
  <si>
    <t>สาขาวิชาจุลชีวิทยา</t>
  </si>
  <si>
    <t>คณะวิศวกรรมศาสตร์</t>
  </si>
  <si>
    <t>สาขาวิชาพลังงานทดแทน</t>
  </si>
  <si>
    <t>คณะเภสัชศาสตร์</t>
  </si>
  <si>
    <t>คณะศึกษาศาสตร์</t>
  </si>
  <si>
    <t>สาขาวิชากายวิภาคศาสตร์</t>
  </si>
  <si>
    <t>รวมทั้งสิ้น</t>
  </si>
  <si>
    <t>สาขาวิชา</t>
  </si>
  <si>
    <t>ข้อ 4.1.4</t>
  </si>
  <si>
    <t>ข้อ 4.1.5</t>
  </si>
  <si>
    <t>ข้อ 4.1.6</t>
  </si>
  <si>
    <t>ข้อ 4.8</t>
  </si>
  <si>
    <t>ข้อ 4.9</t>
  </si>
  <si>
    <t>ชีววิทยา</t>
  </si>
  <si>
    <t>กายวิภาคศาสตร์</t>
  </si>
  <si>
    <t>ชีวเคมี</t>
  </si>
  <si>
    <t>สรีรวิทยา</t>
  </si>
  <si>
    <t>วิทยาศาสตร์การเกษตร</t>
  </si>
  <si>
    <t>จุลชีววิทยา</t>
  </si>
  <si>
    <t>ฟิสิกส์ประยุกต์</t>
  </si>
  <si>
    <t>พลังงานทดแทน</t>
  </si>
  <si>
    <t>41 - 50 ปี</t>
  </si>
  <si>
    <t>สาขาวิชาชีววิทยา</t>
  </si>
  <si>
    <t>สาขาวิชาชีวเคมี</t>
  </si>
  <si>
    <t>สาขาวิชาสรีรวิทยา</t>
  </si>
  <si>
    <t>4.3  ท่านได้รับความรู้เกี่ยวกับ  การบริการของบัณฑิตวิทยาลัย อยู่ในระดับใด</t>
  </si>
  <si>
    <t>4.4  ท่านได้รับความรู้เกี่ยวกับ การให้บริการของสำนักหอสมุด อยู่ในระดับใด</t>
  </si>
  <si>
    <t>4.5  ท่านได้รับความรู้เกี่ยวกับ ขั้นตอน และบริการต่างๆ ของกองบริการการศึกษา อยู่ในระดับใด</t>
  </si>
  <si>
    <t>4.7  ท่านได้รับความรู้เรื่อง กฎ ระเบียบ ข้อบังคับต่าง ๆ ของบัณฑิตวิทยาลัย อยู่ในระดับใด</t>
  </si>
  <si>
    <t>4.8  ท่านได้รับความรู้ ความเข้าใจเกี่ยวกับการดำเนินงานของสโมสรนิสิตบัณฑิตศึกษา อยู่ในระดับใด</t>
  </si>
  <si>
    <t>5.2  ความชัดเจนของเนื้อหาใน Slide PowerPoint ประกอบการบรรยาย (บนจอ)</t>
  </si>
  <si>
    <t xml:space="preserve">          จากตาราง 5 ผลการประเมินกิจกรรมในภาพรวม พบว่า ผู้ตอบแบบประเมินมีความพึงพอใจอยู่ใน</t>
  </si>
  <si>
    <t>4.9  ท่านคิดว่าความรู้ที่ได้รับจากการปฐมนิเทศในครั้งนี้จะสามารถนำไปประยุกต์ใช้เป็นแนว                   ปฏิบัติในการเรียนระดับบัณฑิตศึกษาของท่านมากน้อยเพียงใด</t>
  </si>
  <si>
    <t xml:space="preserve">                                                                       - 4 -</t>
  </si>
  <si>
    <r>
      <rPr>
        <b/>
        <i/>
        <sz val="15"/>
        <rFont val="TH SarabunPSK"/>
        <family val="2"/>
      </rPr>
      <t xml:space="preserve">   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</si>
  <si>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t xml:space="preserve">             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</si>
  <si>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 xml:space="preserve">      จากตาราง 4 แสดงจำนวนและร้อยละของผู้ตอบแบบสอบถาม  จำแนกตามการประชาสัมพันธ์กิจกรรม</t>
  </si>
  <si>
    <t xml:space="preserve">     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</si>
  <si>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</si>
  <si>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 xml:space="preserve">      จากตาราง 3 พบว่า ผู้ตอบแบบสอบถามสังกัดคณะวิทยาศาสตร์การแพทย์ มากที่สุด</t>
  </si>
  <si>
    <t xml:space="preserve">                                                บทสรุปผู้บริหาร</t>
  </si>
  <si>
    <t>สาขาวิชาฟิสิกส์ประยุกต์</t>
  </si>
  <si>
    <t>ผลการประเมินตามวัตถุประสงค์โครงการ พบว่า การจัดโครงการบรรลุตามวัตถุประสงค์ของโครงการครบถ้วน ดังนี้</t>
  </si>
  <si>
    <t>อาจารย์</t>
  </si>
  <si>
    <t>สถิติ</t>
  </si>
  <si>
    <t>ครึ่งวัน</t>
  </si>
  <si>
    <t>ภูมิสารสนเทศ</t>
  </si>
  <si>
    <t>สถาปัตยกรรมศาสตร์</t>
  </si>
  <si>
    <t>พัฒนศึกษา</t>
  </si>
  <si>
    <t>เจ้าหน้าที่</t>
  </si>
  <si>
    <t>วิทยาศาสตร์เครื่องสำอาง</t>
  </si>
  <si>
    <t>วิศวกรรมสิ่งแวดล้อม</t>
  </si>
  <si>
    <t>มนุษยศาสตร์</t>
  </si>
  <si>
    <t>ภาษาศาสตร์</t>
  </si>
  <si>
    <t>เทคโนโลยีชีวภาพทางการเกษตร</t>
  </si>
  <si>
    <t>วิศวกรรมคอมพิวเตอร์</t>
  </si>
  <si>
    <t>N = 38</t>
  </si>
  <si>
    <t>1.3  ความเหมาะสมของระยะเวลาในการจัดกิจกรรม (13.00 - 16.00 น.)</t>
  </si>
  <si>
    <t>1.2  ความเหมาะสมของวันจัดโครงการ (วันเสาร์ที่ 6 มกราคม 2561)</t>
  </si>
  <si>
    <t xml:space="preserve">      -  คณบดีบัณฑิตวิทยาลัย (รศ.ดร.ไพศาล มุณีสว่าง)</t>
  </si>
  <si>
    <t xml:space="preserve">      -  รองคณบดีฝ่ายนโยบายและแผน (ผศ.ดร.พงศ์พันธ์ กิจสนาโยธิน)</t>
  </si>
  <si>
    <t xml:space="preserve">      -  รองคณบดีฝ่ายวิรัชกิจและนิสิตสัมพันธ์ (ดร.สุดากาญจน์ ปัทมดิลก)</t>
  </si>
  <si>
    <t xml:space="preserve">      -  รองคณบดีฝ่ายวิชาการ (ผศ.ดร.ศิวิไลซ์ วนรัตน์วิจิตร)</t>
  </si>
  <si>
    <t xml:space="preserve">      -  ผู้อำนวยการสำนักหอสมุด (ผู้อำนวยการสำนักหอสมุด หรือผู้แทน)</t>
  </si>
  <si>
    <t xml:space="preserve">      ผลการประเมินกิจกรรมการปฐมนิเทศนิสิตระดับบัณฑิตศึกษา ภาคเรียนที่ 2 ประจำปีการศึกษา 2560</t>
  </si>
  <si>
    <t>วันเสาร์ที่ 6 มกราคม 2561</t>
  </si>
  <si>
    <t>ณ ห้องสัมมนา 209 อาคารเอกาทศรถ ชั้น 2 มหาวิทยาลัยนเรศวร</t>
  </si>
  <si>
    <t>ด้วยบัณฑิตวิทยาลัย ได้จัดกิจกรรมปฐมนิเทศนิสิตระดับบัณฑิตศึกษา ภาคเรียนที่ 2 ประจำปีการศึกษา 2560</t>
  </si>
  <si>
    <t xml:space="preserve">รับทราบแนวทางการประพฤติตนที่ดีในฐานะ นิสิตระดับบัณฑิตศึกษา รับทราบระเบียบ ข้อบังคับ ประกาศ และเกณฑ์ต่างๆ </t>
  </si>
  <si>
    <t>เกี่ยวกับหลักสูตรและการเรียน การสอน รับทราบการให้บริการของสำนักหอสมุด กองบริการการศึกษา และบัณฑิตวิทยาลัย</t>
  </si>
  <si>
    <t xml:space="preserve">ในวันเสาร์ที่ 6 มกราคม 2561 โดยมีวัตถุประสงค์เพื่อให้นิสิต ได้รับการปฐมนิเทศจากท่านอธิการบดี ผู้บริหารบัณฑิตวิทยาลัย </t>
  </si>
  <si>
    <t>จากการประเมินกิจกรรมปฐมนิเทศนิสิตระดับบัณฑิตศึกษา ภาคเรียนที่ 2  ประจำปีการศึกษา 2560</t>
  </si>
  <si>
    <t>ผลการประเมินกิจกรรมการปฐมนิเทศนิสิตระดับบัณฑิตศึกษา ภาคเรียนที่ 2 ประจำปีการศึกษา 2560</t>
  </si>
  <si>
    <t>ในวันเสาร์ที่ 6 มกราคม 2561 ณ ห้องสัมมนา 209 อาคารเอกาทศรถ ชั้น 2 มหาวิทยาลัยนเรศวร</t>
  </si>
  <si>
    <t xml:space="preserve">          บัณฑิตวิทยาลัยได้จัดกิจกรรมปฐมนิเทศนิสิตระดับบัณฑิตศึกษา ภาคเรียนที่ 2 ประจำปีการศึกษา 2560</t>
  </si>
  <si>
    <t>เป็นเพศหญิง คิดเป็นร้อยละ 65.79 เป็นเพศชาย คิดเป็นร้อยละ  34.21</t>
  </si>
  <si>
    <t xml:space="preserve">ส่วนใหญ่มีอายุน้อยกว่าหรือเท่ากับ 30 ปี คิดเป็นร้อยละ 81.58 รองลงมาได้แก่ อายุระหว่าง  31 - 40 ปี </t>
  </si>
  <si>
    <t>คิดเป็นร้อยละ 13.16</t>
  </si>
  <si>
    <t>คณะสถาปัตยกรรมศาสตร์</t>
  </si>
  <si>
    <t>สาขาวิชาสถาปัตยกรรมศาสตร์</t>
  </si>
  <si>
    <t>สาขาวิชาพัฒนศึกษา</t>
  </si>
  <si>
    <t>สาขาวิชาเภสัชศาสตร์เครื่องสำอาง</t>
  </si>
  <si>
    <t>สาขาวิชาวิศวกรรมสิ่งแวดล้อม</t>
  </si>
  <si>
    <t>คณะมนุษยศาสตร์</t>
  </si>
  <si>
    <t>สาขาวิชาภาษาศาสตร์</t>
  </si>
  <si>
    <t>สาขาวิชาเทคโนโลยีชีวภาพทางการเกษตร</t>
  </si>
  <si>
    <t>สาขาวิชาวิศวกรรมคอมพิวเตอร์</t>
  </si>
  <si>
    <t>สาขาวิชาภูมิศาสตร์</t>
  </si>
  <si>
    <t>สาขาวิชาสถิติ</t>
  </si>
  <si>
    <t xml:space="preserve">             คิดเป็นร้อยละ 50.00 รองลงมาได้แก่ สังกัดคณะเกษตรศาสตร์ทรัพยากรธรรมชาติและสิ่งแวดล้อม</t>
  </si>
  <si>
    <t>จดหมายจากหมาวิทยาลัย</t>
  </si>
  <si>
    <t xml:space="preserve">เอกสารประชาสัมพันธ์ </t>
  </si>
  <si>
    <t xml:space="preserve">          พบว่า ผู้ตอบแบบสอบถามทราบข้อมูลการจัดกิจกรรมจากคณะที่สังกัด คิดเป็นร้อยละ 38.30 รองลงมาได้แก่ </t>
  </si>
  <si>
    <t xml:space="preserve">(ค่าเฉลี่ย = 4.32) โดยประโยชน์ที่ได้รับจากการเข้าร่วมกิจกรรม ในภาพรวมอยู่ในระดับมาก (ค่าเฉลี่ย = 4.16) </t>
  </si>
  <si>
    <t xml:space="preserve">                                                                     - 5 -</t>
  </si>
  <si>
    <t xml:space="preserve">                                                                       - 6 -</t>
  </si>
  <si>
    <t xml:space="preserve">      -  ผู้แทนจากกองบริการการศึกษา (ผู้อำนวยการกองบริการการศึกษา หรือผู้แทน)</t>
  </si>
  <si>
    <t xml:space="preserve">อยู่ในระดับมาก (ค่าเฉลี่ย = 4.16) และด้านเอกสาร/สื่อประกอบกิจกรรม มีความพึงพอใจอยู่ในระดับมาก </t>
  </si>
  <si>
    <t>ระดับมาก (ค่าเฉลี่ย = 4.13) และเมื่อพิจารณารายด้านพบว่า ด้านเจ้าหน้าที่ผู้ให้บริการ มีความพึงพอใจอยู่ใน</t>
  </si>
  <si>
    <t xml:space="preserve">(ค่าเฉลี่ย = 4.37) รองลงมาได้แก่ ความสะอาดของสถานที่จัดประชุม มีค่าเฉลี่ยอยู่ในระดับมาก (ค่าเฉลี่ย = 4.34) </t>
  </si>
  <si>
    <t xml:space="preserve">และเจ้าหน้าที่ให้บริการด้วยความเต็มใจ ยิ้มแย้มแจ่มใส และความสว่างภายในห้องประชุม มีค่าเฉลี่ยอยู่ในระดับมาก </t>
  </si>
  <si>
    <t xml:space="preserve">          ประกาศมหาวิทยาลัย  คิดเป็นร้อยละ 23.40 และเอกสารประชาสัมพันธ์ คิดเป็นร้อยละ 21.28</t>
  </si>
  <si>
    <t xml:space="preserve">ผู้ตอบแบบสอบถาม  เป็นเพศชาย คิดเป็นร้อยละ 34.21  และเพศหญิง คิดเป็นร้อยละ 65.79  จำแนกตามอายุ </t>
  </si>
  <si>
    <t>พบว่า ส่วนใหญ่อายุน้อยกว่า หรือเท่ากับ 30 ปี คิดเป็นร้อยละ  81.58  อายุระหว่าง 31 - 40 ปี คิดเป็นร้อยละ 13.16</t>
  </si>
  <si>
    <t>ผู้ตอบแบบประเมินส่วนใหญ่ ได้รับทราบข่าวสารจากคณะที่สังกัด เป็นอันดับหนึ่ง คิดเป็นร้อยละ 38.30</t>
  </si>
  <si>
    <t>รองลงมาได้แก่ ประกาศมหาวิทยาลัย  คิดเป็นร้อยละ 23.40 และเอกสารประชาสัมพันธ์ คิดเป็นร้อยละ 21.28</t>
  </si>
  <si>
    <t>1) นิสิตได้รับทราบแนวปฏิบัติตนที่ดีในฐานะนิสิตระดับบัณฑิตศึกษาจากการปฐมนิเทศ อยู่ในระดับมาก (ค่าเฉลี่ย = 4.16)</t>
  </si>
  <si>
    <t>2) นิสิตได้รับความรู้เกี่ยวกับ การให้บริการของสำนักหอสมุด อยู่ในระดับมาก (ค่าเฉลี่ย = 4.13)</t>
  </si>
  <si>
    <t>3) นิสิตได้รับความรู้เกี่ยวกับขั้นตอน และบริการต่าง ๆ ของกองบริการการศึกษา อยู่ในระดับมาก (ค่าเฉลี่ย = 4.21)</t>
  </si>
  <si>
    <t>4) นิสิตได้รับความรู้เรื่อง กฎ ระเบียบ ข้อบังคับต่าง ๆ ของบัณฑิตวิทยาลัย อยู่ในระดับมาก (ค่าเฉลี่ย = 4.11)</t>
  </si>
  <si>
    <t>5) นิสิตได้รับความรู้เรื่อง กฎ ระเบียบ ข้อบังคับต่าง ๆ ของมหาวิทยาลัย อยู่ในระดับมาก (ค่าเฉลี่ย = 4.11)</t>
  </si>
  <si>
    <t xml:space="preserve">รองลงมาได้แก่ ด้านคุณภาพการให้บริการ (การปฐมนิเทศ) มีความพึงพอใจอยู่ในระดับมาก (ค่าเฉลี่ย = 4.16) </t>
  </si>
  <si>
    <t>เจ้าหน้าที่ให้บริการด้วยความรวดเร็ว มีค่าเฉลี่ยอยู่ในระดับมาก (ค่าเฉลี่ย = 4.37) รองลงมาได้แก่ ความสะอาดของสถานที่</t>
  </si>
  <si>
    <t xml:space="preserve">จัดห้องประชุม มีค่าเฉลี่ยอยู่ในระดับมาก (ค่าเฉลี่ย = 4.34) และเจ้าหน้าที่ให้บริการด้วยความเต็มใจ ยิ้มแย้มแจ่มใส  </t>
  </si>
  <si>
    <t xml:space="preserve">(ค่าเฉลี่ย = 4.14) </t>
  </si>
  <si>
    <t xml:space="preserve">มีค่าเฉลี่ยอยู่ในระดับมาก (ค่าเฉลี่ย = 4.32) โดยประโยชน์ที่ได้รับจากการเข้าร่วมกิจกรรม ในภาพรวมอยู่ในระดับมาก </t>
  </si>
  <si>
    <t xml:space="preserve">       ผลการประเมินกิจกรรมในภาพรวม พบว่า ผู้ตอบแบบประเมินมีความพึงพอใจอยู่ในระดับมาก (ค่าเฉลี่ย = 4.13) </t>
  </si>
  <si>
    <t xml:space="preserve">และเมื่อพิจารณารายด้านพบว่า ด้านเจ้าหน้าที่ผู้ให้บริการ มีความพึงพอใจอยู่ในระดับสูงที่สุด (ค่าเฉลี่ย = 4.34) </t>
  </si>
  <si>
    <t xml:space="preserve">และด้านเอกสาร/สื่อประกอบกิจกรรม มีความพึงพอใจอยู่ในระดับมาก (ค่าเฉลี่ย = 4.07) เมื่อพิจารณารายข้อพบว่า </t>
  </si>
  <si>
    <t xml:space="preserve">           ข้อเสนอแนะสำหรับผู้เข้าร่วมโครงการ</t>
  </si>
  <si>
    <t xml:space="preserve">             คิดเป็นร้อยละ 13.16 และสังกัดคณะวิทยาศาสตร์ คิดเป็นร้อยละ 10.53</t>
  </si>
  <si>
    <t>ตอนที่ 2 การประเมินความพึงพอใจเกี่ยวกับกิจกรรม</t>
  </si>
  <si>
    <t>ระดับสูงที่สุด (ค่าเฉลี่ย = 4.34) รองลงมาได้แก่ ด้านคุณภาพการให้บริการ (การปฐมนิเทศ) มีความพึงพอใจ</t>
  </si>
  <si>
    <t>(ค่าเฉลี่ย = 4.07) เมื่อพิจารณารายข้อพบว่า เจ้าหน้าที่ให้บริการด้วยความรวดเร็ว มีค่าเฉลี่ยอยู่ในระดับมาก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</si>
  <si>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</si>
  <si>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</si>
  <si>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</si>
  <si>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3.1  ข้อเสนอแนะเพื่อการปรับปรุงกิจกรรมปฐมนิเทศฯ ในครั้งต่อไป</t>
  </si>
  <si>
    <t>ควรจัดอบรมแยกระหว่างนิสิตไทยและนิสิตต่างชาติ</t>
  </si>
  <si>
    <t>ควรมีการประชาสัมพันธ์ล่วงหน้าอย่างน้อย 1 อาทิตย์</t>
  </si>
  <si>
    <t>ระยะเวลาในการจัดโครงการกระชับเกินไป</t>
  </si>
  <si>
    <t>ควรมีช่องทางการแจ้งข่าวสาร เช่น การเข้าปฐมนิเทศนิสิตใหม่</t>
  </si>
  <si>
    <t>ควรจัดห้องประชุมในห้อง slope เพื่อให้เห็นจอภาพ</t>
  </si>
  <si>
    <t>3.2  ข้อเสนอแนะเกี่ยวกับข้อมูลที่นิสิตต้องการทราบเพิ่มเติมเกี่ยวกับการบริการของบัณฑิตวิทยาลัย</t>
  </si>
  <si>
    <t>3.3  ข้อเสนอแนะอื่นๆ</t>
  </si>
  <si>
    <t>ควรแยกห้องจัดอบรมระหว่างการบรรยายภาษาไทยและภาษาอังกฤษ</t>
  </si>
  <si>
    <t>ควรจัดอบรมแยกระหว่างนิสิตไทยและนิสิตต่างชาติ ควรมีการประชาสัมพันธ์ล่วงหน้าอย่างน้อย 1 อาทิตย์</t>
  </si>
  <si>
    <t>ระยะเวลาในการจัดโครงการกระชับเกินไป ควรมีช่องทางการแจ้งข่าวสาร เช่น การเข้าปฐมนิเทศนิสิตใหม่</t>
  </si>
  <si>
    <t>และควรจัดห้องประชุมในห้อง slope เพื่อให้เห็นจอภาพ</t>
  </si>
  <si>
    <t xml:space="preserve">- 7 - </t>
  </si>
  <si>
    <t>ข้อเสนอแนะของนิสิตระดับบัณฑิตศึกษาสำหรับการจัดกิจกรรมปฐมนิเทศ ประจำปีการศึกษา 2560</t>
  </si>
  <si>
    <t xml:space="preserve">(นิสิตไทย จำนวน 53 คน นิสิตต่างชาติ จำนวน 41 คน) มีผู้ตอบแบบสอบถาม จำนวนทั้งสิ้น 61 คน </t>
  </si>
  <si>
    <t>(นิสิตไทย จำนวน 38 คน นิสิตต่างชาติ จำนวน 23 คน) คิดเป็นร้อยละ 64.89 ของผู้เข้าร่วมกิจกรรม</t>
  </si>
  <si>
    <t xml:space="preserve">มีนิสิตระดับบัณฑิตศึกษา จำนวนทั้งสิ้น 94 คน  ผู้เข้าร่วมกิจกรรม จำนวนทั้งสิ้น 94 คน  </t>
  </si>
  <si>
    <t xml:space="preserve">เมื่อวันเสาร์ที่ 6 มกราคม 2561 พบว่า มีนิสิตระดับบัณฑิตศึกษา จำนวนทั้งสิ้น 94 คน ผู้เข้าร่วมกิจกรรม </t>
  </si>
  <si>
    <t xml:space="preserve">จำนวนทั้งสิ้น 94 คน (นิสิตไทย จำนวน 53 คน นิสิตต่างชาติ จำนวน 41 คน) มีผู้ตอบแบบสอบถาม </t>
  </si>
  <si>
    <t xml:space="preserve">จำนวนทั้งสิ้น 61 คน (นิสิตไทย จำนวน 38 คน นิสิตต่างชาติ จำนวน 23 คน) คิดเป็นร้อยละ 64.89 </t>
  </si>
  <si>
    <t>ของผู้เข้าร่วมกิจกรรม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</si>
</sst>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71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i/>
      <sz val="15"/>
      <color indexed="10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i/>
      <sz val="15"/>
      <color rgb="FFFF0000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5658D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2" fontId="13" fillId="0" borderId="16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2" fontId="12" fillId="0" borderId="17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204" fontId="66" fillId="0" borderId="10" xfId="42" applyNumberFormat="1" applyFont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5" fillId="13" borderId="10" xfId="0" applyFont="1" applyFill="1" applyBorder="1" applyAlignment="1">
      <alignment horizontal="center"/>
    </xf>
    <xf numFmtId="0" fontId="65" fillId="10" borderId="10" xfId="0" applyFont="1" applyFill="1" applyBorder="1" applyAlignment="1">
      <alignment horizontal="center"/>
    </xf>
    <xf numFmtId="0" fontId="65" fillId="11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/>
    </xf>
    <xf numFmtId="0" fontId="65" fillId="36" borderId="10" xfId="0" applyFont="1" applyFill="1" applyBorder="1" applyAlignment="1">
      <alignment horizontal="center"/>
    </xf>
    <xf numFmtId="0" fontId="65" fillId="9" borderId="10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2" fontId="65" fillId="0" borderId="0" xfId="0" applyNumberFormat="1" applyFont="1" applyFill="1" applyAlignment="1">
      <alignment horizontal="center"/>
    </xf>
    <xf numFmtId="2" fontId="65" fillId="0" borderId="0" xfId="0" applyNumberFormat="1" applyFont="1" applyAlignment="1">
      <alignment horizontal="center"/>
    </xf>
    <xf numFmtId="2" fontId="66" fillId="0" borderId="0" xfId="0" applyNumberFormat="1" applyFont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12" borderId="10" xfId="0" applyFont="1" applyFill="1" applyBorder="1" applyAlignment="1">
      <alignment horizontal="center"/>
    </xf>
    <xf numFmtId="0" fontId="65" fillId="12" borderId="10" xfId="0" applyFont="1" applyFill="1" applyBorder="1" applyAlignment="1">
      <alignment horizontal="center" wrapText="1"/>
    </xf>
    <xf numFmtId="0" fontId="66" fillId="38" borderId="10" xfId="0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20" fillId="0" borderId="0" xfId="0" applyFont="1" applyFill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04" fontId="65" fillId="0" borderId="10" xfId="42" applyNumberFormat="1" applyFont="1" applyBorder="1" applyAlignment="1">
      <alignment horizontal="center"/>
    </xf>
    <xf numFmtId="0" fontId="65" fillId="7" borderId="10" xfId="0" applyFont="1" applyFill="1" applyBorder="1" applyAlignment="1">
      <alignment horizontal="center"/>
    </xf>
    <xf numFmtId="0" fontId="65" fillId="20" borderId="10" xfId="0" applyFont="1" applyFill="1" applyBorder="1" applyAlignment="1">
      <alignment horizontal="center"/>
    </xf>
    <xf numFmtId="0" fontId="65" fillId="23" borderId="10" xfId="0" applyFont="1" applyFill="1" applyBorder="1" applyAlignment="1">
      <alignment horizontal="center"/>
    </xf>
    <xf numFmtId="0" fontId="65" fillId="18" borderId="10" xfId="0" applyFont="1" applyFill="1" applyBorder="1" applyAlignment="1">
      <alignment horizontal="center"/>
    </xf>
    <xf numFmtId="0" fontId="65" fillId="19" borderId="10" xfId="0" applyFont="1" applyFill="1" applyBorder="1" applyAlignment="1">
      <alignment horizontal="center"/>
    </xf>
    <xf numFmtId="204" fontId="65" fillId="12" borderId="10" xfId="42" applyNumberFormat="1" applyFont="1" applyFill="1" applyBorder="1" applyAlignment="1">
      <alignment horizontal="center"/>
    </xf>
    <xf numFmtId="0" fontId="10" fillId="38" borderId="18" xfId="0" applyFont="1" applyFill="1" applyBorder="1" applyAlignment="1">
      <alignment/>
    </xf>
    <xf numFmtId="0" fontId="10" fillId="38" borderId="19" xfId="0" applyFont="1" applyFill="1" applyBorder="1" applyAlignment="1">
      <alignment/>
    </xf>
    <xf numFmtId="0" fontId="10" fillId="38" borderId="2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2" fontId="10" fillId="38" borderId="10" xfId="0" applyNumberFormat="1" applyFont="1" applyFill="1" applyBorder="1" applyAlignment="1">
      <alignment horizontal="center"/>
    </xf>
    <xf numFmtId="0" fontId="67" fillId="12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13" borderId="10" xfId="0" applyFont="1" applyFill="1" applyBorder="1" applyAlignment="1">
      <alignment horizontal="center"/>
    </xf>
    <xf numFmtId="0" fontId="67" fillId="10" borderId="10" xfId="0" applyFont="1" applyFill="1" applyBorder="1" applyAlignment="1">
      <alignment horizontal="center"/>
    </xf>
    <xf numFmtId="0" fontId="67" fillId="11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67" fillId="36" borderId="10" xfId="0" applyFont="1" applyFill="1" applyBorder="1" applyAlignment="1">
      <alignment horizontal="center"/>
    </xf>
    <xf numFmtId="0" fontId="67" fillId="20" borderId="10" xfId="0" applyFont="1" applyFill="1" applyBorder="1" applyAlignment="1">
      <alignment horizontal="center"/>
    </xf>
    <xf numFmtId="0" fontId="67" fillId="7" borderId="10" xfId="0" applyFont="1" applyFill="1" applyBorder="1" applyAlignment="1">
      <alignment horizontal="center"/>
    </xf>
    <xf numFmtId="0" fontId="67" fillId="18" borderId="10" xfId="0" applyFont="1" applyFill="1" applyBorder="1" applyAlignment="1">
      <alignment horizontal="center"/>
    </xf>
    <xf numFmtId="0" fontId="67" fillId="19" borderId="10" xfId="0" applyFont="1" applyFill="1" applyBorder="1" applyAlignment="1">
      <alignment horizontal="center"/>
    </xf>
    <xf numFmtId="0" fontId="67" fillId="23" borderId="10" xfId="0" applyFont="1" applyFill="1" applyBorder="1" applyAlignment="1">
      <alignment horizontal="center"/>
    </xf>
    <xf numFmtId="0" fontId="67" fillId="37" borderId="10" xfId="0" applyFont="1" applyFill="1" applyBorder="1" applyAlignment="1">
      <alignment horizontal="center"/>
    </xf>
    <xf numFmtId="202" fontId="67" fillId="37" borderId="10" xfId="0" applyNumberFormat="1" applyFont="1" applyFill="1" applyBorder="1" applyAlignment="1">
      <alignment horizontal="center"/>
    </xf>
    <xf numFmtId="202" fontId="67" fillId="9" borderId="10" xfId="0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2" fontId="6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5" fillId="0" borderId="16" xfId="0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19" xfId="0" applyFont="1" applyBorder="1" applyAlignment="1">
      <alignment/>
    </xf>
    <xf numFmtId="0" fontId="70" fillId="0" borderId="20" xfId="0" applyFont="1" applyBorder="1" applyAlignment="1">
      <alignment/>
    </xf>
    <xf numFmtId="2" fontId="11" fillId="0" borderId="17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2" fontId="11" fillId="0" borderId="16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5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left" wrapText="1"/>
    </xf>
    <xf numFmtId="49" fontId="10" fillId="0" borderId="0" xfId="0" applyNumberFormat="1" applyFont="1" applyAlignment="1">
      <alignment/>
    </xf>
    <xf numFmtId="0" fontId="8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39</xdr:row>
      <xdr:rowOff>57150</xdr:rowOff>
    </xdr:from>
    <xdr:to>
      <xdr:col>28</xdr:col>
      <xdr:colOff>0</xdr:colOff>
      <xdr:row>39</xdr:row>
      <xdr:rowOff>57150</xdr:rowOff>
    </xdr:to>
    <xdr:sp>
      <xdr:nvSpPr>
        <xdr:cNvPr id="1" name="Line 1"/>
        <xdr:cNvSpPr>
          <a:spLocks/>
        </xdr:cNvSpPr>
      </xdr:nvSpPr>
      <xdr:spPr>
        <a:xfrm>
          <a:off x="202692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57150</xdr:rowOff>
    </xdr:from>
    <xdr:to>
      <xdr:col>28</xdr:col>
      <xdr:colOff>0</xdr:colOff>
      <xdr:row>41</xdr:row>
      <xdr:rowOff>57150</xdr:rowOff>
    </xdr:to>
    <xdr:sp>
      <xdr:nvSpPr>
        <xdr:cNvPr id="2" name="Line 1"/>
        <xdr:cNvSpPr>
          <a:spLocks/>
        </xdr:cNvSpPr>
      </xdr:nvSpPr>
      <xdr:spPr>
        <a:xfrm>
          <a:off x="20269200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57150</xdr:rowOff>
    </xdr:from>
    <xdr:to>
      <xdr:col>28</xdr:col>
      <xdr:colOff>0</xdr:colOff>
      <xdr:row>49</xdr:row>
      <xdr:rowOff>57150</xdr:rowOff>
    </xdr:to>
    <xdr:sp>
      <xdr:nvSpPr>
        <xdr:cNvPr id="3" name="Line 1"/>
        <xdr:cNvSpPr>
          <a:spLocks/>
        </xdr:cNvSpPr>
      </xdr:nvSpPr>
      <xdr:spPr>
        <a:xfrm>
          <a:off x="202692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57150</xdr:rowOff>
    </xdr:from>
    <xdr:to>
      <xdr:col>28</xdr:col>
      <xdr:colOff>0</xdr:colOff>
      <xdr:row>54</xdr:row>
      <xdr:rowOff>57150</xdr:rowOff>
    </xdr:to>
    <xdr:sp>
      <xdr:nvSpPr>
        <xdr:cNvPr id="4" name="Line 1"/>
        <xdr:cNvSpPr>
          <a:spLocks/>
        </xdr:cNvSpPr>
      </xdr:nvSpPr>
      <xdr:spPr>
        <a:xfrm>
          <a:off x="202692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57150</xdr:rowOff>
    </xdr:from>
    <xdr:to>
      <xdr:col>28</xdr:col>
      <xdr:colOff>0</xdr:colOff>
      <xdr:row>60</xdr:row>
      <xdr:rowOff>57150</xdr:rowOff>
    </xdr:to>
    <xdr:sp>
      <xdr:nvSpPr>
        <xdr:cNvPr id="5" name="Line 1"/>
        <xdr:cNvSpPr>
          <a:spLocks/>
        </xdr:cNvSpPr>
      </xdr:nvSpPr>
      <xdr:spPr>
        <a:xfrm>
          <a:off x="20269200" y="161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57150</xdr:rowOff>
    </xdr:from>
    <xdr:to>
      <xdr:col>28</xdr:col>
      <xdr:colOff>0</xdr:colOff>
      <xdr:row>62</xdr:row>
      <xdr:rowOff>57150</xdr:rowOff>
    </xdr:to>
    <xdr:sp>
      <xdr:nvSpPr>
        <xdr:cNvPr id="6" name="Line 1"/>
        <xdr:cNvSpPr>
          <a:spLocks/>
        </xdr:cNvSpPr>
      </xdr:nvSpPr>
      <xdr:spPr>
        <a:xfrm>
          <a:off x="202692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57150</xdr:rowOff>
    </xdr:from>
    <xdr:to>
      <xdr:col>28</xdr:col>
      <xdr:colOff>0</xdr:colOff>
      <xdr:row>65</xdr:row>
      <xdr:rowOff>57150</xdr:rowOff>
    </xdr:to>
    <xdr:sp>
      <xdr:nvSpPr>
        <xdr:cNvPr id="7" name="Line 1"/>
        <xdr:cNvSpPr>
          <a:spLocks/>
        </xdr:cNvSpPr>
      </xdr:nvSpPr>
      <xdr:spPr>
        <a:xfrm>
          <a:off x="20269200" y="1747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66</xdr:row>
      <xdr:rowOff>57150</xdr:rowOff>
    </xdr:from>
    <xdr:to>
      <xdr:col>28</xdr:col>
      <xdr:colOff>0</xdr:colOff>
      <xdr:row>66</xdr:row>
      <xdr:rowOff>57150</xdr:rowOff>
    </xdr:to>
    <xdr:sp>
      <xdr:nvSpPr>
        <xdr:cNvPr id="8" name="Line 1"/>
        <xdr:cNvSpPr>
          <a:spLocks/>
        </xdr:cNvSpPr>
      </xdr:nvSpPr>
      <xdr:spPr>
        <a:xfrm>
          <a:off x="20269200" y="177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57150</xdr:rowOff>
    </xdr:from>
    <xdr:to>
      <xdr:col>28</xdr:col>
      <xdr:colOff>0</xdr:colOff>
      <xdr:row>67</xdr:row>
      <xdr:rowOff>57150</xdr:rowOff>
    </xdr:to>
    <xdr:sp>
      <xdr:nvSpPr>
        <xdr:cNvPr id="9" name="Line 1"/>
        <xdr:cNvSpPr>
          <a:spLocks/>
        </xdr:cNvSpPr>
      </xdr:nvSpPr>
      <xdr:spPr>
        <a:xfrm>
          <a:off x="20269200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82</xdr:row>
      <xdr:rowOff>57150</xdr:rowOff>
    </xdr:from>
    <xdr:to>
      <xdr:col>28</xdr:col>
      <xdr:colOff>0</xdr:colOff>
      <xdr:row>82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20269200" y="220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84</xdr:row>
      <xdr:rowOff>57150</xdr:rowOff>
    </xdr:from>
    <xdr:to>
      <xdr:col>28</xdr:col>
      <xdr:colOff>0</xdr:colOff>
      <xdr:row>84</xdr:row>
      <xdr:rowOff>57150</xdr:rowOff>
    </xdr:to>
    <xdr:sp>
      <xdr:nvSpPr>
        <xdr:cNvPr id="11" name="Line 1"/>
        <xdr:cNvSpPr>
          <a:spLocks/>
        </xdr:cNvSpPr>
      </xdr:nvSpPr>
      <xdr:spPr>
        <a:xfrm>
          <a:off x="20269200" y="2254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86</xdr:row>
      <xdr:rowOff>57150</xdr:rowOff>
    </xdr:from>
    <xdr:to>
      <xdr:col>28</xdr:col>
      <xdr:colOff>0</xdr:colOff>
      <xdr:row>86</xdr:row>
      <xdr:rowOff>57150</xdr:rowOff>
    </xdr:to>
    <xdr:sp>
      <xdr:nvSpPr>
        <xdr:cNvPr id="12" name="Line 1"/>
        <xdr:cNvSpPr>
          <a:spLocks/>
        </xdr:cNvSpPr>
      </xdr:nvSpPr>
      <xdr:spPr>
        <a:xfrm>
          <a:off x="20269200" y="2307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88</xdr:row>
      <xdr:rowOff>57150</xdr:rowOff>
    </xdr:from>
    <xdr:to>
      <xdr:col>28</xdr:col>
      <xdr:colOff>0</xdr:colOff>
      <xdr:row>88</xdr:row>
      <xdr:rowOff>57150</xdr:rowOff>
    </xdr:to>
    <xdr:sp>
      <xdr:nvSpPr>
        <xdr:cNvPr id="13" name="Line 1"/>
        <xdr:cNvSpPr>
          <a:spLocks/>
        </xdr:cNvSpPr>
      </xdr:nvSpPr>
      <xdr:spPr>
        <a:xfrm>
          <a:off x="20269200" y="2361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90</xdr:row>
      <xdr:rowOff>57150</xdr:rowOff>
    </xdr:from>
    <xdr:to>
      <xdr:col>28</xdr:col>
      <xdr:colOff>0</xdr:colOff>
      <xdr:row>90</xdr:row>
      <xdr:rowOff>57150</xdr:rowOff>
    </xdr:to>
    <xdr:sp>
      <xdr:nvSpPr>
        <xdr:cNvPr id="14" name="Line 1"/>
        <xdr:cNvSpPr>
          <a:spLocks/>
        </xdr:cNvSpPr>
      </xdr:nvSpPr>
      <xdr:spPr>
        <a:xfrm>
          <a:off x="20269200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92</xdr:row>
      <xdr:rowOff>57150</xdr:rowOff>
    </xdr:from>
    <xdr:to>
      <xdr:col>28</xdr:col>
      <xdr:colOff>0</xdr:colOff>
      <xdr:row>92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20269200" y="2467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94</xdr:row>
      <xdr:rowOff>57150</xdr:rowOff>
    </xdr:from>
    <xdr:to>
      <xdr:col>28</xdr:col>
      <xdr:colOff>0</xdr:colOff>
      <xdr:row>94</xdr:row>
      <xdr:rowOff>57150</xdr:rowOff>
    </xdr:to>
    <xdr:sp>
      <xdr:nvSpPr>
        <xdr:cNvPr id="16" name="Line 1"/>
        <xdr:cNvSpPr>
          <a:spLocks/>
        </xdr:cNvSpPr>
      </xdr:nvSpPr>
      <xdr:spPr>
        <a:xfrm>
          <a:off x="20269200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96</xdr:row>
      <xdr:rowOff>57150</xdr:rowOff>
    </xdr:from>
    <xdr:to>
      <xdr:col>28</xdr:col>
      <xdr:colOff>0</xdr:colOff>
      <xdr:row>96</xdr:row>
      <xdr:rowOff>57150</xdr:rowOff>
    </xdr:to>
    <xdr:sp>
      <xdr:nvSpPr>
        <xdr:cNvPr id="17" name="Line 1"/>
        <xdr:cNvSpPr>
          <a:spLocks/>
        </xdr:cNvSpPr>
      </xdr:nvSpPr>
      <xdr:spPr>
        <a:xfrm>
          <a:off x="20269200" y="2574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98</xdr:row>
      <xdr:rowOff>57150</xdr:rowOff>
    </xdr:from>
    <xdr:to>
      <xdr:col>28</xdr:col>
      <xdr:colOff>0</xdr:colOff>
      <xdr:row>98</xdr:row>
      <xdr:rowOff>57150</xdr:rowOff>
    </xdr:to>
    <xdr:sp>
      <xdr:nvSpPr>
        <xdr:cNvPr id="18" name="Line 1"/>
        <xdr:cNvSpPr>
          <a:spLocks/>
        </xdr:cNvSpPr>
      </xdr:nvSpPr>
      <xdr:spPr>
        <a:xfrm>
          <a:off x="20269200" y="262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100</xdr:row>
      <xdr:rowOff>57150</xdr:rowOff>
    </xdr:from>
    <xdr:to>
      <xdr:col>28</xdr:col>
      <xdr:colOff>0</xdr:colOff>
      <xdr:row>100</xdr:row>
      <xdr:rowOff>57150</xdr:rowOff>
    </xdr:to>
    <xdr:sp>
      <xdr:nvSpPr>
        <xdr:cNvPr id="19" name="Line 1"/>
        <xdr:cNvSpPr>
          <a:spLocks/>
        </xdr:cNvSpPr>
      </xdr:nvSpPr>
      <xdr:spPr>
        <a:xfrm>
          <a:off x="202692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102</xdr:row>
      <xdr:rowOff>57150</xdr:rowOff>
    </xdr:from>
    <xdr:to>
      <xdr:col>28</xdr:col>
      <xdr:colOff>0</xdr:colOff>
      <xdr:row>102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202692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104</xdr:row>
      <xdr:rowOff>57150</xdr:rowOff>
    </xdr:from>
    <xdr:to>
      <xdr:col>28</xdr:col>
      <xdr:colOff>0</xdr:colOff>
      <xdr:row>104</xdr:row>
      <xdr:rowOff>57150</xdr:rowOff>
    </xdr:to>
    <xdr:sp>
      <xdr:nvSpPr>
        <xdr:cNvPr id="21" name="Line 1"/>
        <xdr:cNvSpPr>
          <a:spLocks/>
        </xdr:cNvSpPr>
      </xdr:nvSpPr>
      <xdr:spPr>
        <a:xfrm>
          <a:off x="20269200" y="2787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106</xdr:row>
      <xdr:rowOff>57150</xdr:rowOff>
    </xdr:from>
    <xdr:to>
      <xdr:col>28</xdr:col>
      <xdr:colOff>0</xdr:colOff>
      <xdr:row>106</xdr:row>
      <xdr:rowOff>57150</xdr:rowOff>
    </xdr:to>
    <xdr:sp>
      <xdr:nvSpPr>
        <xdr:cNvPr id="22" name="Line 1"/>
        <xdr:cNvSpPr>
          <a:spLocks/>
        </xdr:cNvSpPr>
      </xdr:nvSpPr>
      <xdr:spPr>
        <a:xfrm>
          <a:off x="20269200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108</xdr:row>
      <xdr:rowOff>57150</xdr:rowOff>
    </xdr:from>
    <xdr:to>
      <xdr:col>28</xdr:col>
      <xdr:colOff>0</xdr:colOff>
      <xdr:row>108</xdr:row>
      <xdr:rowOff>57150</xdr:rowOff>
    </xdr:to>
    <xdr:sp>
      <xdr:nvSpPr>
        <xdr:cNvPr id="23" name="Line 1"/>
        <xdr:cNvSpPr>
          <a:spLocks/>
        </xdr:cNvSpPr>
      </xdr:nvSpPr>
      <xdr:spPr>
        <a:xfrm>
          <a:off x="20269200" y="289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110</xdr:row>
      <xdr:rowOff>57150</xdr:rowOff>
    </xdr:from>
    <xdr:to>
      <xdr:col>28</xdr:col>
      <xdr:colOff>0</xdr:colOff>
      <xdr:row>110</xdr:row>
      <xdr:rowOff>57150</xdr:rowOff>
    </xdr:to>
    <xdr:sp>
      <xdr:nvSpPr>
        <xdr:cNvPr id="24" name="Line 1"/>
        <xdr:cNvSpPr>
          <a:spLocks/>
        </xdr:cNvSpPr>
      </xdr:nvSpPr>
      <xdr:spPr>
        <a:xfrm>
          <a:off x="20269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112</xdr:row>
      <xdr:rowOff>57150</xdr:rowOff>
    </xdr:from>
    <xdr:to>
      <xdr:col>28</xdr:col>
      <xdr:colOff>0</xdr:colOff>
      <xdr:row>112</xdr:row>
      <xdr:rowOff>57150</xdr:rowOff>
    </xdr:to>
    <xdr:sp>
      <xdr:nvSpPr>
        <xdr:cNvPr id="25" name="Line 1"/>
        <xdr:cNvSpPr>
          <a:spLocks/>
        </xdr:cNvSpPr>
      </xdr:nvSpPr>
      <xdr:spPr>
        <a:xfrm>
          <a:off x="2026920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114</xdr:row>
      <xdr:rowOff>57150</xdr:rowOff>
    </xdr:from>
    <xdr:to>
      <xdr:col>28</xdr:col>
      <xdr:colOff>0</xdr:colOff>
      <xdr:row>114</xdr:row>
      <xdr:rowOff>57150</xdr:rowOff>
    </xdr:to>
    <xdr:sp>
      <xdr:nvSpPr>
        <xdr:cNvPr id="26" name="Line 1"/>
        <xdr:cNvSpPr>
          <a:spLocks/>
        </xdr:cNvSpPr>
      </xdr:nvSpPr>
      <xdr:spPr>
        <a:xfrm>
          <a:off x="20269200" y="305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116</xdr:row>
      <xdr:rowOff>57150</xdr:rowOff>
    </xdr:from>
    <xdr:to>
      <xdr:col>28</xdr:col>
      <xdr:colOff>0</xdr:colOff>
      <xdr:row>116</xdr:row>
      <xdr:rowOff>57150</xdr:rowOff>
    </xdr:to>
    <xdr:sp>
      <xdr:nvSpPr>
        <xdr:cNvPr id="27" name="Line 1"/>
        <xdr:cNvSpPr>
          <a:spLocks/>
        </xdr:cNvSpPr>
      </xdr:nvSpPr>
      <xdr:spPr>
        <a:xfrm>
          <a:off x="20269200" y="3108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118</xdr:row>
      <xdr:rowOff>57150</xdr:rowOff>
    </xdr:from>
    <xdr:to>
      <xdr:col>28</xdr:col>
      <xdr:colOff>0</xdr:colOff>
      <xdr:row>118</xdr:row>
      <xdr:rowOff>57150</xdr:rowOff>
    </xdr:to>
    <xdr:sp>
      <xdr:nvSpPr>
        <xdr:cNvPr id="28" name="Line 1"/>
        <xdr:cNvSpPr>
          <a:spLocks/>
        </xdr:cNvSpPr>
      </xdr:nvSpPr>
      <xdr:spPr>
        <a:xfrm>
          <a:off x="20269200" y="3161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120</xdr:row>
      <xdr:rowOff>57150</xdr:rowOff>
    </xdr:from>
    <xdr:to>
      <xdr:col>28</xdr:col>
      <xdr:colOff>0</xdr:colOff>
      <xdr:row>120</xdr:row>
      <xdr:rowOff>57150</xdr:rowOff>
    </xdr:to>
    <xdr:sp>
      <xdr:nvSpPr>
        <xdr:cNvPr id="29" name="Line 1"/>
        <xdr:cNvSpPr>
          <a:spLocks/>
        </xdr:cNvSpPr>
      </xdr:nvSpPr>
      <xdr:spPr>
        <a:xfrm>
          <a:off x="20269200" y="3214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122</xdr:row>
      <xdr:rowOff>57150</xdr:rowOff>
    </xdr:from>
    <xdr:to>
      <xdr:col>28</xdr:col>
      <xdr:colOff>0</xdr:colOff>
      <xdr:row>122</xdr:row>
      <xdr:rowOff>57150</xdr:rowOff>
    </xdr:to>
    <xdr:sp>
      <xdr:nvSpPr>
        <xdr:cNvPr id="30" name="Line 1"/>
        <xdr:cNvSpPr>
          <a:spLocks/>
        </xdr:cNvSpPr>
      </xdr:nvSpPr>
      <xdr:spPr>
        <a:xfrm>
          <a:off x="20269200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124</xdr:row>
      <xdr:rowOff>57150</xdr:rowOff>
    </xdr:from>
    <xdr:to>
      <xdr:col>28</xdr:col>
      <xdr:colOff>0</xdr:colOff>
      <xdr:row>124</xdr:row>
      <xdr:rowOff>57150</xdr:rowOff>
    </xdr:to>
    <xdr:sp>
      <xdr:nvSpPr>
        <xdr:cNvPr id="31" name="Line 1"/>
        <xdr:cNvSpPr>
          <a:spLocks/>
        </xdr:cNvSpPr>
      </xdr:nvSpPr>
      <xdr:spPr>
        <a:xfrm>
          <a:off x="20269200" y="332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126</xdr:row>
      <xdr:rowOff>57150</xdr:rowOff>
    </xdr:from>
    <xdr:to>
      <xdr:col>28</xdr:col>
      <xdr:colOff>0</xdr:colOff>
      <xdr:row>126</xdr:row>
      <xdr:rowOff>57150</xdr:rowOff>
    </xdr:to>
    <xdr:sp>
      <xdr:nvSpPr>
        <xdr:cNvPr id="32" name="Line 1"/>
        <xdr:cNvSpPr>
          <a:spLocks/>
        </xdr:cNvSpPr>
      </xdr:nvSpPr>
      <xdr:spPr>
        <a:xfrm>
          <a:off x="20269200" y="3374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128</xdr:row>
      <xdr:rowOff>57150</xdr:rowOff>
    </xdr:from>
    <xdr:to>
      <xdr:col>28</xdr:col>
      <xdr:colOff>0</xdr:colOff>
      <xdr:row>128</xdr:row>
      <xdr:rowOff>57150</xdr:rowOff>
    </xdr:to>
    <xdr:sp>
      <xdr:nvSpPr>
        <xdr:cNvPr id="33" name="Line 1"/>
        <xdr:cNvSpPr>
          <a:spLocks/>
        </xdr:cNvSpPr>
      </xdr:nvSpPr>
      <xdr:spPr>
        <a:xfrm>
          <a:off x="20269200" y="3428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57150</xdr:rowOff>
    </xdr:from>
    <xdr:to>
      <xdr:col>28</xdr:col>
      <xdr:colOff>0</xdr:colOff>
      <xdr:row>130</xdr:row>
      <xdr:rowOff>57150</xdr:rowOff>
    </xdr:to>
    <xdr:sp>
      <xdr:nvSpPr>
        <xdr:cNvPr id="34" name="Line 1"/>
        <xdr:cNvSpPr>
          <a:spLocks/>
        </xdr:cNvSpPr>
      </xdr:nvSpPr>
      <xdr:spPr>
        <a:xfrm>
          <a:off x="2026920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132</xdr:row>
      <xdr:rowOff>57150</xdr:rowOff>
    </xdr:from>
    <xdr:to>
      <xdr:col>28</xdr:col>
      <xdr:colOff>0</xdr:colOff>
      <xdr:row>132</xdr:row>
      <xdr:rowOff>57150</xdr:rowOff>
    </xdr:to>
    <xdr:sp>
      <xdr:nvSpPr>
        <xdr:cNvPr id="35" name="Line 1"/>
        <xdr:cNvSpPr>
          <a:spLocks/>
        </xdr:cNvSpPr>
      </xdr:nvSpPr>
      <xdr:spPr>
        <a:xfrm>
          <a:off x="20269200" y="3534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134</xdr:row>
      <xdr:rowOff>57150</xdr:rowOff>
    </xdr:from>
    <xdr:to>
      <xdr:col>28</xdr:col>
      <xdr:colOff>0</xdr:colOff>
      <xdr:row>134</xdr:row>
      <xdr:rowOff>57150</xdr:rowOff>
    </xdr:to>
    <xdr:sp>
      <xdr:nvSpPr>
        <xdr:cNvPr id="36" name="Line 1"/>
        <xdr:cNvSpPr>
          <a:spLocks/>
        </xdr:cNvSpPr>
      </xdr:nvSpPr>
      <xdr:spPr>
        <a:xfrm>
          <a:off x="20269200" y="3588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136</xdr:row>
      <xdr:rowOff>57150</xdr:rowOff>
    </xdr:from>
    <xdr:to>
      <xdr:col>28</xdr:col>
      <xdr:colOff>0</xdr:colOff>
      <xdr:row>136</xdr:row>
      <xdr:rowOff>57150</xdr:rowOff>
    </xdr:to>
    <xdr:sp>
      <xdr:nvSpPr>
        <xdr:cNvPr id="37" name="Line 1"/>
        <xdr:cNvSpPr>
          <a:spLocks/>
        </xdr:cNvSpPr>
      </xdr:nvSpPr>
      <xdr:spPr>
        <a:xfrm>
          <a:off x="20269200" y="3641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138</xdr:row>
      <xdr:rowOff>57150</xdr:rowOff>
    </xdr:from>
    <xdr:to>
      <xdr:col>28</xdr:col>
      <xdr:colOff>0</xdr:colOff>
      <xdr:row>138</xdr:row>
      <xdr:rowOff>57150</xdr:rowOff>
    </xdr:to>
    <xdr:sp>
      <xdr:nvSpPr>
        <xdr:cNvPr id="38" name="Line 1"/>
        <xdr:cNvSpPr>
          <a:spLocks/>
        </xdr:cNvSpPr>
      </xdr:nvSpPr>
      <xdr:spPr>
        <a:xfrm>
          <a:off x="20269200" y="369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140</xdr:row>
      <xdr:rowOff>57150</xdr:rowOff>
    </xdr:from>
    <xdr:to>
      <xdr:col>28</xdr:col>
      <xdr:colOff>0</xdr:colOff>
      <xdr:row>140</xdr:row>
      <xdr:rowOff>57150</xdr:rowOff>
    </xdr:to>
    <xdr:sp>
      <xdr:nvSpPr>
        <xdr:cNvPr id="39" name="Line 1"/>
        <xdr:cNvSpPr>
          <a:spLocks/>
        </xdr:cNvSpPr>
      </xdr:nvSpPr>
      <xdr:spPr>
        <a:xfrm>
          <a:off x="20269200" y="374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142</xdr:row>
      <xdr:rowOff>57150</xdr:rowOff>
    </xdr:from>
    <xdr:to>
      <xdr:col>28</xdr:col>
      <xdr:colOff>0</xdr:colOff>
      <xdr:row>142</xdr:row>
      <xdr:rowOff>57150</xdr:rowOff>
    </xdr:to>
    <xdr:sp>
      <xdr:nvSpPr>
        <xdr:cNvPr id="40" name="Line 1"/>
        <xdr:cNvSpPr>
          <a:spLocks/>
        </xdr:cNvSpPr>
      </xdr:nvSpPr>
      <xdr:spPr>
        <a:xfrm>
          <a:off x="20269200" y="3801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144</xdr:row>
      <xdr:rowOff>57150</xdr:rowOff>
    </xdr:from>
    <xdr:to>
      <xdr:col>28</xdr:col>
      <xdr:colOff>0</xdr:colOff>
      <xdr:row>144</xdr:row>
      <xdr:rowOff>57150</xdr:rowOff>
    </xdr:to>
    <xdr:sp>
      <xdr:nvSpPr>
        <xdr:cNvPr id="41" name="Line 1"/>
        <xdr:cNvSpPr>
          <a:spLocks/>
        </xdr:cNvSpPr>
      </xdr:nvSpPr>
      <xdr:spPr>
        <a:xfrm>
          <a:off x="20269200" y="385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146</xdr:row>
      <xdr:rowOff>57150</xdr:rowOff>
    </xdr:from>
    <xdr:to>
      <xdr:col>28</xdr:col>
      <xdr:colOff>0</xdr:colOff>
      <xdr:row>146</xdr:row>
      <xdr:rowOff>57150</xdr:rowOff>
    </xdr:to>
    <xdr:sp>
      <xdr:nvSpPr>
        <xdr:cNvPr id="42" name="Line 1"/>
        <xdr:cNvSpPr>
          <a:spLocks/>
        </xdr:cNvSpPr>
      </xdr:nvSpPr>
      <xdr:spPr>
        <a:xfrm>
          <a:off x="20269200" y="390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148</xdr:row>
      <xdr:rowOff>57150</xdr:rowOff>
    </xdr:from>
    <xdr:to>
      <xdr:col>28</xdr:col>
      <xdr:colOff>0</xdr:colOff>
      <xdr:row>148</xdr:row>
      <xdr:rowOff>57150</xdr:rowOff>
    </xdr:to>
    <xdr:sp>
      <xdr:nvSpPr>
        <xdr:cNvPr id="43" name="Line 1"/>
        <xdr:cNvSpPr>
          <a:spLocks/>
        </xdr:cNvSpPr>
      </xdr:nvSpPr>
      <xdr:spPr>
        <a:xfrm>
          <a:off x="20269200" y="396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150</xdr:row>
      <xdr:rowOff>57150</xdr:rowOff>
    </xdr:from>
    <xdr:to>
      <xdr:col>28</xdr:col>
      <xdr:colOff>0</xdr:colOff>
      <xdr:row>150</xdr:row>
      <xdr:rowOff>57150</xdr:rowOff>
    </xdr:to>
    <xdr:sp>
      <xdr:nvSpPr>
        <xdr:cNvPr id="44" name="Line 1"/>
        <xdr:cNvSpPr>
          <a:spLocks/>
        </xdr:cNvSpPr>
      </xdr:nvSpPr>
      <xdr:spPr>
        <a:xfrm>
          <a:off x="20269200" y="401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152</xdr:row>
      <xdr:rowOff>57150</xdr:rowOff>
    </xdr:from>
    <xdr:to>
      <xdr:col>28</xdr:col>
      <xdr:colOff>0</xdr:colOff>
      <xdr:row>152</xdr:row>
      <xdr:rowOff>57150</xdr:rowOff>
    </xdr:to>
    <xdr:sp>
      <xdr:nvSpPr>
        <xdr:cNvPr id="45" name="Line 1"/>
        <xdr:cNvSpPr>
          <a:spLocks/>
        </xdr:cNvSpPr>
      </xdr:nvSpPr>
      <xdr:spPr>
        <a:xfrm>
          <a:off x="20269200" y="406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154</xdr:row>
      <xdr:rowOff>57150</xdr:rowOff>
    </xdr:from>
    <xdr:to>
      <xdr:col>28</xdr:col>
      <xdr:colOff>0</xdr:colOff>
      <xdr:row>154</xdr:row>
      <xdr:rowOff>57150</xdr:rowOff>
    </xdr:to>
    <xdr:sp>
      <xdr:nvSpPr>
        <xdr:cNvPr id="46" name="Line 1"/>
        <xdr:cNvSpPr>
          <a:spLocks/>
        </xdr:cNvSpPr>
      </xdr:nvSpPr>
      <xdr:spPr>
        <a:xfrm>
          <a:off x="20269200" y="412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156</xdr:row>
      <xdr:rowOff>57150</xdr:rowOff>
    </xdr:from>
    <xdr:to>
      <xdr:col>28</xdr:col>
      <xdr:colOff>0</xdr:colOff>
      <xdr:row>156</xdr:row>
      <xdr:rowOff>57150</xdr:rowOff>
    </xdr:to>
    <xdr:sp>
      <xdr:nvSpPr>
        <xdr:cNvPr id="47" name="Line 1"/>
        <xdr:cNvSpPr>
          <a:spLocks/>
        </xdr:cNvSpPr>
      </xdr:nvSpPr>
      <xdr:spPr>
        <a:xfrm>
          <a:off x="20269200" y="417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158</xdr:row>
      <xdr:rowOff>57150</xdr:rowOff>
    </xdr:from>
    <xdr:to>
      <xdr:col>28</xdr:col>
      <xdr:colOff>0</xdr:colOff>
      <xdr:row>158</xdr:row>
      <xdr:rowOff>57150</xdr:rowOff>
    </xdr:to>
    <xdr:sp>
      <xdr:nvSpPr>
        <xdr:cNvPr id="48" name="Line 1"/>
        <xdr:cNvSpPr>
          <a:spLocks/>
        </xdr:cNvSpPr>
      </xdr:nvSpPr>
      <xdr:spPr>
        <a:xfrm>
          <a:off x="20269200" y="422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160</xdr:row>
      <xdr:rowOff>57150</xdr:rowOff>
    </xdr:from>
    <xdr:to>
      <xdr:col>28</xdr:col>
      <xdr:colOff>0</xdr:colOff>
      <xdr:row>160</xdr:row>
      <xdr:rowOff>57150</xdr:rowOff>
    </xdr:to>
    <xdr:sp>
      <xdr:nvSpPr>
        <xdr:cNvPr id="49" name="Line 1"/>
        <xdr:cNvSpPr>
          <a:spLocks/>
        </xdr:cNvSpPr>
      </xdr:nvSpPr>
      <xdr:spPr>
        <a:xfrm>
          <a:off x="20269200" y="428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162</xdr:row>
      <xdr:rowOff>57150</xdr:rowOff>
    </xdr:from>
    <xdr:to>
      <xdr:col>28</xdr:col>
      <xdr:colOff>0</xdr:colOff>
      <xdr:row>162</xdr:row>
      <xdr:rowOff>57150</xdr:rowOff>
    </xdr:to>
    <xdr:sp>
      <xdr:nvSpPr>
        <xdr:cNvPr id="50" name="Line 1"/>
        <xdr:cNvSpPr>
          <a:spLocks/>
        </xdr:cNvSpPr>
      </xdr:nvSpPr>
      <xdr:spPr>
        <a:xfrm>
          <a:off x="20269200" y="433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164</xdr:row>
      <xdr:rowOff>57150</xdr:rowOff>
    </xdr:from>
    <xdr:to>
      <xdr:col>28</xdr:col>
      <xdr:colOff>0</xdr:colOff>
      <xdr:row>164</xdr:row>
      <xdr:rowOff>57150</xdr:rowOff>
    </xdr:to>
    <xdr:sp>
      <xdr:nvSpPr>
        <xdr:cNvPr id="51" name="Line 1"/>
        <xdr:cNvSpPr>
          <a:spLocks/>
        </xdr:cNvSpPr>
      </xdr:nvSpPr>
      <xdr:spPr>
        <a:xfrm>
          <a:off x="20269200" y="438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166</xdr:row>
      <xdr:rowOff>57150</xdr:rowOff>
    </xdr:from>
    <xdr:to>
      <xdr:col>28</xdr:col>
      <xdr:colOff>0</xdr:colOff>
      <xdr:row>166</xdr:row>
      <xdr:rowOff>57150</xdr:rowOff>
    </xdr:to>
    <xdr:sp>
      <xdr:nvSpPr>
        <xdr:cNvPr id="52" name="Line 1"/>
        <xdr:cNvSpPr>
          <a:spLocks/>
        </xdr:cNvSpPr>
      </xdr:nvSpPr>
      <xdr:spPr>
        <a:xfrm>
          <a:off x="20269200" y="444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168</xdr:row>
      <xdr:rowOff>57150</xdr:rowOff>
    </xdr:from>
    <xdr:to>
      <xdr:col>28</xdr:col>
      <xdr:colOff>0</xdr:colOff>
      <xdr:row>168</xdr:row>
      <xdr:rowOff>57150</xdr:rowOff>
    </xdr:to>
    <xdr:sp>
      <xdr:nvSpPr>
        <xdr:cNvPr id="53" name="Line 1"/>
        <xdr:cNvSpPr>
          <a:spLocks/>
        </xdr:cNvSpPr>
      </xdr:nvSpPr>
      <xdr:spPr>
        <a:xfrm>
          <a:off x="20269200" y="449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170</xdr:row>
      <xdr:rowOff>57150</xdr:rowOff>
    </xdr:from>
    <xdr:to>
      <xdr:col>28</xdr:col>
      <xdr:colOff>0</xdr:colOff>
      <xdr:row>170</xdr:row>
      <xdr:rowOff>57150</xdr:rowOff>
    </xdr:to>
    <xdr:sp>
      <xdr:nvSpPr>
        <xdr:cNvPr id="54" name="Line 1"/>
        <xdr:cNvSpPr>
          <a:spLocks/>
        </xdr:cNvSpPr>
      </xdr:nvSpPr>
      <xdr:spPr>
        <a:xfrm>
          <a:off x="20269200" y="454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172</xdr:row>
      <xdr:rowOff>57150</xdr:rowOff>
    </xdr:from>
    <xdr:to>
      <xdr:col>28</xdr:col>
      <xdr:colOff>0</xdr:colOff>
      <xdr:row>172</xdr:row>
      <xdr:rowOff>57150</xdr:rowOff>
    </xdr:to>
    <xdr:sp>
      <xdr:nvSpPr>
        <xdr:cNvPr id="55" name="Line 1"/>
        <xdr:cNvSpPr>
          <a:spLocks/>
        </xdr:cNvSpPr>
      </xdr:nvSpPr>
      <xdr:spPr>
        <a:xfrm>
          <a:off x="20269200" y="460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174</xdr:row>
      <xdr:rowOff>57150</xdr:rowOff>
    </xdr:from>
    <xdr:to>
      <xdr:col>28</xdr:col>
      <xdr:colOff>0</xdr:colOff>
      <xdr:row>174</xdr:row>
      <xdr:rowOff>57150</xdr:rowOff>
    </xdr:to>
    <xdr:sp>
      <xdr:nvSpPr>
        <xdr:cNvPr id="56" name="Line 1"/>
        <xdr:cNvSpPr>
          <a:spLocks/>
        </xdr:cNvSpPr>
      </xdr:nvSpPr>
      <xdr:spPr>
        <a:xfrm>
          <a:off x="20269200" y="465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176</xdr:row>
      <xdr:rowOff>57150</xdr:rowOff>
    </xdr:from>
    <xdr:to>
      <xdr:col>28</xdr:col>
      <xdr:colOff>0</xdr:colOff>
      <xdr:row>176</xdr:row>
      <xdr:rowOff>57150</xdr:rowOff>
    </xdr:to>
    <xdr:sp>
      <xdr:nvSpPr>
        <xdr:cNvPr id="57" name="Line 1"/>
        <xdr:cNvSpPr>
          <a:spLocks/>
        </xdr:cNvSpPr>
      </xdr:nvSpPr>
      <xdr:spPr>
        <a:xfrm>
          <a:off x="20269200" y="4708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178</xdr:row>
      <xdr:rowOff>57150</xdr:rowOff>
    </xdr:from>
    <xdr:to>
      <xdr:col>28</xdr:col>
      <xdr:colOff>0</xdr:colOff>
      <xdr:row>178</xdr:row>
      <xdr:rowOff>57150</xdr:rowOff>
    </xdr:to>
    <xdr:sp>
      <xdr:nvSpPr>
        <xdr:cNvPr id="58" name="Line 1"/>
        <xdr:cNvSpPr>
          <a:spLocks/>
        </xdr:cNvSpPr>
      </xdr:nvSpPr>
      <xdr:spPr>
        <a:xfrm>
          <a:off x="20269200" y="476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180</xdr:row>
      <xdr:rowOff>57150</xdr:rowOff>
    </xdr:from>
    <xdr:to>
      <xdr:col>28</xdr:col>
      <xdr:colOff>0</xdr:colOff>
      <xdr:row>180</xdr:row>
      <xdr:rowOff>57150</xdr:rowOff>
    </xdr:to>
    <xdr:sp>
      <xdr:nvSpPr>
        <xdr:cNvPr id="59" name="Line 1"/>
        <xdr:cNvSpPr>
          <a:spLocks/>
        </xdr:cNvSpPr>
      </xdr:nvSpPr>
      <xdr:spPr>
        <a:xfrm>
          <a:off x="20269200" y="481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182</xdr:row>
      <xdr:rowOff>57150</xdr:rowOff>
    </xdr:from>
    <xdr:to>
      <xdr:col>28</xdr:col>
      <xdr:colOff>0</xdr:colOff>
      <xdr:row>182</xdr:row>
      <xdr:rowOff>57150</xdr:rowOff>
    </xdr:to>
    <xdr:sp>
      <xdr:nvSpPr>
        <xdr:cNvPr id="60" name="Line 1"/>
        <xdr:cNvSpPr>
          <a:spLocks/>
        </xdr:cNvSpPr>
      </xdr:nvSpPr>
      <xdr:spPr>
        <a:xfrm>
          <a:off x="20269200" y="486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184</xdr:row>
      <xdr:rowOff>57150</xdr:rowOff>
    </xdr:from>
    <xdr:to>
      <xdr:col>28</xdr:col>
      <xdr:colOff>0</xdr:colOff>
      <xdr:row>184</xdr:row>
      <xdr:rowOff>57150</xdr:rowOff>
    </xdr:to>
    <xdr:sp>
      <xdr:nvSpPr>
        <xdr:cNvPr id="61" name="Line 1"/>
        <xdr:cNvSpPr>
          <a:spLocks/>
        </xdr:cNvSpPr>
      </xdr:nvSpPr>
      <xdr:spPr>
        <a:xfrm>
          <a:off x="20269200" y="492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186</xdr:row>
      <xdr:rowOff>57150</xdr:rowOff>
    </xdr:from>
    <xdr:to>
      <xdr:col>28</xdr:col>
      <xdr:colOff>0</xdr:colOff>
      <xdr:row>186</xdr:row>
      <xdr:rowOff>57150</xdr:rowOff>
    </xdr:to>
    <xdr:sp>
      <xdr:nvSpPr>
        <xdr:cNvPr id="62" name="Line 1"/>
        <xdr:cNvSpPr>
          <a:spLocks/>
        </xdr:cNvSpPr>
      </xdr:nvSpPr>
      <xdr:spPr>
        <a:xfrm>
          <a:off x="20269200" y="497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188</xdr:row>
      <xdr:rowOff>57150</xdr:rowOff>
    </xdr:from>
    <xdr:to>
      <xdr:col>28</xdr:col>
      <xdr:colOff>0</xdr:colOff>
      <xdr:row>188</xdr:row>
      <xdr:rowOff>57150</xdr:rowOff>
    </xdr:to>
    <xdr:sp>
      <xdr:nvSpPr>
        <xdr:cNvPr id="63" name="Line 1"/>
        <xdr:cNvSpPr>
          <a:spLocks/>
        </xdr:cNvSpPr>
      </xdr:nvSpPr>
      <xdr:spPr>
        <a:xfrm>
          <a:off x="20269200" y="5028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190</xdr:row>
      <xdr:rowOff>57150</xdr:rowOff>
    </xdr:from>
    <xdr:to>
      <xdr:col>28</xdr:col>
      <xdr:colOff>0</xdr:colOff>
      <xdr:row>190</xdr:row>
      <xdr:rowOff>57150</xdr:rowOff>
    </xdr:to>
    <xdr:sp>
      <xdr:nvSpPr>
        <xdr:cNvPr id="64" name="Line 1"/>
        <xdr:cNvSpPr>
          <a:spLocks/>
        </xdr:cNvSpPr>
      </xdr:nvSpPr>
      <xdr:spPr>
        <a:xfrm>
          <a:off x="20269200" y="508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192</xdr:row>
      <xdr:rowOff>57150</xdr:rowOff>
    </xdr:from>
    <xdr:to>
      <xdr:col>28</xdr:col>
      <xdr:colOff>0</xdr:colOff>
      <xdr:row>192</xdr:row>
      <xdr:rowOff>57150</xdr:rowOff>
    </xdr:to>
    <xdr:sp>
      <xdr:nvSpPr>
        <xdr:cNvPr id="65" name="Line 1"/>
        <xdr:cNvSpPr>
          <a:spLocks/>
        </xdr:cNvSpPr>
      </xdr:nvSpPr>
      <xdr:spPr>
        <a:xfrm>
          <a:off x="20269200" y="5134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194</xdr:row>
      <xdr:rowOff>57150</xdr:rowOff>
    </xdr:from>
    <xdr:to>
      <xdr:col>28</xdr:col>
      <xdr:colOff>0</xdr:colOff>
      <xdr:row>194</xdr:row>
      <xdr:rowOff>57150</xdr:rowOff>
    </xdr:to>
    <xdr:sp>
      <xdr:nvSpPr>
        <xdr:cNvPr id="66" name="Line 1"/>
        <xdr:cNvSpPr>
          <a:spLocks/>
        </xdr:cNvSpPr>
      </xdr:nvSpPr>
      <xdr:spPr>
        <a:xfrm>
          <a:off x="20269200" y="518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196</xdr:row>
      <xdr:rowOff>57150</xdr:rowOff>
    </xdr:from>
    <xdr:to>
      <xdr:col>28</xdr:col>
      <xdr:colOff>0</xdr:colOff>
      <xdr:row>196</xdr:row>
      <xdr:rowOff>57150</xdr:rowOff>
    </xdr:to>
    <xdr:sp>
      <xdr:nvSpPr>
        <xdr:cNvPr id="67" name="Line 1"/>
        <xdr:cNvSpPr>
          <a:spLocks/>
        </xdr:cNvSpPr>
      </xdr:nvSpPr>
      <xdr:spPr>
        <a:xfrm>
          <a:off x="20269200" y="524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198</xdr:row>
      <xdr:rowOff>57150</xdr:rowOff>
    </xdr:from>
    <xdr:to>
      <xdr:col>28</xdr:col>
      <xdr:colOff>0</xdr:colOff>
      <xdr:row>198</xdr:row>
      <xdr:rowOff>57150</xdr:rowOff>
    </xdr:to>
    <xdr:sp>
      <xdr:nvSpPr>
        <xdr:cNvPr id="68" name="Line 1"/>
        <xdr:cNvSpPr>
          <a:spLocks/>
        </xdr:cNvSpPr>
      </xdr:nvSpPr>
      <xdr:spPr>
        <a:xfrm>
          <a:off x="20269200" y="5294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200</xdr:row>
      <xdr:rowOff>57150</xdr:rowOff>
    </xdr:from>
    <xdr:to>
      <xdr:col>28</xdr:col>
      <xdr:colOff>0</xdr:colOff>
      <xdr:row>200</xdr:row>
      <xdr:rowOff>57150</xdr:rowOff>
    </xdr:to>
    <xdr:sp>
      <xdr:nvSpPr>
        <xdr:cNvPr id="69" name="Line 1"/>
        <xdr:cNvSpPr>
          <a:spLocks/>
        </xdr:cNvSpPr>
      </xdr:nvSpPr>
      <xdr:spPr>
        <a:xfrm>
          <a:off x="20269200" y="534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202</xdr:row>
      <xdr:rowOff>57150</xdr:rowOff>
    </xdr:from>
    <xdr:to>
      <xdr:col>28</xdr:col>
      <xdr:colOff>0</xdr:colOff>
      <xdr:row>202</xdr:row>
      <xdr:rowOff>57150</xdr:rowOff>
    </xdr:to>
    <xdr:sp>
      <xdr:nvSpPr>
        <xdr:cNvPr id="70" name="Line 1"/>
        <xdr:cNvSpPr>
          <a:spLocks/>
        </xdr:cNvSpPr>
      </xdr:nvSpPr>
      <xdr:spPr>
        <a:xfrm>
          <a:off x="20269200" y="540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204</xdr:row>
      <xdr:rowOff>57150</xdr:rowOff>
    </xdr:from>
    <xdr:to>
      <xdr:col>28</xdr:col>
      <xdr:colOff>0</xdr:colOff>
      <xdr:row>204</xdr:row>
      <xdr:rowOff>57150</xdr:rowOff>
    </xdr:to>
    <xdr:sp>
      <xdr:nvSpPr>
        <xdr:cNvPr id="71" name="Line 1"/>
        <xdr:cNvSpPr>
          <a:spLocks/>
        </xdr:cNvSpPr>
      </xdr:nvSpPr>
      <xdr:spPr>
        <a:xfrm>
          <a:off x="20269200" y="5454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206</xdr:row>
      <xdr:rowOff>57150</xdr:rowOff>
    </xdr:from>
    <xdr:to>
      <xdr:col>28</xdr:col>
      <xdr:colOff>0</xdr:colOff>
      <xdr:row>206</xdr:row>
      <xdr:rowOff>57150</xdr:rowOff>
    </xdr:to>
    <xdr:sp>
      <xdr:nvSpPr>
        <xdr:cNvPr id="72" name="Line 1"/>
        <xdr:cNvSpPr>
          <a:spLocks/>
        </xdr:cNvSpPr>
      </xdr:nvSpPr>
      <xdr:spPr>
        <a:xfrm>
          <a:off x="20269200" y="550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208</xdr:row>
      <xdr:rowOff>57150</xdr:rowOff>
    </xdr:from>
    <xdr:to>
      <xdr:col>28</xdr:col>
      <xdr:colOff>0</xdr:colOff>
      <xdr:row>208</xdr:row>
      <xdr:rowOff>57150</xdr:rowOff>
    </xdr:to>
    <xdr:sp>
      <xdr:nvSpPr>
        <xdr:cNvPr id="73" name="Line 1"/>
        <xdr:cNvSpPr>
          <a:spLocks/>
        </xdr:cNvSpPr>
      </xdr:nvSpPr>
      <xdr:spPr>
        <a:xfrm>
          <a:off x="20269200" y="5561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210</xdr:row>
      <xdr:rowOff>57150</xdr:rowOff>
    </xdr:from>
    <xdr:to>
      <xdr:col>28</xdr:col>
      <xdr:colOff>0</xdr:colOff>
      <xdr:row>210</xdr:row>
      <xdr:rowOff>57150</xdr:rowOff>
    </xdr:to>
    <xdr:sp>
      <xdr:nvSpPr>
        <xdr:cNvPr id="74" name="Line 1"/>
        <xdr:cNvSpPr>
          <a:spLocks/>
        </xdr:cNvSpPr>
      </xdr:nvSpPr>
      <xdr:spPr>
        <a:xfrm>
          <a:off x="20269200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212</xdr:row>
      <xdr:rowOff>57150</xdr:rowOff>
    </xdr:from>
    <xdr:to>
      <xdr:col>28</xdr:col>
      <xdr:colOff>0</xdr:colOff>
      <xdr:row>212</xdr:row>
      <xdr:rowOff>57150</xdr:rowOff>
    </xdr:to>
    <xdr:sp>
      <xdr:nvSpPr>
        <xdr:cNvPr id="75" name="Line 1"/>
        <xdr:cNvSpPr>
          <a:spLocks/>
        </xdr:cNvSpPr>
      </xdr:nvSpPr>
      <xdr:spPr>
        <a:xfrm>
          <a:off x="20269200" y="566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214</xdr:row>
      <xdr:rowOff>57150</xdr:rowOff>
    </xdr:from>
    <xdr:to>
      <xdr:col>28</xdr:col>
      <xdr:colOff>0</xdr:colOff>
      <xdr:row>214</xdr:row>
      <xdr:rowOff>57150</xdr:rowOff>
    </xdr:to>
    <xdr:sp>
      <xdr:nvSpPr>
        <xdr:cNvPr id="76" name="Line 1"/>
        <xdr:cNvSpPr>
          <a:spLocks/>
        </xdr:cNvSpPr>
      </xdr:nvSpPr>
      <xdr:spPr>
        <a:xfrm>
          <a:off x="20269200" y="5721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216</xdr:row>
      <xdr:rowOff>57150</xdr:rowOff>
    </xdr:from>
    <xdr:to>
      <xdr:col>28</xdr:col>
      <xdr:colOff>0</xdr:colOff>
      <xdr:row>216</xdr:row>
      <xdr:rowOff>57150</xdr:rowOff>
    </xdr:to>
    <xdr:sp>
      <xdr:nvSpPr>
        <xdr:cNvPr id="77" name="Line 1"/>
        <xdr:cNvSpPr>
          <a:spLocks/>
        </xdr:cNvSpPr>
      </xdr:nvSpPr>
      <xdr:spPr>
        <a:xfrm>
          <a:off x="20269200" y="577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218</xdr:row>
      <xdr:rowOff>57150</xdr:rowOff>
    </xdr:from>
    <xdr:to>
      <xdr:col>28</xdr:col>
      <xdr:colOff>0</xdr:colOff>
      <xdr:row>218</xdr:row>
      <xdr:rowOff>57150</xdr:rowOff>
    </xdr:to>
    <xdr:sp>
      <xdr:nvSpPr>
        <xdr:cNvPr id="78" name="Line 1"/>
        <xdr:cNvSpPr>
          <a:spLocks/>
        </xdr:cNvSpPr>
      </xdr:nvSpPr>
      <xdr:spPr>
        <a:xfrm>
          <a:off x="20269200" y="582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220</xdr:row>
      <xdr:rowOff>57150</xdr:rowOff>
    </xdr:from>
    <xdr:to>
      <xdr:col>28</xdr:col>
      <xdr:colOff>0</xdr:colOff>
      <xdr:row>220</xdr:row>
      <xdr:rowOff>57150</xdr:rowOff>
    </xdr:to>
    <xdr:sp>
      <xdr:nvSpPr>
        <xdr:cNvPr id="79" name="Line 1"/>
        <xdr:cNvSpPr>
          <a:spLocks/>
        </xdr:cNvSpPr>
      </xdr:nvSpPr>
      <xdr:spPr>
        <a:xfrm>
          <a:off x="20269200" y="588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222</xdr:row>
      <xdr:rowOff>57150</xdr:rowOff>
    </xdr:from>
    <xdr:to>
      <xdr:col>28</xdr:col>
      <xdr:colOff>0</xdr:colOff>
      <xdr:row>222</xdr:row>
      <xdr:rowOff>57150</xdr:rowOff>
    </xdr:to>
    <xdr:sp>
      <xdr:nvSpPr>
        <xdr:cNvPr id="80" name="Line 1"/>
        <xdr:cNvSpPr>
          <a:spLocks/>
        </xdr:cNvSpPr>
      </xdr:nvSpPr>
      <xdr:spPr>
        <a:xfrm>
          <a:off x="2026920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224</xdr:row>
      <xdr:rowOff>57150</xdr:rowOff>
    </xdr:from>
    <xdr:to>
      <xdr:col>28</xdr:col>
      <xdr:colOff>0</xdr:colOff>
      <xdr:row>224</xdr:row>
      <xdr:rowOff>57150</xdr:rowOff>
    </xdr:to>
    <xdr:sp>
      <xdr:nvSpPr>
        <xdr:cNvPr id="81" name="Line 1"/>
        <xdr:cNvSpPr>
          <a:spLocks/>
        </xdr:cNvSpPr>
      </xdr:nvSpPr>
      <xdr:spPr>
        <a:xfrm>
          <a:off x="20269200" y="5988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226</xdr:row>
      <xdr:rowOff>57150</xdr:rowOff>
    </xdr:from>
    <xdr:to>
      <xdr:col>28</xdr:col>
      <xdr:colOff>0</xdr:colOff>
      <xdr:row>226</xdr:row>
      <xdr:rowOff>57150</xdr:rowOff>
    </xdr:to>
    <xdr:sp>
      <xdr:nvSpPr>
        <xdr:cNvPr id="82" name="Line 1"/>
        <xdr:cNvSpPr>
          <a:spLocks/>
        </xdr:cNvSpPr>
      </xdr:nvSpPr>
      <xdr:spPr>
        <a:xfrm>
          <a:off x="20269200" y="604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228</xdr:row>
      <xdr:rowOff>57150</xdr:rowOff>
    </xdr:from>
    <xdr:to>
      <xdr:col>28</xdr:col>
      <xdr:colOff>0</xdr:colOff>
      <xdr:row>228</xdr:row>
      <xdr:rowOff>57150</xdr:rowOff>
    </xdr:to>
    <xdr:sp>
      <xdr:nvSpPr>
        <xdr:cNvPr id="83" name="Line 1"/>
        <xdr:cNvSpPr>
          <a:spLocks/>
        </xdr:cNvSpPr>
      </xdr:nvSpPr>
      <xdr:spPr>
        <a:xfrm>
          <a:off x="20269200" y="609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230</xdr:row>
      <xdr:rowOff>57150</xdr:rowOff>
    </xdr:from>
    <xdr:to>
      <xdr:col>28</xdr:col>
      <xdr:colOff>0</xdr:colOff>
      <xdr:row>230</xdr:row>
      <xdr:rowOff>57150</xdr:rowOff>
    </xdr:to>
    <xdr:sp>
      <xdr:nvSpPr>
        <xdr:cNvPr id="84" name="Line 1"/>
        <xdr:cNvSpPr>
          <a:spLocks/>
        </xdr:cNvSpPr>
      </xdr:nvSpPr>
      <xdr:spPr>
        <a:xfrm>
          <a:off x="20269200" y="614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232</xdr:row>
      <xdr:rowOff>57150</xdr:rowOff>
    </xdr:from>
    <xdr:to>
      <xdr:col>28</xdr:col>
      <xdr:colOff>0</xdr:colOff>
      <xdr:row>232</xdr:row>
      <xdr:rowOff>57150</xdr:rowOff>
    </xdr:to>
    <xdr:sp>
      <xdr:nvSpPr>
        <xdr:cNvPr id="85" name="Line 1"/>
        <xdr:cNvSpPr>
          <a:spLocks/>
        </xdr:cNvSpPr>
      </xdr:nvSpPr>
      <xdr:spPr>
        <a:xfrm>
          <a:off x="20269200" y="620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234</xdr:row>
      <xdr:rowOff>57150</xdr:rowOff>
    </xdr:from>
    <xdr:to>
      <xdr:col>28</xdr:col>
      <xdr:colOff>0</xdr:colOff>
      <xdr:row>234</xdr:row>
      <xdr:rowOff>57150</xdr:rowOff>
    </xdr:to>
    <xdr:sp>
      <xdr:nvSpPr>
        <xdr:cNvPr id="86" name="Line 1"/>
        <xdr:cNvSpPr>
          <a:spLocks/>
        </xdr:cNvSpPr>
      </xdr:nvSpPr>
      <xdr:spPr>
        <a:xfrm>
          <a:off x="20269200" y="625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236</xdr:row>
      <xdr:rowOff>57150</xdr:rowOff>
    </xdr:from>
    <xdr:to>
      <xdr:col>28</xdr:col>
      <xdr:colOff>0</xdr:colOff>
      <xdr:row>236</xdr:row>
      <xdr:rowOff>57150</xdr:rowOff>
    </xdr:to>
    <xdr:sp>
      <xdr:nvSpPr>
        <xdr:cNvPr id="87" name="Line 1"/>
        <xdr:cNvSpPr>
          <a:spLocks/>
        </xdr:cNvSpPr>
      </xdr:nvSpPr>
      <xdr:spPr>
        <a:xfrm>
          <a:off x="20269200" y="6308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238</xdr:row>
      <xdr:rowOff>57150</xdr:rowOff>
    </xdr:from>
    <xdr:to>
      <xdr:col>28</xdr:col>
      <xdr:colOff>0</xdr:colOff>
      <xdr:row>238</xdr:row>
      <xdr:rowOff>57150</xdr:rowOff>
    </xdr:to>
    <xdr:sp>
      <xdr:nvSpPr>
        <xdr:cNvPr id="88" name="Line 1"/>
        <xdr:cNvSpPr>
          <a:spLocks/>
        </xdr:cNvSpPr>
      </xdr:nvSpPr>
      <xdr:spPr>
        <a:xfrm>
          <a:off x="20269200" y="636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240</xdr:row>
      <xdr:rowOff>57150</xdr:rowOff>
    </xdr:from>
    <xdr:to>
      <xdr:col>28</xdr:col>
      <xdr:colOff>0</xdr:colOff>
      <xdr:row>240</xdr:row>
      <xdr:rowOff>57150</xdr:rowOff>
    </xdr:to>
    <xdr:sp>
      <xdr:nvSpPr>
        <xdr:cNvPr id="89" name="Line 1"/>
        <xdr:cNvSpPr>
          <a:spLocks/>
        </xdr:cNvSpPr>
      </xdr:nvSpPr>
      <xdr:spPr>
        <a:xfrm>
          <a:off x="20269200" y="6415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242</xdr:row>
      <xdr:rowOff>57150</xdr:rowOff>
    </xdr:from>
    <xdr:to>
      <xdr:col>28</xdr:col>
      <xdr:colOff>0</xdr:colOff>
      <xdr:row>242</xdr:row>
      <xdr:rowOff>57150</xdr:rowOff>
    </xdr:to>
    <xdr:sp>
      <xdr:nvSpPr>
        <xdr:cNvPr id="90" name="Line 1"/>
        <xdr:cNvSpPr>
          <a:spLocks/>
        </xdr:cNvSpPr>
      </xdr:nvSpPr>
      <xdr:spPr>
        <a:xfrm>
          <a:off x="20269200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244</xdr:row>
      <xdr:rowOff>57150</xdr:rowOff>
    </xdr:from>
    <xdr:to>
      <xdr:col>28</xdr:col>
      <xdr:colOff>0</xdr:colOff>
      <xdr:row>244</xdr:row>
      <xdr:rowOff>57150</xdr:rowOff>
    </xdr:to>
    <xdr:sp>
      <xdr:nvSpPr>
        <xdr:cNvPr id="91" name="Line 1"/>
        <xdr:cNvSpPr>
          <a:spLocks/>
        </xdr:cNvSpPr>
      </xdr:nvSpPr>
      <xdr:spPr>
        <a:xfrm>
          <a:off x="20269200" y="652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246</xdr:row>
      <xdr:rowOff>57150</xdr:rowOff>
    </xdr:from>
    <xdr:to>
      <xdr:col>28</xdr:col>
      <xdr:colOff>0</xdr:colOff>
      <xdr:row>246</xdr:row>
      <xdr:rowOff>57150</xdr:rowOff>
    </xdr:to>
    <xdr:sp>
      <xdr:nvSpPr>
        <xdr:cNvPr id="92" name="Line 1"/>
        <xdr:cNvSpPr>
          <a:spLocks/>
        </xdr:cNvSpPr>
      </xdr:nvSpPr>
      <xdr:spPr>
        <a:xfrm>
          <a:off x="20269200" y="657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248</xdr:row>
      <xdr:rowOff>57150</xdr:rowOff>
    </xdr:from>
    <xdr:to>
      <xdr:col>28</xdr:col>
      <xdr:colOff>0</xdr:colOff>
      <xdr:row>248</xdr:row>
      <xdr:rowOff>57150</xdr:rowOff>
    </xdr:to>
    <xdr:sp>
      <xdr:nvSpPr>
        <xdr:cNvPr id="93" name="Line 1"/>
        <xdr:cNvSpPr>
          <a:spLocks/>
        </xdr:cNvSpPr>
      </xdr:nvSpPr>
      <xdr:spPr>
        <a:xfrm>
          <a:off x="20269200" y="6628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250</xdr:row>
      <xdr:rowOff>57150</xdr:rowOff>
    </xdr:from>
    <xdr:to>
      <xdr:col>28</xdr:col>
      <xdr:colOff>0</xdr:colOff>
      <xdr:row>250</xdr:row>
      <xdr:rowOff>57150</xdr:rowOff>
    </xdr:to>
    <xdr:sp>
      <xdr:nvSpPr>
        <xdr:cNvPr id="94" name="Line 1"/>
        <xdr:cNvSpPr>
          <a:spLocks/>
        </xdr:cNvSpPr>
      </xdr:nvSpPr>
      <xdr:spPr>
        <a:xfrm>
          <a:off x="20269200" y="668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252</xdr:row>
      <xdr:rowOff>57150</xdr:rowOff>
    </xdr:from>
    <xdr:to>
      <xdr:col>28</xdr:col>
      <xdr:colOff>0</xdr:colOff>
      <xdr:row>252</xdr:row>
      <xdr:rowOff>57150</xdr:rowOff>
    </xdr:to>
    <xdr:sp>
      <xdr:nvSpPr>
        <xdr:cNvPr id="95" name="Line 1"/>
        <xdr:cNvSpPr>
          <a:spLocks/>
        </xdr:cNvSpPr>
      </xdr:nvSpPr>
      <xdr:spPr>
        <a:xfrm>
          <a:off x="20269200" y="673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254</xdr:row>
      <xdr:rowOff>57150</xdr:rowOff>
    </xdr:from>
    <xdr:to>
      <xdr:col>28</xdr:col>
      <xdr:colOff>0</xdr:colOff>
      <xdr:row>254</xdr:row>
      <xdr:rowOff>57150</xdr:rowOff>
    </xdr:to>
    <xdr:sp>
      <xdr:nvSpPr>
        <xdr:cNvPr id="96" name="Line 1"/>
        <xdr:cNvSpPr>
          <a:spLocks/>
        </xdr:cNvSpPr>
      </xdr:nvSpPr>
      <xdr:spPr>
        <a:xfrm>
          <a:off x="20269200" y="6788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256</xdr:row>
      <xdr:rowOff>57150</xdr:rowOff>
    </xdr:from>
    <xdr:to>
      <xdr:col>28</xdr:col>
      <xdr:colOff>0</xdr:colOff>
      <xdr:row>256</xdr:row>
      <xdr:rowOff>57150</xdr:rowOff>
    </xdr:to>
    <xdr:sp>
      <xdr:nvSpPr>
        <xdr:cNvPr id="97" name="Line 1"/>
        <xdr:cNvSpPr>
          <a:spLocks/>
        </xdr:cNvSpPr>
      </xdr:nvSpPr>
      <xdr:spPr>
        <a:xfrm>
          <a:off x="20269200" y="6841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258</xdr:row>
      <xdr:rowOff>57150</xdr:rowOff>
    </xdr:from>
    <xdr:to>
      <xdr:col>28</xdr:col>
      <xdr:colOff>0</xdr:colOff>
      <xdr:row>258</xdr:row>
      <xdr:rowOff>57150</xdr:rowOff>
    </xdr:to>
    <xdr:sp>
      <xdr:nvSpPr>
        <xdr:cNvPr id="98" name="Line 1"/>
        <xdr:cNvSpPr>
          <a:spLocks/>
        </xdr:cNvSpPr>
      </xdr:nvSpPr>
      <xdr:spPr>
        <a:xfrm>
          <a:off x="20269200" y="689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260</xdr:row>
      <xdr:rowOff>57150</xdr:rowOff>
    </xdr:from>
    <xdr:to>
      <xdr:col>28</xdr:col>
      <xdr:colOff>0</xdr:colOff>
      <xdr:row>260</xdr:row>
      <xdr:rowOff>57150</xdr:rowOff>
    </xdr:to>
    <xdr:sp>
      <xdr:nvSpPr>
        <xdr:cNvPr id="99" name="Line 1"/>
        <xdr:cNvSpPr>
          <a:spLocks/>
        </xdr:cNvSpPr>
      </xdr:nvSpPr>
      <xdr:spPr>
        <a:xfrm>
          <a:off x="20269200" y="6948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262</xdr:row>
      <xdr:rowOff>57150</xdr:rowOff>
    </xdr:from>
    <xdr:to>
      <xdr:col>28</xdr:col>
      <xdr:colOff>0</xdr:colOff>
      <xdr:row>262</xdr:row>
      <xdr:rowOff>57150</xdr:rowOff>
    </xdr:to>
    <xdr:sp>
      <xdr:nvSpPr>
        <xdr:cNvPr id="100" name="Line 1"/>
        <xdr:cNvSpPr>
          <a:spLocks/>
        </xdr:cNvSpPr>
      </xdr:nvSpPr>
      <xdr:spPr>
        <a:xfrm>
          <a:off x="20269200" y="7001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264</xdr:row>
      <xdr:rowOff>57150</xdr:rowOff>
    </xdr:from>
    <xdr:to>
      <xdr:col>28</xdr:col>
      <xdr:colOff>0</xdr:colOff>
      <xdr:row>264</xdr:row>
      <xdr:rowOff>57150</xdr:rowOff>
    </xdr:to>
    <xdr:sp>
      <xdr:nvSpPr>
        <xdr:cNvPr id="101" name="Line 1"/>
        <xdr:cNvSpPr>
          <a:spLocks/>
        </xdr:cNvSpPr>
      </xdr:nvSpPr>
      <xdr:spPr>
        <a:xfrm>
          <a:off x="20269200" y="7055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266</xdr:row>
      <xdr:rowOff>57150</xdr:rowOff>
    </xdr:from>
    <xdr:to>
      <xdr:col>28</xdr:col>
      <xdr:colOff>0</xdr:colOff>
      <xdr:row>266</xdr:row>
      <xdr:rowOff>57150</xdr:rowOff>
    </xdr:to>
    <xdr:sp>
      <xdr:nvSpPr>
        <xdr:cNvPr id="102" name="Line 1"/>
        <xdr:cNvSpPr>
          <a:spLocks/>
        </xdr:cNvSpPr>
      </xdr:nvSpPr>
      <xdr:spPr>
        <a:xfrm>
          <a:off x="20269200" y="710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268</xdr:row>
      <xdr:rowOff>57150</xdr:rowOff>
    </xdr:from>
    <xdr:to>
      <xdr:col>28</xdr:col>
      <xdr:colOff>0</xdr:colOff>
      <xdr:row>268</xdr:row>
      <xdr:rowOff>57150</xdr:rowOff>
    </xdr:to>
    <xdr:sp>
      <xdr:nvSpPr>
        <xdr:cNvPr id="103" name="Line 1"/>
        <xdr:cNvSpPr>
          <a:spLocks/>
        </xdr:cNvSpPr>
      </xdr:nvSpPr>
      <xdr:spPr>
        <a:xfrm>
          <a:off x="20269200" y="7161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270</xdr:row>
      <xdr:rowOff>57150</xdr:rowOff>
    </xdr:from>
    <xdr:to>
      <xdr:col>28</xdr:col>
      <xdr:colOff>0</xdr:colOff>
      <xdr:row>270</xdr:row>
      <xdr:rowOff>57150</xdr:rowOff>
    </xdr:to>
    <xdr:sp>
      <xdr:nvSpPr>
        <xdr:cNvPr id="104" name="Line 1"/>
        <xdr:cNvSpPr>
          <a:spLocks/>
        </xdr:cNvSpPr>
      </xdr:nvSpPr>
      <xdr:spPr>
        <a:xfrm>
          <a:off x="20269200" y="7215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272</xdr:row>
      <xdr:rowOff>57150</xdr:rowOff>
    </xdr:from>
    <xdr:to>
      <xdr:col>28</xdr:col>
      <xdr:colOff>0</xdr:colOff>
      <xdr:row>272</xdr:row>
      <xdr:rowOff>57150</xdr:rowOff>
    </xdr:to>
    <xdr:sp>
      <xdr:nvSpPr>
        <xdr:cNvPr id="105" name="Line 1"/>
        <xdr:cNvSpPr>
          <a:spLocks/>
        </xdr:cNvSpPr>
      </xdr:nvSpPr>
      <xdr:spPr>
        <a:xfrm>
          <a:off x="20269200" y="7268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274</xdr:row>
      <xdr:rowOff>57150</xdr:rowOff>
    </xdr:from>
    <xdr:to>
      <xdr:col>28</xdr:col>
      <xdr:colOff>0</xdr:colOff>
      <xdr:row>274</xdr:row>
      <xdr:rowOff>57150</xdr:rowOff>
    </xdr:to>
    <xdr:sp>
      <xdr:nvSpPr>
        <xdr:cNvPr id="106" name="Line 1"/>
        <xdr:cNvSpPr>
          <a:spLocks/>
        </xdr:cNvSpPr>
      </xdr:nvSpPr>
      <xdr:spPr>
        <a:xfrm>
          <a:off x="20269200" y="732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276</xdr:row>
      <xdr:rowOff>57150</xdr:rowOff>
    </xdr:from>
    <xdr:to>
      <xdr:col>28</xdr:col>
      <xdr:colOff>0</xdr:colOff>
      <xdr:row>276</xdr:row>
      <xdr:rowOff>57150</xdr:rowOff>
    </xdr:to>
    <xdr:sp>
      <xdr:nvSpPr>
        <xdr:cNvPr id="107" name="Line 1"/>
        <xdr:cNvSpPr>
          <a:spLocks/>
        </xdr:cNvSpPr>
      </xdr:nvSpPr>
      <xdr:spPr>
        <a:xfrm>
          <a:off x="20269200" y="7375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278</xdr:row>
      <xdr:rowOff>57150</xdr:rowOff>
    </xdr:from>
    <xdr:to>
      <xdr:col>28</xdr:col>
      <xdr:colOff>0</xdr:colOff>
      <xdr:row>278</xdr:row>
      <xdr:rowOff>57150</xdr:rowOff>
    </xdr:to>
    <xdr:sp>
      <xdr:nvSpPr>
        <xdr:cNvPr id="108" name="Line 1"/>
        <xdr:cNvSpPr>
          <a:spLocks/>
        </xdr:cNvSpPr>
      </xdr:nvSpPr>
      <xdr:spPr>
        <a:xfrm>
          <a:off x="20269200" y="7428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280</xdr:row>
      <xdr:rowOff>57150</xdr:rowOff>
    </xdr:from>
    <xdr:to>
      <xdr:col>28</xdr:col>
      <xdr:colOff>0</xdr:colOff>
      <xdr:row>280</xdr:row>
      <xdr:rowOff>57150</xdr:rowOff>
    </xdr:to>
    <xdr:sp>
      <xdr:nvSpPr>
        <xdr:cNvPr id="109" name="Line 1"/>
        <xdr:cNvSpPr>
          <a:spLocks/>
        </xdr:cNvSpPr>
      </xdr:nvSpPr>
      <xdr:spPr>
        <a:xfrm>
          <a:off x="20269200" y="748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282</xdr:row>
      <xdr:rowOff>57150</xdr:rowOff>
    </xdr:from>
    <xdr:to>
      <xdr:col>28</xdr:col>
      <xdr:colOff>0</xdr:colOff>
      <xdr:row>282</xdr:row>
      <xdr:rowOff>57150</xdr:rowOff>
    </xdr:to>
    <xdr:sp>
      <xdr:nvSpPr>
        <xdr:cNvPr id="110" name="Line 1"/>
        <xdr:cNvSpPr>
          <a:spLocks/>
        </xdr:cNvSpPr>
      </xdr:nvSpPr>
      <xdr:spPr>
        <a:xfrm>
          <a:off x="20269200" y="753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284</xdr:row>
      <xdr:rowOff>57150</xdr:rowOff>
    </xdr:from>
    <xdr:to>
      <xdr:col>28</xdr:col>
      <xdr:colOff>0</xdr:colOff>
      <xdr:row>284</xdr:row>
      <xdr:rowOff>57150</xdr:rowOff>
    </xdr:to>
    <xdr:sp>
      <xdr:nvSpPr>
        <xdr:cNvPr id="111" name="Line 1"/>
        <xdr:cNvSpPr>
          <a:spLocks/>
        </xdr:cNvSpPr>
      </xdr:nvSpPr>
      <xdr:spPr>
        <a:xfrm>
          <a:off x="202692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286</xdr:row>
      <xdr:rowOff>57150</xdr:rowOff>
    </xdr:from>
    <xdr:to>
      <xdr:col>28</xdr:col>
      <xdr:colOff>0</xdr:colOff>
      <xdr:row>286</xdr:row>
      <xdr:rowOff>57150</xdr:rowOff>
    </xdr:to>
    <xdr:sp>
      <xdr:nvSpPr>
        <xdr:cNvPr id="112" name="Line 1"/>
        <xdr:cNvSpPr>
          <a:spLocks/>
        </xdr:cNvSpPr>
      </xdr:nvSpPr>
      <xdr:spPr>
        <a:xfrm>
          <a:off x="20269200" y="7641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288</xdr:row>
      <xdr:rowOff>57150</xdr:rowOff>
    </xdr:from>
    <xdr:to>
      <xdr:col>28</xdr:col>
      <xdr:colOff>0</xdr:colOff>
      <xdr:row>288</xdr:row>
      <xdr:rowOff>57150</xdr:rowOff>
    </xdr:to>
    <xdr:sp>
      <xdr:nvSpPr>
        <xdr:cNvPr id="113" name="Line 1"/>
        <xdr:cNvSpPr>
          <a:spLocks/>
        </xdr:cNvSpPr>
      </xdr:nvSpPr>
      <xdr:spPr>
        <a:xfrm>
          <a:off x="20269200" y="769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290</xdr:row>
      <xdr:rowOff>57150</xdr:rowOff>
    </xdr:from>
    <xdr:to>
      <xdr:col>28</xdr:col>
      <xdr:colOff>0</xdr:colOff>
      <xdr:row>290</xdr:row>
      <xdr:rowOff>57150</xdr:rowOff>
    </xdr:to>
    <xdr:sp>
      <xdr:nvSpPr>
        <xdr:cNvPr id="114" name="Line 1"/>
        <xdr:cNvSpPr>
          <a:spLocks/>
        </xdr:cNvSpPr>
      </xdr:nvSpPr>
      <xdr:spPr>
        <a:xfrm>
          <a:off x="20269200" y="774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292</xdr:row>
      <xdr:rowOff>57150</xdr:rowOff>
    </xdr:from>
    <xdr:to>
      <xdr:col>28</xdr:col>
      <xdr:colOff>0</xdr:colOff>
      <xdr:row>292</xdr:row>
      <xdr:rowOff>57150</xdr:rowOff>
    </xdr:to>
    <xdr:sp>
      <xdr:nvSpPr>
        <xdr:cNvPr id="115" name="Line 1"/>
        <xdr:cNvSpPr>
          <a:spLocks/>
        </xdr:cNvSpPr>
      </xdr:nvSpPr>
      <xdr:spPr>
        <a:xfrm>
          <a:off x="20269200" y="780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294</xdr:row>
      <xdr:rowOff>57150</xdr:rowOff>
    </xdr:from>
    <xdr:to>
      <xdr:col>28</xdr:col>
      <xdr:colOff>0</xdr:colOff>
      <xdr:row>294</xdr:row>
      <xdr:rowOff>57150</xdr:rowOff>
    </xdr:to>
    <xdr:sp>
      <xdr:nvSpPr>
        <xdr:cNvPr id="116" name="Line 1"/>
        <xdr:cNvSpPr>
          <a:spLocks/>
        </xdr:cNvSpPr>
      </xdr:nvSpPr>
      <xdr:spPr>
        <a:xfrm>
          <a:off x="20269200" y="785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296</xdr:row>
      <xdr:rowOff>57150</xdr:rowOff>
    </xdr:from>
    <xdr:to>
      <xdr:col>28</xdr:col>
      <xdr:colOff>0</xdr:colOff>
      <xdr:row>296</xdr:row>
      <xdr:rowOff>57150</xdr:rowOff>
    </xdr:to>
    <xdr:sp>
      <xdr:nvSpPr>
        <xdr:cNvPr id="117" name="Line 1"/>
        <xdr:cNvSpPr>
          <a:spLocks/>
        </xdr:cNvSpPr>
      </xdr:nvSpPr>
      <xdr:spPr>
        <a:xfrm>
          <a:off x="20269200" y="790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298</xdr:row>
      <xdr:rowOff>57150</xdr:rowOff>
    </xdr:from>
    <xdr:to>
      <xdr:col>28</xdr:col>
      <xdr:colOff>0</xdr:colOff>
      <xdr:row>298</xdr:row>
      <xdr:rowOff>57150</xdr:rowOff>
    </xdr:to>
    <xdr:sp>
      <xdr:nvSpPr>
        <xdr:cNvPr id="118" name="Line 1"/>
        <xdr:cNvSpPr>
          <a:spLocks/>
        </xdr:cNvSpPr>
      </xdr:nvSpPr>
      <xdr:spPr>
        <a:xfrm>
          <a:off x="20269200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300</xdr:row>
      <xdr:rowOff>57150</xdr:rowOff>
    </xdr:from>
    <xdr:to>
      <xdr:col>28</xdr:col>
      <xdr:colOff>0</xdr:colOff>
      <xdr:row>300</xdr:row>
      <xdr:rowOff>57150</xdr:rowOff>
    </xdr:to>
    <xdr:sp>
      <xdr:nvSpPr>
        <xdr:cNvPr id="119" name="Line 1"/>
        <xdr:cNvSpPr>
          <a:spLocks/>
        </xdr:cNvSpPr>
      </xdr:nvSpPr>
      <xdr:spPr>
        <a:xfrm>
          <a:off x="20269200" y="801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302</xdr:row>
      <xdr:rowOff>57150</xdr:rowOff>
    </xdr:from>
    <xdr:to>
      <xdr:col>28</xdr:col>
      <xdr:colOff>0</xdr:colOff>
      <xdr:row>302</xdr:row>
      <xdr:rowOff>57150</xdr:rowOff>
    </xdr:to>
    <xdr:sp>
      <xdr:nvSpPr>
        <xdr:cNvPr id="120" name="Line 1"/>
        <xdr:cNvSpPr>
          <a:spLocks/>
        </xdr:cNvSpPr>
      </xdr:nvSpPr>
      <xdr:spPr>
        <a:xfrm>
          <a:off x="2026920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304</xdr:row>
      <xdr:rowOff>57150</xdr:rowOff>
    </xdr:from>
    <xdr:to>
      <xdr:col>28</xdr:col>
      <xdr:colOff>0</xdr:colOff>
      <xdr:row>304</xdr:row>
      <xdr:rowOff>57150</xdr:rowOff>
    </xdr:to>
    <xdr:sp>
      <xdr:nvSpPr>
        <xdr:cNvPr id="121" name="Line 1"/>
        <xdr:cNvSpPr>
          <a:spLocks/>
        </xdr:cNvSpPr>
      </xdr:nvSpPr>
      <xdr:spPr>
        <a:xfrm>
          <a:off x="20269200" y="812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306</xdr:row>
      <xdr:rowOff>57150</xdr:rowOff>
    </xdr:from>
    <xdr:to>
      <xdr:col>28</xdr:col>
      <xdr:colOff>0</xdr:colOff>
      <xdr:row>306</xdr:row>
      <xdr:rowOff>57150</xdr:rowOff>
    </xdr:to>
    <xdr:sp>
      <xdr:nvSpPr>
        <xdr:cNvPr id="122" name="Line 1"/>
        <xdr:cNvSpPr>
          <a:spLocks/>
        </xdr:cNvSpPr>
      </xdr:nvSpPr>
      <xdr:spPr>
        <a:xfrm>
          <a:off x="20269200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308</xdr:row>
      <xdr:rowOff>57150</xdr:rowOff>
    </xdr:from>
    <xdr:to>
      <xdr:col>28</xdr:col>
      <xdr:colOff>0</xdr:colOff>
      <xdr:row>308</xdr:row>
      <xdr:rowOff>57150</xdr:rowOff>
    </xdr:to>
    <xdr:sp>
      <xdr:nvSpPr>
        <xdr:cNvPr id="123" name="Line 1"/>
        <xdr:cNvSpPr>
          <a:spLocks/>
        </xdr:cNvSpPr>
      </xdr:nvSpPr>
      <xdr:spPr>
        <a:xfrm>
          <a:off x="20269200" y="822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310</xdr:row>
      <xdr:rowOff>57150</xdr:rowOff>
    </xdr:from>
    <xdr:to>
      <xdr:col>28</xdr:col>
      <xdr:colOff>0</xdr:colOff>
      <xdr:row>310</xdr:row>
      <xdr:rowOff>57150</xdr:rowOff>
    </xdr:to>
    <xdr:sp>
      <xdr:nvSpPr>
        <xdr:cNvPr id="124" name="Line 1"/>
        <xdr:cNvSpPr>
          <a:spLocks/>
        </xdr:cNvSpPr>
      </xdr:nvSpPr>
      <xdr:spPr>
        <a:xfrm>
          <a:off x="20269200" y="828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312</xdr:row>
      <xdr:rowOff>57150</xdr:rowOff>
    </xdr:from>
    <xdr:to>
      <xdr:col>28</xdr:col>
      <xdr:colOff>0</xdr:colOff>
      <xdr:row>312</xdr:row>
      <xdr:rowOff>57150</xdr:rowOff>
    </xdr:to>
    <xdr:sp>
      <xdr:nvSpPr>
        <xdr:cNvPr id="125" name="Line 1"/>
        <xdr:cNvSpPr>
          <a:spLocks/>
        </xdr:cNvSpPr>
      </xdr:nvSpPr>
      <xdr:spPr>
        <a:xfrm>
          <a:off x="20269200" y="833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314</xdr:row>
      <xdr:rowOff>57150</xdr:rowOff>
    </xdr:from>
    <xdr:to>
      <xdr:col>28</xdr:col>
      <xdr:colOff>0</xdr:colOff>
      <xdr:row>314</xdr:row>
      <xdr:rowOff>57150</xdr:rowOff>
    </xdr:to>
    <xdr:sp>
      <xdr:nvSpPr>
        <xdr:cNvPr id="126" name="Line 1"/>
        <xdr:cNvSpPr>
          <a:spLocks/>
        </xdr:cNvSpPr>
      </xdr:nvSpPr>
      <xdr:spPr>
        <a:xfrm>
          <a:off x="20269200" y="838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316</xdr:row>
      <xdr:rowOff>57150</xdr:rowOff>
    </xdr:from>
    <xdr:to>
      <xdr:col>28</xdr:col>
      <xdr:colOff>0</xdr:colOff>
      <xdr:row>316</xdr:row>
      <xdr:rowOff>57150</xdr:rowOff>
    </xdr:to>
    <xdr:sp>
      <xdr:nvSpPr>
        <xdr:cNvPr id="127" name="Line 1"/>
        <xdr:cNvSpPr>
          <a:spLocks/>
        </xdr:cNvSpPr>
      </xdr:nvSpPr>
      <xdr:spPr>
        <a:xfrm>
          <a:off x="20269200" y="844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318</xdr:row>
      <xdr:rowOff>57150</xdr:rowOff>
    </xdr:from>
    <xdr:to>
      <xdr:col>28</xdr:col>
      <xdr:colOff>0</xdr:colOff>
      <xdr:row>318</xdr:row>
      <xdr:rowOff>57150</xdr:rowOff>
    </xdr:to>
    <xdr:sp>
      <xdr:nvSpPr>
        <xdr:cNvPr id="128" name="Line 1"/>
        <xdr:cNvSpPr>
          <a:spLocks/>
        </xdr:cNvSpPr>
      </xdr:nvSpPr>
      <xdr:spPr>
        <a:xfrm>
          <a:off x="20269200" y="849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320</xdr:row>
      <xdr:rowOff>57150</xdr:rowOff>
    </xdr:from>
    <xdr:to>
      <xdr:col>28</xdr:col>
      <xdr:colOff>0</xdr:colOff>
      <xdr:row>320</xdr:row>
      <xdr:rowOff>57150</xdr:rowOff>
    </xdr:to>
    <xdr:sp>
      <xdr:nvSpPr>
        <xdr:cNvPr id="129" name="Line 1"/>
        <xdr:cNvSpPr>
          <a:spLocks/>
        </xdr:cNvSpPr>
      </xdr:nvSpPr>
      <xdr:spPr>
        <a:xfrm>
          <a:off x="20269200" y="854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322</xdr:row>
      <xdr:rowOff>57150</xdr:rowOff>
    </xdr:from>
    <xdr:to>
      <xdr:col>28</xdr:col>
      <xdr:colOff>0</xdr:colOff>
      <xdr:row>322</xdr:row>
      <xdr:rowOff>57150</xdr:rowOff>
    </xdr:to>
    <xdr:sp>
      <xdr:nvSpPr>
        <xdr:cNvPr id="130" name="Line 1"/>
        <xdr:cNvSpPr>
          <a:spLocks/>
        </xdr:cNvSpPr>
      </xdr:nvSpPr>
      <xdr:spPr>
        <a:xfrm>
          <a:off x="20269200" y="860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324</xdr:row>
      <xdr:rowOff>57150</xdr:rowOff>
    </xdr:from>
    <xdr:to>
      <xdr:col>28</xdr:col>
      <xdr:colOff>0</xdr:colOff>
      <xdr:row>324</xdr:row>
      <xdr:rowOff>57150</xdr:rowOff>
    </xdr:to>
    <xdr:sp>
      <xdr:nvSpPr>
        <xdr:cNvPr id="131" name="Line 1"/>
        <xdr:cNvSpPr>
          <a:spLocks/>
        </xdr:cNvSpPr>
      </xdr:nvSpPr>
      <xdr:spPr>
        <a:xfrm>
          <a:off x="20269200" y="865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326</xdr:row>
      <xdr:rowOff>57150</xdr:rowOff>
    </xdr:from>
    <xdr:to>
      <xdr:col>28</xdr:col>
      <xdr:colOff>0</xdr:colOff>
      <xdr:row>326</xdr:row>
      <xdr:rowOff>57150</xdr:rowOff>
    </xdr:to>
    <xdr:sp>
      <xdr:nvSpPr>
        <xdr:cNvPr id="132" name="Line 1"/>
        <xdr:cNvSpPr>
          <a:spLocks/>
        </xdr:cNvSpPr>
      </xdr:nvSpPr>
      <xdr:spPr>
        <a:xfrm>
          <a:off x="20269200" y="870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47625</xdr:rowOff>
    </xdr:from>
    <xdr:to>
      <xdr:col>2</xdr:col>
      <xdr:colOff>342900</xdr:colOff>
      <xdr:row>6</xdr:row>
      <xdr:rowOff>219075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5811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65"/>
  <sheetViews>
    <sheetView zoomScale="130" zoomScaleNormal="130" zoomScalePageLayoutView="0" workbookViewId="0" topLeftCell="E83">
      <selection activeCell="D8" sqref="D8"/>
    </sheetView>
  </sheetViews>
  <sheetFormatPr defaultColWidth="9.140625" defaultRowHeight="21.75"/>
  <cols>
    <col min="1" max="1" width="12.421875" style="4" customWidth="1"/>
    <col min="2" max="2" width="8.57421875" style="3" customWidth="1"/>
    <col min="3" max="3" width="8.8515625" style="3" bestFit="1" customWidth="1"/>
    <col min="4" max="4" width="41.8515625" style="3" bestFit="1" customWidth="1"/>
    <col min="5" max="5" width="29.8515625" style="3" bestFit="1" customWidth="1"/>
    <col min="6" max="6" width="8.8515625" style="3" bestFit="1" customWidth="1"/>
    <col min="7" max="7" width="12.421875" style="3" bestFit="1" customWidth="1"/>
    <col min="8" max="8" width="9.421875" style="3" bestFit="1" customWidth="1"/>
    <col min="9" max="9" width="9.140625" style="3" bestFit="1" customWidth="1"/>
    <col min="10" max="10" width="8.28125" style="3" bestFit="1" customWidth="1"/>
    <col min="11" max="11" width="8.57421875" style="3" bestFit="1" customWidth="1"/>
    <col min="12" max="12" width="11.7109375" style="3" bestFit="1" customWidth="1"/>
    <col min="13" max="13" width="7.8515625" style="34" bestFit="1" customWidth="1"/>
    <col min="14" max="14" width="10.57421875" style="9" bestFit="1" customWidth="1"/>
    <col min="15" max="25" width="7.8515625" style="3" bestFit="1" customWidth="1"/>
    <col min="26" max="28" width="9.7109375" style="3" bestFit="1" customWidth="1"/>
    <col min="29" max="31" width="9.7109375" style="4" bestFit="1" customWidth="1"/>
    <col min="32" max="41" width="7.8515625" style="4" bestFit="1" customWidth="1"/>
    <col min="42" max="42" width="5.28125" style="4" bestFit="1" customWidth="1"/>
    <col min="43" max="16384" width="9.140625" style="5" customWidth="1"/>
  </cols>
  <sheetData>
    <row r="1" spans="1:42" s="146" customFormat="1" ht="23.25">
      <c r="A1" s="130" t="s">
        <v>0</v>
      </c>
      <c r="B1" s="131" t="s">
        <v>5</v>
      </c>
      <c r="C1" s="131" t="s">
        <v>6</v>
      </c>
      <c r="D1" s="131" t="s">
        <v>80</v>
      </c>
      <c r="E1" s="131" t="s">
        <v>100</v>
      </c>
      <c r="F1" s="131" t="s">
        <v>1</v>
      </c>
      <c r="G1" s="131" t="s">
        <v>2</v>
      </c>
      <c r="H1" s="131" t="s">
        <v>21</v>
      </c>
      <c r="I1" s="131" t="s">
        <v>14</v>
      </c>
      <c r="J1" s="131" t="s">
        <v>34</v>
      </c>
      <c r="K1" s="131" t="s">
        <v>136</v>
      </c>
      <c r="L1" s="131" t="s">
        <v>142</v>
      </c>
      <c r="M1" s="132" t="s">
        <v>22</v>
      </c>
      <c r="N1" s="131" t="s">
        <v>12</v>
      </c>
      <c r="O1" s="133" t="s">
        <v>35</v>
      </c>
      <c r="P1" s="133" t="s">
        <v>36</v>
      </c>
      <c r="Q1" s="133" t="s">
        <v>37</v>
      </c>
      <c r="R1" s="134" t="s">
        <v>38</v>
      </c>
      <c r="S1" s="134" t="s">
        <v>22</v>
      </c>
      <c r="T1" s="135" t="s">
        <v>39</v>
      </c>
      <c r="U1" s="135" t="s">
        <v>40</v>
      </c>
      <c r="V1" s="135" t="s">
        <v>41</v>
      </c>
      <c r="W1" s="135" t="s">
        <v>42</v>
      </c>
      <c r="X1" s="135" t="s">
        <v>43</v>
      </c>
      <c r="Y1" s="135" t="s">
        <v>44</v>
      </c>
      <c r="Z1" s="136" t="s">
        <v>50</v>
      </c>
      <c r="AA1" s="136" t="s">
        <v>45</v>
      </c>
      <c r="AB1" s="136" t="s">
        <v>56</v>
      </c>
      <c r="AC1" s="136" t="s">
        <v>101</v>
      </c>
      <c r="AD1" s="136" t="s">
        <v>102</v>
      </c>
      <c r="AE1" s="136" t="s">
        <v>103</v>
      </c>
      <c r="AF1" s="133" t="s">
        <v>46</v>
      </c>
      <c r="AG1" s="135" t="s">
        <v>68</v>
      </c>
      <c r="AH1" s="137" t="s">
        <v>69</v>
      </c>
      <c r="AI1" s="138" t="s">
        <v>70</v>
      </c>
      <c r="AJ1" s="139" t="s">
        <v>71</v>
      </c>
      <c r="AK1" s="140" t="s">
        <v>72</v>
      </c>
      <c r="AL1" s="141" t="s">
        <v>104</v>
      </c>
      <c r="AM1" s="142" t="s">
        <v>105</v>
      </c>
      <c r="AN1" s="143" t="s">
        <v>47</v>
      </c>
      <c r="AO1" s="144" t="s">
        <v>48</v>
      </c>
      <c r="AP1" s="145" t="s">
        <v>63</v>
      </c>
    </row>
    <row r="2" spans="1:42" s="79" customFormat="1" ht="21">
      <c r="A2" s="69">
        <v>1</v>
      </c>
      <c r="B2" s="45" t="s">
        <v>10</v>
      </c>
      <c r="C2" s="45">
        <v>21</v>
      </c>
      <c r="D2" s="117" t="s">
        <v>86</v>
      </c>
      <c r="E2" s="45" t="s">
        <v>108</v>
      </c>
      <c r="F2" s="45">
        <v>0</v>
      </c>
      <c r="G2" s="45">
        <v>1</v>
      </c>
      <c r="H2" s="45">
        <v>0</v>
      </c>
      <c r="I2" s="45">
        <v>0</v>
      </c>
      <c r="J2" s="45">
        <v>0</v>
      </c>
      <c r="K2" s="45">
        <v>0</v>
      </c>
      <c r="L2" s="45">
        <v>0</v>
      </c>
      <c r="M2" s="71"/>
      <c r="N2" s="70">
        <v>2</v>
      </c>
      <c r="O2" s="72">
        <v>4</v>
      </c>
      <c r="P2" s="72">
        <v>4</v>
      </c>
      <c r="Q2" s="72">
        <v>4</v>
      </c>
      <c r="R2" s="73">
        <v>4</v>
      </c>
      <c r="S2" s="73">
        <v>4</v>
      </c>
      <c r="T2" s="74">
        <v>4</v>
      </c>
      <c r="U2" s="74">
        <v>4</v>
      </c>
      <c r="V2" s="74">
        <v>4</v>
      </c>
      <c r="W2" s="74">
        <v>4</v>
      </c>
      <c r="X2" s="74">
        <v>4</v>
      </c>
      <c r="Y2" s="74">
        <v>4</v>
      </c>
      <c r="Z2" s="75">
        <v>4</v>
      </c>
      <c r="AA2" s="75">
        <v>4</v>
      </c>
      <c r="AB2" s="75">
        <v>4</v>
      </c>
      <c r="AC2" s="75">
        <v>4</v>
      </c>
      <c r="AD2" s="75">
        <v>4</v>
      </c>
      <c r="AE2" s="75">
        <v>4</v>
      </c>
      <c r="AF2" s="72">
        <v>4</v>
      </c>
      <c r="AG2" s="74">
        <v>4</v>
      </c>
      <c r="AH2" s="76">
        <v>4</v>
      </c>
      <c r="AI2" s="119">
        <v>4</v>
      </c>
      <c r="AJ2" s="118">
        <v>4</v>
      </c>
      <c r="AK2" s="121">
        <v>4</v>
      </c>
      <c r="AL2" s="122">
        <v>4</v>
      </c>
      <c r="AM2" s="120">
        <v>4</v>
      </c>
      <c r="AN2" s="78">
        <v>4</v>
      </c>
      <c r="AO2" s="78">
        <v>4</v>
      </c>
      <c r="AP2" s="77">
        <v>4</v>
      </c>
    </row>
    <row r="3" spans="1:42" s="79" customFormat="1" ht="21">
      <c r="A3" s="69">
        <v>2</v>
      </c>
      <c r="B3" s="45" t="s">
        <v>10</v>
      </c>
      <c r="C3" s="45">
        <v>22</v>
      </c>
      <c r="D3" s="117" t="s">
        <v>86</v>
      </c>
      <c r="E3" s="45" t="s">
        <v>108</v>
      </c>
      <c r="F3" s="45">
        <v>0</v>
      </c>
      <c r="G3" s="45">
        <v>1</v>
      </c>
      <c r="H3" s="45">
        <v>0</v>
      </c>
      <c r="I3" s="45">
        <v>1</v>
      </c>
      <c r="J3" s="45">
        <v>0</v>
      </c>
      <c r="K3" s="45">
        <v>0</v>
      </c>
      <c r="L3" s="45">
        <v>0</v>
      </c>
      <c r="M3" s="71"/>
      <c r="N3" s="70">
        <v>2</v>
      </c>
      <c r="O3" s="72">
        <v>4</v>
      </c>
      <c r="P3" s="72">
        <v>4</v>
      </c>
      <c r="Q3" s="72">
        <v>3</v>
      </c>
      <c r="R3" s="73">
        <v>4</v>
      </c>
      <c r="S3" s="73">
        <v>4</v>
      </c>
      <c r="T3" s="74">
        <v>4</v>
      </c>
      <c r="U3" s="74">
        <v>3</v>
      </c>
      <c r="V3" s="74">
        <v>4</v>
      </c>
      <c r="W3" s="74">
        <v>4</v>
      </c>
      <c r="X3" s="74">
        <v>5</v>
      </c>
      <c r="Y3" s="74">
        <v>5</v>
      </c>
      <c r="Z3" s="75">
        <v>4</v>
      </c>
      <c r="AA3" s="75">
        <v>4</v>
      </c>
      <c r="AB3" s="75">
        <v>4</v>
      </c>
      <c r="AC3" s="75">
        <v>4</v>
      </c>
      <c r="AD3" s="75">
        <v>4</v>
      </c>
      <c r="AE3" s="75">
        <v>4</v>
      </c>
      <c r="AF3" s="72">
        <v>4</v>
      </c>
      <c r="AG3" s="74">
        <v>3</v>
      </c>
      <c r="AH3" s="76">
        <v>3</v>
      </c>
      <c r="AI3" s="119">
        <v>4</v>
      </c>
      <c r="AJ3" s="118">
        <v>4</v>
      </c>
      <c r="AK3" s="121">
        <v>4</v>
      </c>
      <c r="AL3" s="122">
        <v>3</v>
      </c>
      <c r="AM3" s="120">
        <v>5</v>
      </c>
      <c r="AN3" s="78">
        <v>4</v>
      </c>
      <c r="AO3" s="78">
        <v>4</v>
      </c>
      <c r="AP3" s="77">
        <v>4</v>
      </c>
    </row>
    <row r="4" spans="1:42" s="79" customFormat="1" ht="21">
      <c r="A4" s="69">
        <v>3</v>
      </c>
      <c r="B4" s="45" t="s">
        <v>9</v>
      </c>
      <c r="C4" s="45">
        <v>28</v>
      </c>
      <c r="D4" s="117" t="s">
        <v>59</v>
      </c>
      <c r="E4" s="45" t="s">
        <v>59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71"/>
      <c r="N4" s="70" t="s">
        <v>59</v>
      </c>
      <c r="O4" s="72">
        <v>5</v>
      </c>
      <c r="P4" s="72">
        <v>5</v>
      </c>
      <c r="Q4" s="72">
        <v>3</v>
      </c>
      <c r="R4" s="73">
        <v>4</v>
      </c>
      <c r="S4" s="73">
        <v>4</v>
      </c>
      <c r="T4" s="74">
        <v>4</v>
      </c>
      <c r="U4" s="74">
        <v>4</v>
      </c>
      <c r="V4" s="74">
        <v>4</v>
      </c>
      <c r="W4" s="74">
        <v>4</v>
      </c>
      <c r="X4" s="74">
        <v>4</v>
      </c>
      <c r="Y4" s="74">
        <v>4</v>
      </c>
      <c r="Z4" s="75">
        <v>4</v>
      </c>
      <c r="AA4" s="75">
        <v>4</v>
      </c>
      <c r="AB4" s="75">
        <v>4</v>
      </c>
      <c r="AC4" s="75">
        <v>4</v>
      </c>
      <c r="AD4" s="75">
        <v>4</v>
      </c>
      <c r="AE4" s="75">
        <v>4</v>
      </c>
      <c r="AF4" s="72">
        <v>4</v>
      </c>
      <c r="AG4" s="74">
        <v>4</v>
      </c>
      <c r="AH4" s="76">
        <v>4</v>
      </c>
      <c r="AI4" s="119">
        <v>4</v>
      </c>
      <c r="AJ4" s="118">
        <v>4</v>
      </c>
      <c r="AK4" s="121">
        <v>4</v>
      </c>
      <c r="AL4" s="122">
        <v>4</v>
      </c>
      <c r="AM4" s="120">
        <v>4</v>
      </c>
      <c r="AN4" s="78">
        <v>4</v>
      </c>
      <c r="AO4" s="78">
        <v>4</v>
      </c>
      <c r="AP4" s="77">
        <v>4</v>
      </c>
    </row>
    <row r="5" spans="1:42" s="79" customFormat="1" ht="21">
      <c r="A5" s="69">
        <v>4</v>
      </c>
      <c r="B5" s="45" t="s">
        <v>9</v>
      </c>
      <c r="C5" s="45" t="s">
        <v>59</v>
      </c>
      <c r="D5" s="117" t="s">
        <v>86</v>
      </c>
      <c r="E5" s="45" t="s">
        <v>106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1</v>
      </c>
      <c r="L5" s="45">
        <v>0</v>
      </c>
      <c r="M5" s="71"/>
      <c r="N5" s="70">
        <v>2</v>
      </c>
      <c r="O5" s="72">
        <v>4</v>
      </c>
      <c r="P5" s="72">
        <v>4</v>
      </c>
      <c r="Q5" s="72">
        <v>4</v>
      </c>
      <c r="R5" s="73">
        <v>4</v>
      </c>
      <c r="S5" s="73">
        <v>4</v>
      </c>
      <c r="T5" s="74">
        <v>4</v>
      </c>
      <c r="U5" s="74">
        <v>4</v>
      </c>
      <c r="V5" s="74">
        <v>4</v>
      </c>
      <c r="W5" s="74">
        <v>4</v>
      </c>
      <c r="X5" s="74">
        <v>4</v>
      </c>
      <c r="Y5" s="74">
        <v>4</v>
      </c>
      <c r="Z5" s="75">
        <v>4</v>
      </c>
      <c r="AA5" s="75">
        <v>4</v>
      </c>
      <c r="AB5" s="75">
        <v>4</v>
      </c>
      <c r="AC5" s="75">
        <v>4</v>
      </c>
      <c r="AD5" s="75">
        <v>4</v>
      </c>
      <c r="AE5" s="75">
        <v>4</v>
      </c>
      <c r="AF5" s="72">
        <v>4</v>
      </c>
      <c r="AG5" s="74">
        <v>4</v>
      </c>
      <c r="AH5" s="76">
        <v>4</v>
      </c>
      <c r="AI5" s="119">
        <v>4</v>
      </c>
      <c r="AJ5" s="118">
        <v>4</v>
      </c>
      <c r="AK5" s="121">
        <v>4</v>
      </c>
      <c r="AL5" s="122">
        <v>4</v>
      </c>
      <c r="AM5" s="120">
        <v>4</v>
      </c>
      <c r="AN5" s="78">
        <v>3</v>
      </c>
      <c r="AO5" s="78">
        <v>3</v>
      </c>
      <c r="AP5" s="77">
        <v>4</v>
      </c>
    </row>
    <row r="6" spans="1:42" s="79" customFormat="1" ht="21">
      <c r="A6" s="69">
        <v>5</v>
      </c>
      <c r="B6" s="45" t="s">
        <v>10</v>
      </c>
      <c r="C6" s="45">
        <v>25</v>
      </c>
      <c r="D6" s="117" t="s">
        <v>86</v>
      </c>
      <c r="E6" s="45" t="s">
        <v>111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71"/>
      <c r="N6" s="70" t="s">
        <v>59</v>
      </c>
      <c r="O6" s="72">
        <v>4</v>
      </c>
      <c r="P6" s="72">
        <v>3</v>
      </c>
      <c r="Q6" s="72">
        <v>3</v>
      </c>
      <c r="R6" s="73">
        <v>4</v>
      </c>
      <c r="S6" s="73">
        <v>4</v>
      </c>
      <c r="T6" s="74">
        <v>4</v>
      </c>
      <c r="U6" s="74">
        <v>4</v>
      </c>
      <c r="V6" s="74">
        <v>4</v>
      </c>
      <c r="W6" s="74">
        <v>4</v>
      </c>
      <c r="X6" s="74">
        <v>4</v>
      </c>
      <c r="Y6" s="74">
        <v>4</v>
      </c>
      <c r="Z6" s="75">
        <v>4</v>
      </c>
      <c r="AA6" s="75">
        <v>4</v>
      </c>
      <c r="AB6" s="75">
        <v>4</v>
      </c>
      <c r="AC6" s="75">
        <v>4</v>
      </c>
      <c r="AD6" s="75">
        <v>4</v>
      </c>
      <c r="AE6" s="75">
        <v>4</v>
      </c>
      <c r="AF6" s="72">
        <v>4</v>
      </c>
      <c r="AG6" s="74">
        <v>4</v>
      </c>
      <c r="AH6" s="76">
        <v>4</v>
      </c>
      <c r="AI6" s="119">
        <v>4</v>
      </c>
      <c r="AJ6" s="118">
        <v>4</v>
      </c>
      <c r="AK6" s="121">
        <v>4</v>
      </c>
      <c r="AL6" s="122">
        <v>4</v>
      </c>
      <c r="AM6" s="120">
        <v>4</v>
      </c>
      <c r="AN6" s="78">
        <v>4</v>
      </c>
      <c r="AO6" s="78">
        <v>4</v>
      </c>
      <c r="AP6" s="77">
        <v>4</v>
      </c>
    </row>
    <row r="7" spans="1:42" s="79" customFormat="1" ht="21">
      <c r="A7" s="69">
        <v>6</v>
      </c>
      <c r="B7" s="45" t="s">
        <v>10</v>
      </c>
      <c r="C7" s="45">
        <v>22</v>
      </c>
      <c r="D7" s="117" t="s">
        <v>82</v>
      </c>
      <c r="E7" s="45" t="s">
        <v>137</v>
      </c>
      <c r="F7" s="45">
        <v>0</v>
      </c>
      <c r="G7" s="45">
        <v>0</v>
      </c>
      <c r="H7" s="45">
        <v>0</v>
      </c>
      <c r="I7" s="45">
        <v>0</v>
      </c>
      <c r="J7" s="45">
        <v>1</v>
      </c>
      <c r="K7" s="45">
        <v>0</v>
      </c>
      <c r="L7" s="45">
        <v>0</v>
      </c>
      <c r="M7" s="71"/>
      <c r="N7" s="70" t="s">
        <v>138</v>
      </c>
      <c r="O7" s="72">
        <v>5</v>
      </c>
      <c r="P7" s="72">
        <v>5</v>
      </c>
      <c r="Q7" s="72">
        <v>5</v>
      </c>
      <c r="R7" s="73">
        <v>5</v>
      </c>
      <c r="S7" s="73">
        <v>5</v>
      </c>
      <c r="T7" s="74">
        <v>5</v>
      </c>
      <c r="U7" s="74">
        <v>5</v>
      </c>
      <c r="V7" s="74">
        <v>5</v>
      </c>
      <c r="W7" s="74">
        <v>5</v>
      </c>
      <c r="X7" s="74">
        <v>5</v>
      </c>
      <c r="Y7" s="74">
        <v>5</v>
      </c>
      <c r="Z7" s="75">
        <v>5</v>
      </c>
      <c r="AA7" s="75">
        <v>5</v>
      </c>
      <c r="AB7" s="75">
        <v>5</v>
      </c>
      <c r="AC7" s="75">
        <v>5</v>
      </c>
      <c r="AD7" s="75">
        <v>5</v>
      </c>
      <c r="AE7" s="75">
        <v>4</v>
      </c>
      <c r="AF7" s="72">
        <v>5</v>
      </c>
      <c r="AG7" s="74">
        <v>5</v>
      </c>
      <c r="AH7" s="76">
        <v>5</v>
      </c>
      <c r="AI7" s="119">
        <v>5</v>
      </c>
      <c r="AJ7" s="118">
        <v>4</v>
      </c>
      <c r="AK7" s="121">
        <v>4</v>
      </c>
      <c r="AL7" s="122">
        <v>5</v>
      </c>
      <c r="AM7" s="120">
        <v>5</v>
      </c>
      <c r="AN7" s="78">
        <v>5</v>
      </c>
      <c r="AO7" s="78">
        <v>4</v>
      </c>
      <c r="AP7" s="77">
        <v>4</v>
      </c>
    </row>
    <row r="8" spans="1:42" s="79" customFormat="1" ht="21">
      <c r="A8" s="69">
        <v>7</v>
      </c>
      <c r="B8" s="45" t="s">
        <v>10</v>
      </c>
      <c r="C8" s="45">
        <v>24</v>
      </c>
      <c r="D8" s="117" t="s">
        <v>83</v>
      </c>
      <c r="E8" s="45" t="s">
        <v>139</v>
      </c>
      <c r="F8" s="45">
        <v>0</v>
      </c>
      <c r="G8" s="45">
        <v>0</v>
      </c>
      <c r="H8" s="45">
        <v>0</v>
      </c>
      <c r="I8" s="45">
        <v>0</v>
      </c>
      <c r="J8" s="45">
        <v>1</v>
      </c>
      <c r="K8" s="45">
        <v>0</v>
      </c>
      <c r="L8" s="45">
        <v>0</v>
      </c>
      <c r="M8" s="71"/>
      <c r="N8" s="70" t="s">
        <v>138</v>
      </c>
      <c r="O8" s="72">
        <v>4</v>
      </c>
      <c r="P8" s="72">
        <v>4</v>
      </c>
      <c r="Q8" s="72">
        <v>3</v>
      </c>
      <c r="R8" s="73">
        <v>4</v>
      </c>
      <c r="S8" s="73">
        <v>4</v>
      </c>
      <c r="T8" s="74">
        <v>4</v>
      </c>
      <c r="U8" s="74">
        <v>4</v>
      </c>
      <c r="V8" s="74">
        <v>4</v>
      </c>
      <c r="W8" s="74">
        <v>4</v>
      </c>
      <c r="X8" s="74">
        <v>4</v>
      </c>
      <c r="Y8" s="74">
        <v>4</v>
      </c>
      <c r="Z8" s="75">
        <v>4</v>
      </c>
      <c r="AA8" s="75">
        <v>4</v>
      </c>
      <c r="AB8" s="75">
        <v>4</v>
      </c>
      <c r="AC8" s="75">
        <v>4</v>
      </c>
      <c r="AD8" s="75">
        <v>4</v>
      </c>
      <c r="AE8" s="75">
        <v>4</v>
      </c>
      <c r="AF8" s="72">
        <v>4</v>
      </c>
      <c r="AG8" s="74">
        <v>4</v>
      </c>
      <c r="AH8" s="76">
        <v>4</v>
      </c>
      <c r="AI8" s="119">
        <v>4</v>
      </c>
      <c r="AJ8" s="118">
        <v>4</v>
      </c>
      <c r="AK8" s="121">
        <v>4</v>
      </c>
      <c r="AL8" s="122">
        <v>4</v>
      </c>
      <c r="AM8" s="120">
        <v>4</v>
      </c>
      <c r="AN8" s="78">
        <v>4</v>
      </c>
      <c r="AO8" s="78">
        <v>4</v>
      </c>
      <c r="AP8" s="77">
        <v>4</v>
      </c>
    </row>
    <row r="9" spans="1:42" s="79" customFormat="1" ht="21">
      <c r="A9" s="69">
        <v>8</v>
      </c>
      <c r="B9" s="45" t="s">
        <v>10</v>
      </c>
      <c r="C9" s="45">
        <v>22</v>
      </c>
      <c r="D9" s="117" t="s">
        <v>86</v>
      </c>
      <c r="E9" s="45" t="s">
        <v>108</v>
      </c>
      <c r="F9" s="45">
        <v>1</v>
      </c>
      <c r="G9" s="45">
        <v>1</v>
      </c>
      <c r="H9" s="45">
        <v>1</v>
      </c>
      <c r="I9" s="45">
        <v>0</v>
      </c>
      <c r="J9" s="45">
        <v>1</v>
      </c>
      <c r="K9" s="45">
        <v>0</v>
      </c>
      <c r="L9" s="45">
        <v>0</v>
      </c>
      <c r="M9" s="71"/>
      <c r="N9" s="70">
        <v>2</v>
      </c>
      <c r="O9" s="72">
        <v>4</v>
      </c>
      <c r="P9" s="72">
        <v>5</v>
      </c>
      <c r="Q9" s="72">
        <v>4</v>
      </c>
      <c r="R9" s="73">
        <v>3</v>
      </c>
      <c r="S9" s="73">
        <v>5</v>
      </c>
      <c r="T9" s="74">
        <v>3</v>
      </c>
      <c r="U9" s="74">
        <v>4</v>
      </c>
      <c r="V9" s="74">
        <v>3</v>
      </c>
      <c r="W9" s="74">
        <v>4</v>
      </c>
      <c r="X9" s="74">
        <v>3</v>
      </c>
      <c r="Y9" s="74">
        <v>4</v>
      </c>
      <c r="Z9" s="75">
        <v>5</v>
      </c>
      <c r="AA9" s="75">
        <v>4</v>
      </c>
      <c r="AB9" s="75">
        <v>3</v>
      </c>
      <c r="AC9" s="75">
        <v>5</v>
      </c>
      <c r="AD9" s="75">
        <v>4</v>
      </c>
      <c r="AE9" s="75">
        <v>3</v>
      </c>
      <c r="AF9" s="72">
        <v>4</v>
      </c>
      <c r="AG9" s="74">
        <v>4</v>
      </c>
      <c r="AH9" s="76">
        <v>4</v>
      </c>
      <c r="AI9" s="119">
        <v>4</v>
      </c>
      <c r="AJ9" s="118">
        <v>5</v>
      </c>
      <c r="AK9" s="121">
        <v>5</v>
      </c>
      <c r="AL9" s="122">
        <v>5</v>
      </c>
      <c r="AM9" s="120">
        <v>5</v>
      </c>
      <c r="AN9" s="78">
        <v>5</v>
      </c>
      <c r="AO9" s="78">
        <v>4</v>
      </c>
      <c r="AP9" s="77">
        <v>4</v>
      </c>
    </row>
    <row r="10" spans="1:42" s="79" customFormat="1" ht="21">
      <c r="A10" s="69">
        <v>9</v>
      </c>
      <c r="B10" s="45" t="s">
        <v>10</v>
      </c>
      <c r="C10" s="45">
        <v>28</v>
      </c>
      <c r="D10" s="117" t="s">
        <v>83</v>
      </c>
      <c r="E10" s="45" t="s">
        <v>110</v>
      </c>
      <c r="F10" s="45">
        <v>1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71"/>
      <c r="N10" s="70" t="s">
        <v>59</v>
      </c>
      <c r="O10" s="72">
        <v>5</v>
      </c>
      <c r="P10" s="72">
        <v>5</v>
      </c>
      <c r="Q10" s="72">
        <v>5</v>
      </c>
      <c r="R10" s="73">
        <v>5</v>
      </c>
      <c r="S10" s="73">
        <v>5</v>
      </c>
      <c r="T10" s="74">
        <v>5</v>
      </c>
      <c r="U10" s="74">
        <v>5</v>
      </c>
      <c r="V10" s="74">
        <v>5</v>
      </c>
      <c r="W10" s="74">
        <v>5</v>
      </c>
      <c r="X10" s="74">
        <v>5</v>
      </c>
      <c r="Y10" s="74">
        <v>5</v>
      </c>
      <c r="Z10" s="75">
        <v>4</v>
      </c>
      <c r="AA10" s="75">
        <v>4</v>
      </c>
      <c r="AB10" s="75">
        <v>4</v>
      </c>
      <c r="AC10" s="75">
        <v>4</v>
      </c>
      <c r="AD10" s="75">
        <v>4</v>
      </c>
      <c r="AE10" s="75">
        <v>4</v>
      </c>
      <c r="AF10" s="72">
        <v>4</v>
      </c>
      <c r="AG10" s="74">
        <v>4</v>
      </c>
      <c r="AH10" s="76">
        <v>4</v>
      </c>
      <c r="AI10" s="119">
        <v>4</v>
      </c>
      <c r="AJ10" s="118">
        <v>4</v>
      </c>
      <c r="AK10" s="121">
        <v>4</v>
      </c>
      <c r="AL10" s="122">
        <v>4</v>
      </c>
      <c r="AM10" s="120">
        <v>4</v>
      </c>
      <c r="AN10" s="78">
        <v>4</v>
      </c>
      <c r="AO10" s="78">
        <v>4</v>
      </c>
      <c r="AP10" s="77">
        <v>4</v>
      </c>
    </row>
    <row r="11" spans="1:42" s="79" customFormat="1" ht="21">
      <c r="A11" s="69">
        <v>10</v>
      </c>
      <c r="B11" s="45" t="s">
        <v>9</v>
      </c>
      <c r="C11" s="45">
        <v>30</v>
      </c>
      <c r="D11" s="117" t="s">
        <v>140</v>
      </c>
      <c r="E11" s="45" t="s">
        <v>140</v>
      </c>
      <c r="F11" s="45">
        <v>1</v>
      </c>
      <c r="G11" s="45">
        <v>0</v>
      </c>
      <c r="H11" s="45">
        <v>0</v>
      </c>
      <c r="I11" s="45">
        <v>0</v>
      </c>
      <c r="J11" s="45">
        <v>1</v>
      </c>
      <c r="K11" s="45">
        <v>0</v>
      </c>
      <c r="L11" s="45">
        <v>0</v>
      </c>
      <c r="M11" s="71"/>
      <c r="N11" s="70">
        <v>1</v>
      </c>
      <c r="O11" s="72">
        <v>5</v>
      </c>
      <c r="P11" s="72">
        <v>5</v>
      </c>
      <c r="Q11" s="72">
        <v>4</v>
      </c>
      <c r="R11" s="73">
        <v>4</v>
      </c>
      <c r="S11" s="73">
        <v>4</v>
      </c>
      <c r="T11" s="74">
        <v>4</v>
      </c>
      <c r="U11" s="74">
        <v>4</v>
      </c>
      <c r="V11" s="74">
        <v>4</v>
      </c>
      <c r="W11" s="74">
        <v>4</v>
      </c>
      <c r="X11" s="74">
        <v>5</v>
      </c>
      <c r="Y11" s="74">
        <v>3</v>
      </c>
      <c r="Z11" s="75">
        <v>5</v>
      </c>
      <c r="AA11" s="75">
        <v>5</v>
      </c>
      <c r="AB11" s="75">
        <v>5</v>
      </c>
      <c r="AC11" s="75">
        <v>5</v>
      </c>
      <c r="AD11" s="75">
        <v>5</v>
      </c>
      <c r="AE11" s="75">
        <v>5</v>
      </c>
      <c r="AF11" s="72">
        <v>5</v>
      </c>
      <c r="AG11" s="74">
        <v>4</v>
      </c>
      <c r="AH11" s="76">
        <v>4</v>
      </c>
      <c r="AI11" s="119">
        <v>4</v>
      </c>
      <c r="AJ11" s="118">
        <v>4</v>
      </c>
      <c r="AK11" s="121">
        <v>4</v>
      </c>
      <c r="AL11" s="122">
        <v>3</v>
      </c>
      <c r="AM11" s="120">
        <v>4</v>
      </c>
      <c r="AN11" s="78">
        <v>2</v>
      </c>
      <c r="AO11" s="78">
        <v>3</v>
      </c>
      <c r="AP11" s="77">
        <v>5</v>
      </c>
    </row>
    <row r="12" spans="1:42" s="79" customFormat="1" ht="21">
      <c r="A12" s="69">
        <v>11</v>
      </c>
      <c r="B12" s="45" t="s">
        <v>9</v>
      </c>
      <c r="C12" s="45">
        <v>22</v>
      </c>
      <c r="D12" s="117" t="s">
        <v>86</v>
      </c>
      <c r="E12" s="45" t="s">
        <v>108</v>
      </c>
      <c r="F12" s="45">
        <v>0</v>
      </c>
      <c r="G12" s="45">
        <v>1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71"/>
      <c r="N12" s="70">
        <v>2</v>
      </c>
      <c r="O12" s="72">
        <v>5</v>
      </c>
      <c r="P12" s="72">
        <v>3</v>
      </c>
      <c r="Q12" s="72">
        <v>3</v>
      </c>
      <c r="R12" s="73">
        <v>5</v>
      </c>
      <c r="S12" s="73">
        <v>5</v>
      </c>
      <c r="T12" s="74">
        <v>5</v>
      </c>
      <c r="U12" s="74">
        <v>4</v>
      </c>
      <c r="V12" s="74">
        <v>4</v>
      </c>
      <c r="W12" s="74">
        <v>5</v>
      </c>
      <c r="X12" s="74">
        <v>5</v>
      </c>
      <c r="Y12" s="74">
        <v>3</v>
      </c>
      <c r="Z12" s="75">
        <v>4</v>
      </c>
      <c r="AA12" s="75">
        <v>3</v>
      </c>
      <c r="AB12" s="75">
        <v>5</v>
      </c>
      <c r="AC12" s="75">
        <v>5</v>
      </c>
      <c r="AD12" s="75">
        <v>4</v>
      </c>
      <c r="AE12" s="75">
        <v>4</v>
      </c>
      <c r="AF12" s="72">
        <v>3</v>
      </c>
      <c r="AG12" s="74">
        <v>4</v>
      </c>
      <c r="AH12" s="76">
        <v>5</v>
      </c>
      <c r="AI12" s="119">
        <v>4</v>
      </c>
      <c r="AJ12" s="118">
        <v>4</v>
      </c>
      <c r="AK12" s="121">
        <v>5</v>
      </c>
      <c r="AL12" s="122">
        <v>4</v>
      </c>
      <c r="AM12" s="120">
        <v>4</v>
      </c>
      <c r="AN12" s="78">
        <v>4</v>
      </c>
      <c r="AO12" s="78">
        <v>3</v>
      </c>
      <c r="AP12" s="77">
        <v>4</v>
      </c>
    </row>
    <row r="13" spans="1:42" s="79" customFormat="1" ht="21">
      <c r="A13" s="69">
        <v>12</v>
      </c>
      <c r="B13" s="45" t="s">
        <v>9</v>
      </c>
      <c r="C13" s="45">
        <v>21</v>
      </c>
      <c r="D13" s="117" t="s">
        <v>86</v>
      </c>
      <c r="E13" s="45" t="s">
        <v>108</v>
      </c>
      <c r="F13" s="45">
        <v>1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71"/>
      <c r="N13" s="70">
        <v>2</v>
      </c>
      <c r="O13" s="72">
        <v>4</v>
      </c>
      <c r="P13" s="72">
        <v>3</v>
      </c>
      <c r="Q13" s="72">
        <v>4</v>
      </c>
      <c r="R13" s="73">
        <v>5</v>
      </c>
      <c r="S13" s="73">
        <v>5</v>
      </c>
      <c r="T13" s="74">
        <v>4</v>
      </c>
      <c r="U13" s="74">
        <v>4</v>
      </c>
      <c r="V13" s="74">
        <v>4</v>
      </c>
      <c r="W13" s="74">
        <v>4</v>
      </c>
      <c r="X13" s="74">
        <v>4</v>
      </c>
      <c r="Y13" s="74">
        <v>4</v>
      </c>
      <c r="Z13" s="75">
        <v>4</v>
      </c>
      <c r="AA13" s="75">
        <v>5</v>
      </c>
      <c r="AB13" s="75">
        <v>4</v>
      </c>
      <c r="AC13" s="75">
        <v>4</v>
      </c>
      <c r="AD13" s="75">
        <v>5</v>
      </c>
      <c r="AE13" s="75">
        <v>5</v>
      </c>
      <c r="AF13" s="72">
        <v>4</v>
      </c>
      <c r="AG13" s="74">
        <v>4</v>
      </c>
      <c r="AH13" s="76">
        <v>4</v>
      </c>
      <c r="AI13" s="119">
        <v>4</v>
      </c>
      <c r="AJ13" s="118">
        <v>4</v>
      </c>
      <c r="AK13" s="121">
        <v>3</v>
      </c>
      <c r="AL13" s="122">
        <v>4</v>
      </c>
      <c r="AM13" s="120">
        <v>4</v>
      </c>
      <c r="AN13" s="78">
        <v>4</v>
      </c>
      <c r="AO13" s="78">
        <v>4</v>
      </c>
      <c r="AP13" s="77">
        <v>4</v>
      </c>
    </row>
    <row r="14" spans="1:42" s="79" customFormat="1" ht="21">
      <c r="A14" s="69">
        <v>13</v>
      </c>
      <c r="B14" s="45" t="s">
        <v>10</v>
      </c>
      <c r="C14" s="45">
        <v>22</v>
      </c>
      <c r="D14" s="117" t="s">
        <v>86</v>
      </c>
      <c r="E14" s="45" t="s">
        <v>108</v>
      </c>
      <c r="F14" s="45">
        <v>0</v>
      </c>
      <c r="G14" s="45">
        <v>1</v>
      </c>
      <c r="H14" s="45">
        <v>0</v>
      </c>
      <c r="I14" s="45">
        <v>0</v>
      </c>
      <c r="J14" s="45">
        <v>1</v>
      </c>
      <c r="K14" s="45">
        <v>0</v>
      </c>
      <c r="L14" s="45">
        <v>0</v>
      </c>
      <c r="M14" s="71"/>
      <c r="N14" s="70">
        <v>2</v>
      </c>
      <c r="O14" s="72">
        <v>5</v>
      </c>
      <c r="P14" s="72">
        <v>3</v>
      </c>
      <c r="Q14" s="72">
        <v>3</v>
      </c>
      <c r="R14" s="73">
        <v>4</v>
      </c>
      <c r="S14" s="73">
        <v>4</v>
      </c>
      <c r="T14" s="74">
        <v>4</v>
      </c>
      <c r="U14" s="74">
        <v>3</v>
      </c>
      <c r="V14" s="74">
        <v>4</v>
      </c>
      <c r="W14" s="74">
        <v>4</v>
      </c>
      <c r="X14" s="74">
        <v>4</v>
      </c>
      <c r="Y14" s="74">
        <v>3</v>
      </c>
      <c r="Z14" s="75">
        <v>3</v>
      </c>
      <c r="AA14" s="75">
        <v>3</v>
      </c>
      <c r="AB14" s="75">
        <v>3</v>
      </c>
      <c r="AC14" s="75">
        <v>3</v>
      </c>
      <c r="AD14" s="75">
        <v>3</v>
      </c>
      <c r="AE14" s="75">
        <v>3</v>
      </c>
      <c r="AF14" s="72">
        <v>3</v>
      </c>
      <c r="AG14" s="74">
        <v>3</v>
      </c>
      <c r="AH14" s="76">
        <v>3</v>
      </c>
      <c r="AI14" s="119">
        <v>3</v>
      </c>
      <c r="AJ14" s="118">
        <v>3</v>
      </c>
      <c r="AK14" s="121">
        <v>3</v>
      </c>
      <c r="AL14" s="122">
        <v>3</v>
      </c>
      <c r="AM14" s="120">
        <v>3</v>
      </c>
      <c r="AN14" s="78">
        <v>3</v>
      </c>
      <c r="AO14" s="78">
        <v>2</v>
      </c>
      <c r="AP14" s="77">
        <v>3</v>
      </c>
    </row>
    <row r="15" spans="1:42" s="79" customFormat="1" ht="21">
      <c r="A15" s="69">
        <v>14</v>
      </c>
      <c r="B15" s="45" t="s">
        <v>10</v>
      </c>
      <c r="C15" s="45">
        <v>22</v>
      </c>
      <c r="D15" s="117" t="s">
        <v>86</v>
      </c>
      <c r="E15" s="45" t="s">
        <v>108</v>
      </c>
      <c r="F15" s="45">
        <v>0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71"/>
      <c r="N15" s="70">
        <v>2</v>
      </c>
      <c r="O15" s="72">
        <v>5</v>
      </c>
      <c r="P15" s="72">
        <v>2</v>
      </c>
      <c r="Q15" s="72">
        <v>3</v>
      </c>
      <c r="R15" s="73">
        <v>5</v>
      </c>
      <c r="S15" s="73">
        <v>4</v>
      </c>
      <c r="T15" s="74">
        <v>4</v>
      </c>
      <c r="U15" s="74">
        <v>3</v>
      </c>
      <c r="V15" s="74">
        <v>4</v>
      </c>
      <c r="W15" s="74">
        <v>5</v>
      </c>
      <c r="X15" s="74">
        <v>5</v>
      </c>
      <c r="Y15" s="74">
        <v>3</v>
      </c>
      <c r="Z15" s="75">
        <v>4</v>
      </c>
      <c r="AA15" s="75">
        <v>4</v>
      </c>
      <c r="AB15" s="75">
        <v>4</v>
      </c>
      <c r="AC15" s="75">
        <v>4</v>
      </c>
      <c r="AD15" s="75">
        <v>4</v>
      </c>
      <c r="AE15" s="75">
        <v>4</v>
      </c>
      <c r="AF15" s="72">
        <v>4</v>
      </c>
      <c r="AG15" s="74">
        <v>4</v>
      </c>
      <c r="AH15" s="76">
        <v>4</v>
      </c>
      <c r="AI15" s="119">
        <v>4</v>
      </c>
      <c r="AJ15" s="118">
        <v>4</v>
      </c>
      <c r="AK15" s="121">
        <v>4</v>
      </c>
      <c r="AL15" s="122">
        <v>4</v>
      </c>
      <c r="AM15" s="120">
        <v>4</v>
      </c>
      <c r="AN15" s="78">
        <v>4</v>
      </c>
      <c r="AO15" s="78">
        <v>4</v>
      </c>
      <c r="AP15" s="77">
        <v>4</v>
      </c>
    </row>
    <row r="16" spans="1:42" s="79" customFormat="1" ht="21">
      <c r="A16" s="69">
        <v>15</v>
      </c>
      <c r="B16" s="45" t="s">
        <v>9</v>
      </c>
      <c r="C16" s="45">
        <v>21</v>
      </c>
      <c r="D16" s="117" t="s">
        <v>86</v>
      </c>
      <c r="E16" s="45" t="s">
        <v>108</v>
      </c>
      <c r="F16" s="45">
        <v>0</v>
      </c>
      <c r="G16" s="45">
        <v>1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71"/>
      <c r="N16" s="70">
        <v>2</v>
      </c>
      <c r="O16" s="72">
        <v>4</v>
      </c>
      <c r="P16" s="72">
        <v>5</v>
      </c>
      <c r="Q16" s="72">
        <v>3</v>
      </c>
      <c r="R16" s="73">
        <v>5</v>
      </c>
      <c r="S16" s="73">
        <v>5</v>
      </c>
      <c r="T16" s="74">
        <v>5</v>
      </c>
      <c r="U16" s="74">
        <v>1</v>
      </c>
      <c r="V16" s="74">
        <v>2</v>
      </c>
      <c r="W16" s="74">
        <v>4</v>
      </c>
      <c r="X16" s="74">
        <v>5</v>
      </c>
      <c r="Y16" s="74">
        <v>1</v>
      </c>
      <c r="Z16" s="75">
        <v>5</v>
      </c>
      <c r="AA16" s="75">
        <v>4</v>
      </c>
      <c r="AB16" s="75">
        <v>4</v>
      </c>
      <c r="AC16" s="75">
        <v>4</v>
      </c>
      <c r="AD16" s="75">
        <v>4</v>
      </c>
      <c r="AE16" s="75">
        <v>4</v>
      </c>
      <c r="AF16" s="72">
        <v>5</v>
      </c>
      <c r="AG16" s="74">
        <v>5</v>
      </c>
      <c r="AH16" s="76">
        <v>4</v>
      </c>
      <c r="AI16" s="119">
        <v>5</v>
      </c>
      <c r="AJ16" s="118">
        <v>4</v>
      </c>
      <c r="AK16" s="121">
        <v>2</v>
      </c>
      <c r="AL16" s="122">
        <v>2</v>
      </c>
      <c r="AM16" s="120">
        <v>3</v>
      </c>
      <c r="AN16" s="78">
        <v>5</v>
      </c>
      <c r="AO16" s="78">
        <v>4</v>
      </c>
      <c r="AP16" s="77">
        <v>5</v>
      </c>
    </row>
    <row r="17" spans="1:42" s="79" customFormat="1" ht="21">
      <c r="A17" s="69">
        <v>16</v>
      </c>
      <c r="B17" s="45" t="s">
        <v>9</v>
      </c>
      <c r="C17" s="45">
        <v>22</v>
      </c>
      <c r="D17" s="117" t="s">
        <v>86</v>
      </c>
      <c r="E17" s="45" t="s">
        <v>108</v>
      </c>
      <c r="F17" s="45">
        <v>1</v>
      </c>
      <c r="G17" s="45">
        <v>1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71"/>
      <c r="N17" s="70">
        <v>2</v>
      </c>
      <c r="O17" s="72">
        <v>4</v>
      </c>
      <c r="P17" s="72">
        <v>4</v>
      </c>
      <c r="Q17" s="72">
        <v>3</v>
      </c>
      <c r="R17" s="73">
        <v>5</v>
      </c>
      <c r="S17" s="73">
        <v>5</v>
      </c>
      <c r="T17" s="74">
        <v>4</v>
      </c>
      <c r="U17" s="74">
        <v>4</v>
      </c>
      <c r="V17" s="74">
        <v>4</v>
      </c>
      <c r="W17" s="74">
        <v>4</v>
      </c>
      <c r="X17" s="74">
        <v>4</v>
      </c>
      <c r="Y17" s="74">
        <v>2</v>
      </c>
      <c r="Z17" s="75">
        <v>4</v>
      </c>
      <c r="AA17" s="75">
        <v>4</v>
      </c>
      <c r="AB17" s="75">
        <v>4</v>
      </c>
      <c r="AC17" s="75">
        <v>4</v>
      </c>
      <c r="AD17" s="75">
        <v>4</v>
      </c>
      <c r="AE17" s="75">
        <v>4</v>
      </c>
      <c r="AF17" s="72">
        <v>4</v>
      </c>
      <c r="AG17" s="74">
        <v>4</v>
      </c>
      <c r="AH17" s="76">
        <v>4</v>
      </c>
      <c r="AI17" s="119">
        <v>4</v>
      </c>
      <c r="AJ17" s="118">
        <v>4</v>
      </c>
      <c r="AK17" s="121">
        <v>4</v>
      </c>
      <c r="AL17" s="122">
        <v>4</v>
      </c>
      <c r="AM17" s="120">
        <v>4</v>
      </c>
      <c r="AN17" s="78">
        <v>4</v>
      </c>
      <c r="AO17" s="78">
        <v>4</v>
      </c>
      <c r="AP17" s="77">
        <v>4</v>
      </c>
    </row>
    <row r="18" spans="1:42" s="79" customFormat="1" ht="21">
      <c r="A18" s="69">
        <v>17</v>
      </c>
      <c r="B18" s="45" t="s">
        <v>10</v>
      </c>
      <c r="C18" s="45">
        <v>22</v>
      </c>
      <c r="D18" s="117" t="s">
        <v>86</v>
      </c>
      <c r="E18" s="45" t="s">
        <v>108</v>
      </c>
      <c r="F18" s="45">
        <v>0</v>
      </c>
      <c r="G18" s="45">
        <v>1</v>
      </c>
      <c r="H18" s="45">
        <v>0</v>
      </c>
      <c r="I18" s="45">
        <v>0</v>
      </c>
      <c r="J18" s="45">
        <v>1</v>
      </c>
      <c r="K18" s="45">
        <v>0</v>
      </c>
      <c r="L18" s="45">
        <v>0</v>
      </c>
      <c r="M18" s="71"/>
      <c r="N18" s="70">
        <v>2</v>
      </c>
      <c r="O18" s="72">
        <v>3</v>
      </c>
      <c r="P18" s="72">
        <v>4</v>
      </c>
      <c r="Q18" s="72">
        <v>3</v>
      </c>
      <c r="R18" s="73">
        <v>4</v>
      </c>
      <c r="S18" s="73">
        <v>4</v>
      </c>
      <c r="T18" s="74">
        <v>3</v>
      </c>
      <c r="U18" s="74">
        <v>3</v>
      </c>
      <c r="V18" s="74">
        <v>3</v>
      </c>
      <c r="W18" s="74">
        <v>4</v>
      </c>
      <c r="X18" s="74">
        <v>3</v>
      </c>
      <c r="Y18" s="74">
        <v>3</v>
      </c>
      <c r="Z18" s="75">
        <v>4</v>
      </c>
      <c r="AA18" s="75">
        <v>4</v>
      </c>
      <c r="AB18" s="75">
        <v>4</v>
      </c>
      <c r="AC18" s="75">
        <v>4</v>
      </c>
      <c r="AD18" s="75">
        <v>4</v>
      </c>
      <c r="AE18" s="75">
        <v>4</v>
      </c>
      <c r="AF18" s="72">
        <v>4</v>
      </c>
      <c r="AG18" s="74">
        <v>4</v>
      </c>
      <c r="AH18" s="76">
        <v>4</v>
      </c>
      <c r="AI18" s="119">
        <v>4</v>
      </c>
      <c r="AJ18" s="118">
        <v>4</v>
      </c>
      <c r="AK18" s="121">
        <v>4</v>
      </c>
      <c r="AL18" s="122">
        <v>4</v>
      </c>
      <c r="AM18" s="120">
        <v>4</v>
      </c>
      <c r="AN18" s="78">
        <v>4</v>
      </c>
      <c r="AO18" s="78">
        <v>4</v>
      </c>
      <c r="AP18" s="77">
        <v>4</v>
      </c>
    </row>
    <row r="19" spans="1:42" s="79" customFormat="1" ht="21">
      <c r="A19" s="69">
        <v>18</v>
      </c>
      <c r="B19" s="45" t="s">
        <v>9</v>
      </c>
      <c r="C19" s="45">
        <v>22</v>
      </c>
      <c r="D19" s="117" t="s">
        <v>86</v>
      </c>
      <c r="E19" s="45" t="s">
        <v>108</v>
      </c>
      <c r="F19" s="45">
        <v>0</v>
      </c>
      <c r="G19" s="45">
        <v>1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71"/>
      <c r="N19" s="70">
        <v>1</v>
      </c>
      <c r="O19" s="72">
        <v>3</v>
      </c>
      <c r="P19" s="72">
        <v>3</v>
      </c>
      <c r="Q19" s="72">
        <v>4</v>
      </c>
      <c r="R19" s="73">
        <v>4</v>
      </c>
      <c r="S19" s="73">
        <v>4</v>
      </c>
      <c r="T19" s="74">
        <v>4</v>
      </c>
      <c r="U19" s="74">
        <v>4</v>
      </c>
      <c r="V19" s="74">
        <v>4</v>
      </c>
      <c r="W19" s="74">
        <v>4</v>
      </c>
      <c r="X19" s="74">
        <v>4</v>
      </c>
      <c r="Y19" s="74">
        <v>3</v>
      </c>
      <c r="Z19" s="75">
        <v>5</v>
      </c>
      <c r="AA19" s="75">
        <v>4</v>
      </c>
      <c r="AB19" s="75">
        <v>4</v>
      </c>
      <c r="AC19" s="75">
        <v>4</v>
      </c>
      <c r="AD19" s="75">
        <v>5</v>
      </c>
      <c r="AE19" s="75">
        <v>5</v>
      </c>
      <c r="AF19" s="72">
        <v>4</v>
      </c>
      <c r="AG19" s="74">
        <v>5</v>
      </c>
      <c r="AH19" s="76">
        <v>4</v>
      </c>
      <c r="AI19" s="119">
        <v>5</v>
      </c>
      <c r="AJ19" s="118">
        <v>4</v>
      </c>
      <c r="AK19" s="121">
        <v>5</v>
      </c>
      <c r="AL19" s="122">
        <v>4</v>
      </c>
      <c r="AM19" s="120">
        <v>4</v>
      </c>
      <c r="AN19" s="78">
        <v>4</v>
      </c>
      <c r="AO19" s="78">
        <v>5</v>
      </c>
      <c r="AP19" s="77">
        <v>4</v>
      </c>
    </row>
    <row r="20" spans="1:42" s="79" customFormat="1" ht="21">
      <c r="A20" s="69">
        <v>19</v>
      </c>
      <c r="B20" s="45" t="s">
        <v>10</v>
      </c>
      <c r="C20" s="45">
        <v>22</v>
      </c>
      <c r="D20" s="117" t="s">
        <v>86</v>
      </c>
      <c r="E20" s="45" t="s">
        <v>108</v>
      </c>
      <c r="F20" s="45">
        <v>0</v>
      </c>
      <c r="G20" s="45">
        <v>1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71"/>
      <c r="N20" s="70">
        <v>3</v>
      </c>
      <c r="O20" s="72">
        <v>4</v>
      </c>
      <c r="P20" s="72">
        <v>4</v>
      </c>
      <c r="Q20" s="72">
        <v>4</v>
      </c>
      <c r="R20" s="73">
        <v>4</v>
      </c>
      <c r="S20" s="73">
        <v>5</v>
      </c>
      <c r="T20" s="74">
        <v>4</v>
      </c>
      <c r="U20" s="74">
        <v>3</v>
      </c>
      <c r="V20" s="74">
        <v>4</v>
      </c>
      <c r="W20" s="74">
        <v>4</v>
      </c>
      <c r="X20" s="74">
        <v>4</v>
      </c>
      <c r="Y20" s="74">
        <v>3</v>
      </c>
      <c r="Z20" s="75">
        <v>5</v>
      </c>
      <c r="AA20" s="75">
        <v>5</v>
      </c>
      <c r="AB20" s="75">
        <v>5</v>
      </c>
      <c r="AC20" s="75">
        <v>5</v>
      </c>
      <c r="AD20" s="75">
        <v>5</v>
      </c>
      <c r="AE20" s="75">
        <v>5</v>
      </c>
      <c r="AF20" s="72">
        <v>4</v>
      </c>
      <c r="AG20" s="74">
        <v>4</v>
      </c>
      <c r="AH20" s="76">
        <v>4</v>
      </c>
      <c r="AI20" s="119">
        <v>4</v>
      </c>
      <c r="AJ20" s="118">
        <v>4</v>
      </c>
      <c r="AK20" s="121">
        <v>4</v>
      </c>
      <c r="AL20" s="122">
        <v>4</v>
      </c>
      <c r="AM20" s="120">
        <v>4</v>
      </c>
      <c r="AN20" s="78">
        <v>4</v>
      </c>
      <c r="AO20" s="78">
        <v>4</v>
      </c>
      <c r="AP20" s="77">
        <v>4</v>
      </c>
    </row>
    <row r="21" spans="1:42" s="79" customFormat="1" ht="21">
      <c r="A21" s="69">
        <v>20</v>
      </c>
      <c r="B21" s="45" t="s">
        <v>10</v>
      </c>
      <c r="C21" s="45">
        <v>22</v>
      </c>
      <c r="D21" s="117" t="s">
        <v>86</v>
      </c>
      <c r="E21" s="45" t="s">
        <v>107</v>
      </c>
      <c r="F21" s="45">
        <v>0</v>
      </c>
      <c r="G21" s="45">
        <v>1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71"/>
      <c r="N21" s="70">
        <v>1</v>
      </c>
      <c r="O21" s="72">
        <v>4</v>
      </c>
      <c r="P21" s="72">
        <v>4</v>
      </c>
      <c r="Q21" s="72">
        <v>4</v>
      </c>
      <c r="R21" s="73">
        <v>4</v>
      </c>
      <c r="S21" s="73">
        <v>4</v>
      </c>
      <c r="T21" s="74">
        <v>4</v>
      </c>
      <c r="U21" s="74">
        <v>4</v>
      </c>
      <c r="V21" s="74">
        <v>4</v>
      </c>
      <c r="W21" s="74">
        <v>4</v>
      </c>
      <c r="X21" s="74">
        <v>4</v>
      </c>
      <c r="Y21" s="74">
        <v>4</v>
      </c>
      <c r="Z21" s="75">
        <v>4</v>
      </c>
      <c r="AA21" s="75">
        <v>4</v>
      </c>
      <c r="AB21" s="75">
        <v>4</v>
      </c>
      <c r="AC21" s="75">
        <v>4</v>
      </c>
      <c r="AD21" s="75">
        <v>4</v>
      </c>
      <c r="AE21" s="75">
        <v>4</v>
      </c>
      <c r="AF21" s="72">
        <v>4</v>
      </c>
      <c r="AG21" s="74">
        <v>4</v>
      </c>
      <c r="AH21" s="76">
        <v>4</v>
      </c>
      <c r="AI21" s="119">
        <v>4</v>
      </c>
      <c r="AJ21" s="118">
        <v>4</v>
      </c>
      <c r="AK21" s="121">
        <v>4</v>
      </c>
      <c r="AL21" s="122">
        <v>4</v>
      </c>
      <c r="AM21" s="120">
        <v>4</v>
      </c>
      <c r="AN21" s="78">
        <v>4</v>
      </c>
      <c r="AO21" s="78">
        <v>4</v>
      </c>
      <c r="AP21" s="77">
        <v>4</v>
      </c>
    </row>
    <row r="22" spans="1:42" s="79" customFormat="1" ht="21">
      <c r="A22" s="69">
        <v>21</v>
      </c>
      <c r="B22" s="45" t="s">
        <v>10</v>
      </c>
      <c r="C22" s="45">
        <v>21</v>
      </c>
      <c r="D22" s="117" t="s">
        <v>86</v>
      </c>
      <c r="E22" s="45" t="s">
        <v>111</v>
      </c>
      <c r="F22" s="45">
        <v>0</v>
      </c>
      <c r="G22" s="45">
        <v>1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71"/>
      <c r="N22" s="70">
        <v>2</v>
      </c>
      <c r="O22" s="72">
        <v>4</v>
      </c>
      <c r="P22" s="72">
        <v>3</v>
      </c>
      <c r="Q22" s="72">
        <v>4</v>
      </c>
      <c r="R22" s="73">
        <v>4</v>
      </c>
      <c r="S22" s="73">
        <v>4</v>
      </c>
      <c r="T22" s="74">
        <v>4</v>
      </c>
      <c r="U22" s="74">
        <v>4</v>
      </c>
      <c r="V22" s="74">
        <v>4</v>
      </c>
      <c r="W22" s="74">
        <v>4</v>
      </c>
      <c r="X22" s="74">
        <v>4</v>
      </c>
      <c r="Y22" s="74">
        <v>4</v>
      </c>
      <c r="Z22" s="75">
        <v>4</v>
      </c>
      <c r="AA22" s="75">
        <v>4</v>
      </c>
      <c r="AB22" s="75">
        <v>4</v>
      </c>
      <c r="AC22" s="75">
        <v>4</v>
      </c>
      <c r="AD22" s="75">
        <v>4</v>
      </c>
      <c r="AE22" s="75">
        <v>4</v>
      </c>
      <c r="AF22" s="72">
        <v>4</v>
      </c>
      <c r="AG22" s="74">
        <v>4</v>
      </c>
      <c r="AH22" s="76">
        <v>4</v>
      </c>
      <c r="AI22" s="119">
        <v>4</v>
      </c>
      <c r="AJ22" s="118">
        <v>4</v>
      </c>
      <c r="AK22" s="121">
        <v>4</v>
      </c>
      <c r="AL22" s="122">
        <v>4</v>
      </c>
      <c r="AM22" s="120">
        <v>4</v>
      </c>
      <c r="AN22" s="78">
        <v>4</v>
      </c>
      <c r="AO22" s="78">
        <v>4</v>
      </c>
      <c r="AP22" s="77">
        <v>4</v>
      </c>
    </row>
    <row r="23" spans="1:42" s="79" customFormat="1" ht="21">
      <c r="A23" s="69">
        <v>22</v>
      </c>
      <c r="B23" s="45" t="s">
        <v>9</v>
      </c>
      <c r="C23" s="45">
        <v>39</v>
      </c>
      <c r="D23" s="117" t="s">
        <v>81</v>
      </c>
      <c r="E23" s="45" t="s">
        <v>59</v>
      </c>
      <c r="F23" s="45">
        <v>0</v>
      </c>
      <c r="G23" s="45">
        <v>1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71"/>
      <c r="N23" s="70">
        <v>2</v>
      </c>
      <c r="O23" s="72">
        <v>5</v>
      </c>
      <c r="P23" s="72">
        <v>4</v>
      </c>
      <c r="Q23" s="72">
        <v>4</v>
      </c>
      <c r="R23" s="73">
        <v>4</v>
      </c>
      <c r="S23" s="73">
        <v>4</v>
      </c>
      <c r="T23" s="74">
        <v>3</v>
      </c>
      <c r="U23" s="74">
        <v>3</v>
      </c>
      <c r="V23" s="74">
        <v>3</v>
      </c>
      <c r="W23" s="74">
        <v>4</v>
      </c>
      <c r="X23" s="74">
        <v>4</v>
      </c>
      <c r="Y23" s="74">
        <v>3</v>
      </c>
      <c r="Z23" s="75">
        <v>4</v>
      </c>
      <c r="AA23" s="75">
        <v>4</v>
      </c>
      <c r="AB23" s="75">
        <v>5</v>
      </c>
      <c r="AC23" s="75">
        <v>4</v>
      </c>
      <c r="AD23" s="75">
        <v>4</v>
      </c>
      <c r="AE23" s="75">
        <v>4</v>
      </c>
      <c r="AF23" s="72">
        <v>4</v>
      </c>
      <c r="AG23" s="74">
        <v>4</v>
      </c>
      <c r="AH23" s="76">
        <v>4</v>
      </c>
      <c r="AI23" s="119">
        <v>4</v>
      </c>
      <c r="AJ23" s="118">
        <v>4</v>
      </c>
      <c r="AK23" s="121">
        <v>4</v>
      </c>
      <c r="AL23" s="122">
        <v>4</v>
      </c>
      <c r="AM23" s="120">
        <v>4</v>
      </c>
      <c r="AN23" s="78">
        <v>4</v>
      </c>
      <c r="AO23" s="78">
        <v>4</v>
      </c>
      <c r="AP23" s="77">
        <v>4</v>
      </c>
    </row>
    <row r="24" spans="1:42" s="79" customFormat="1" ht="21">
      <c r="A24" s="69">
        <v>23</v>
      </c>
      <c r="B24" s="45" t="s">
        <v>10</v>
      </c>
      <c r="C24" s="45">
        <v>54</v>
      </c>
      <c r="D24" s="117" t="s">
        <v>81</v>
      </c>
      <c r="E24" s="45" t="s">
        <v>141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1</v>
      </c>
      <c r="M24" s="71"/>
      <c r="N24" s="70">
        <v>2</v>
      </c>
      <c r="O24" s="72">
        <v>4</v>
      </c>
      <c r="P24" s="72">
        <v>4</v>
      </c>
      <c r="Q24" s="72">
        <v>4</v>
      </c>
      <c r="R24" s="73">
        <v>4</v>
      </c>
      <c r="S24" s="73">
        <v>5</v>
      </c>
      <c r="T24" s="74">
        <v>4</v>
      </c>
      <c r="U24" s="74">
        <v>3</v>
      </c>
      <c r="V24" s="74">
        <v>4</v>
      </c>
      <c r="W24" s="74">
        <v>4</v>
      </c>
      <c r="X24" s="74">
        <v>4</v>
      </c>
      <c r="Y24" s="74">
        <v>4</v>
      </c>
      <c r="Z24" s="75">
        <v>4</v>
      </c>
      <c r="AA24" s="75">
        <v>3</v>
      </c>
      <c r="AB24" s="75">
        <v>4</v>
      </c>
      <c r="AC24" s="75">
        <v>4</v>
      </c>
      <c r="AD24" s="75">
        <v>4</v>
      </c>
      <c r="AE24" s="75">
        <v>4</v>
      </c>
      <c r="AF24" s="72">
        <v>3</v>
      </c>
      <c r="AG24" s="74">
        <v>3</v>
      </c>
      <c r="AH24" s="76">
        <v>3</v>
      </c>
      <c r="AI24" s="119">
        <v>4</v>
      </c>
      <c r="AJ24" s="118">
        <v>4</v>
      </c>
      <c r="AK24" s="121">
        <v>4</v>
      </c>
      <c r="AL24" s="122">
        <v>3</v>
      </c>
      <c r="AM24" s="120">
        <v>3</v>
      </c>
      <c r="AN24" s="78">
        <v>3</v>
      </c>
      <c r="AO24" s="78">
        <v>4</v>
      </c>
      <c r="AP24" s="77">
        <v>4</v>
      </c>
    </row>
    <row r="25" spans="1:42" s="79" customFormat="1" ht="21">
      <c r="A25" s="69">
        <v>24</v>
      </c>
      <c r="B25" s="45" t="s">
        <v>10</v>
      </c>
      <c r="C25" s="45">
        <v>31</v>
      </c>
      <c r="D25" s="117" t="s">
        <v>87</v>
      </c>
      <c r="E25" s="45" t="s">
        <v>113</v>
      </c>
      <c r="F25" s="45">
        <v>1</v>
      </c>
      <c r="G25" s="45">
        <v>0</v>
      </c>
      <c r="H25" s="45">
        <v>1</v>
      </c>
      <c r="I25" s="45">
        <v>0</v>
      </c>
      <c r="J25" s="45">
        <v>0</v>
      </c>
      <c r="K25" s="45">
        <v>0</v>
      </c>
      <c r="L25" s="45">
        <v>0</v>
      </c>
      <c r="M25" s="71"/>
      <c r="N25" s="70">
        <v>30</v>
      </c>
      <c r="O25" s="72">
        <v>5</v>
      </c>
      <c r="P25" s="72">
        <v>5</v>
      </c>
      <c r="Q25" s="72">
        <v>4</v>
      </c>
      <c r="R25" s="73">
        <v>5</v>
      </c>
      <c r="S25" s="73">
        <v>5</v>
      </c>
      <c r="T25" s="74">
        <v>5</v>
      </c>
      <c r="U25" s="74">
        <v>4</v>
      </c>
      <c r="V25" s="74">
        <v>5</v>
      </c>
      <c r="W25" s="74">
        <v>5</v>
      </c>
      <c r="X25" s="74">
        <v>5</v>
      </c>
      <c r="Y25" s="74">
        <v>5</v>
      </c>
      <c r="Z25" s="75">
        <v>5</v>
      </c>
      <c r="AA25" s="75">
        <v>5</v>
      </c>
      <c r="AB25" s="75">
        <v>5</v>
      </c>
      <c r="AC25" s="75">
        <v>5</v>
      </c>
      <c r="AD25" s="75">
        <v>5</v>
      </c>
      <c r="AE25" s="75">
        <v>5</v>
      </c>
      <c r="AF25" s="72">
        <v>5</v>
      </c>
      <c r="AG25" s="74">
        <v>5</v>
      </c>
      <c r="AH25" s="76">
        <v>5</v>
      </c>
      <c r="AI25" s="119">
        <v>5</v>
      </c>
      <c r="AJ25" s="118">
        <v>5</v>
      </c>
      <c r="AK25" s="121">
        <v>5</v>
      </c>
      <c r="AL25" s="122">
        <v>4</v>
      </c>
      <c r="AM25" s="120">
        <v>5</v>
      </c>
      <c r="AN25" s="78">
        <v>5</v>
      </c>
      <c r="AO25" s="78">
        <v>5</v>
      </c>
      <c r="AP25" s="77">
        <v>5</v>
      </c>
    </row>
    <row r="26" spans="1:42" s="79" customFormat="1" ht="21">
      <c r="A26" s="69">
        <v>25</v>
      </c>
      <c r="B26" s="45" t="s">
        <v>10</v>
      </c>
      <c r="C26" s="45">
        <v>21</v>
      </c>
      <c r="D26" s="117" t="s">
        <v>86</v>
      </c>
      <c r="E26" s="45" t="s">
        <v>109</v>
      </c>
      <c r="F26" s="45">
        <v>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71"/>
      <c r="N26" s="70" t="s">
        <v>59</v>
      </c>
      <c r="O26" s="72">
        <v>4</v>
      </c>
      <c r="P26" s="72">
        <v>4</v>
      </c>
      <c r="Q26" s="72">
        <v>4</v>
      </c>
      <c r="R26" s="73">
        <v>4</v>
      </c>
      <c r="S26" s="73">
        <v>4</v>
      </c>
      <c r="T26" s="74">
        <v>4</v>
      </c>
      <c r="U26" s="74">
        <v>4</v>
      </c>
      <c r="V26" s="74">
        <v>4</v>
      </c>
      <c r="W26" s="74">
        <v>4</v>
      </c>
      <c r="X26" s="74">
        <v>4</v>
      </c>
      <c r="Y26" s="74">
        <v>4</v>
      </c>
      <c r="Z26" s="75">
        <v>4</v>
      </c>
      <c r="AA26" s="75">
        <v>4</v>
      </c>
      <c r="AB26" s="75">
        <v>4</v>
      </c>
      <c r="AC26" s="75">
        <v>4</v>
      </c>
      <c r="AD26" s="75">
        <v>4</v>
      </c>
      <c r="AE26" s="75">
        <v>4</v>
      </c>
      <c r="AF26" s="72">
        <v>4</v>
      </c>
      <c r="AG26" s="74">
        <v>4</v>
      </c>
      <c r="AH26" s="76">
        <v>4</v>
      </c>
      <c r="AI26" s="119">
        <v>4</v>
      </c>
      <c r="AJ26" s="118">
        <v>4</v>
      </c>
      <c r="AK26" s="121">
        <v>4</v>
      </c>
      <c r="AL26" s="122">
        <v>4</v>
      </c>
      <c r="AM26" s="120">
        <v>4</v>
      </c>
      <c r="AN26" s="78">
        <v>4</v>
      </c>
      <c r="AO26" s="78">
        <v>4</v>
      </c>
      <c r="AP26" s="77">
        <v>4</v>
      </c>
    </row>
    <row r="27" spans="1:42" s="79" customFormat="1" ht="21">
      <c r="A27" s="69">
        <v>26</v>
      </c>
      <c r="B27" s="45" t="s">
        <v>10</v>
      </c>
      <c r="C27" s="45">
        <v>21</v>
      </c>
      <c r="D27" s="117" t="s">
        <v>86</v>
      </c>
      <c r="E27" s="45" t="s">
        <v>109</v>
      </c>
      <c r="F27" s="45">
        <v>0</v>
      </c>
      <c r="G27" s="45">
        <v>0</v>
      </c>
      <c r="H27" s="45">
        <v>0</v>
      </c>
      <c r="I27" s="45">
        <v>1</v>
      </c>
      <c r="J27" s="45">
        <v>0</v>
      </c>
      <c r="K27" s="45">
        <v>0</v>
      </c>
      <c r="L27" s="45">
        <v>0</v>
      </c>
      <c r="M27" s="71"/>
      <c r="N27" s="70">
        <v>3</v>
      </c>
      <c r="O27" s="72">
        <v>4</v>
      </c>
      <c r="P27" s="72">
        <v>4</v>
      </c>
      <c r="Q27" s="72">
        <v>3</v>
      </c>
      <c r="R27" s="73">
        <v>5</v>
      </c>
      <c r="S27" s="73">
        <v>5</v>
      </c>
      <c r="T27" s="74">
        <v>5</v>
      </c>
      <c r="U27" s="74">
        <v>5</v>
      </c>
      <c r="V27" s="74">
        <v>5</v>
      </c>
      <c r="W27" s="74">
        <v>5</v>
      </c>
      <c r="X27" s="74">
        <v>5</v>
      </c>
      <c r="Y27" s="74">
        <v>5</v>
      </c>
      <c r="Z27" s="75">
        <v>4</v>
      </c>
      <c r="AA27" s="75">
        <v>4</v>
      </c>
      <c r="AB27" s="75">
        <v>4</v>
      </c>
      <c r="AC27" s="75">
        <v>4</v>
      </c>
      <c r="AD27" s="75">
        <v>4</v>
      </c>
      <c r="AE27" s="75">
        <v>4</v>
      </c>
      <c r="AF27" s="72">
        <v>4</v>
      </c>
      <c r="AG27" s="74">
        <v>4</v>
      </c>
      <c r="AH27" s="76">
        <v>4</v>
      </c>
      <c r="AI27" s="119">
        <v>4</v>
      </c>
      <c r="AJ27" s="118">
        <v>4</v>
      </c>
      <c r="AK27" s="121">
        <v>5</v>
      </c>
      <c r="AL27" s="122">
        <v>4</v>
      </c>
      <c r="AM27" s="120">
        <v>5</v>
      </c>
      <c r="AN27" s="78">
        <v>5</v>
      </c>
      <c r="AO27" s="78">
        <v>5</v>
      </c>
      <c r="AP27" s="77">
        <v>5</v>
      </c>
    </row>
    <row r="28" spans="1:42" s="79" customFormat="1" ht="21">
      <c r="A28" s="69">
        <v>27</v>
      </c>
      <c r="B28" s="45" t="s">
        <v>10</v>
      </c>
      <c r="C28" s="45">
        <v>22</v>
      </c>
      <c r="D28" s="117" t="s">
        <v>86</v>
      </c>
      <c r="E28" s="45" t="s">
        <v>111</v>
      </c>
      <c r="F28" s="45">
        <v>0</v>
      </c>
      <c r="G28" s="45">
        <v>1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71"/>
      <c r="N28" s="70">
        <v>2</v>
      </c>
      <c r="O28" s="72">
        <v>5</v>
      </c>
      <c r="P28" s="72">
        <v>5</v>
      </c>
      <c r="Q28" s="72">
        <v>3</v>
      </c>
      <c r="R28" s="73">
        <v>4</v>
      </c>
      <c r="S28" s="73">
        <v>4</v>
      </c>
      <c r="T28" s="74">
        <v>5</v>
      </c>
      <c r="U28" s="74">
        <v>4</v>
      </c>
      <c r="V28" s="74">
        <v>5</v>
      </c>
      <c r="W28" s="74">
        <v>5</v>
      </c>
      <c r="X28" s="74">
        <v>5</v>
      </c>
      <c r="Y28" s="74">
        <v>4</v>
      </c>
      <c r="Z28" s="75">
        <v>4</v>
      </c>
      <c r="AA28" s="75">
        <v>4</v>
      </c>
      <c r="AB28" s="75">
        <v>4</v>
      </c>
      <c r="AC28" s="75">
        <v>4</v>
      </c>
      <c r="AD28" s="75">
        <v>4</v>
      </c>
      <c r="AE28" s="75">
        <v>4</v>
      </c>
      <c r="AF28" s="72">
        <v>4</v>
      </c>
      <c r="AG28" s="74">
        <v>4</v>
      </c>
      <c r="AH28" s="76">
        <v>5</v>
      </c>
      <c r="AI28" s="119">
        <v>4</v>
      </c>
      <c r="AJ28" s="118">
        <v>5</v>
      </c>
      <c r="AK28" s="121">
        <v>4</v>
      </c>
      <c r="AL28" s="122">
        <v>4</v>
      </c>
      <c r="AM28" s="120">
        <v>4</v>
      </c>
      <c r="AN28" s="78">
        <v>5</v>
      </c>
      <c r="AO28" s="78">
        <v>4</v>
      </c>
      <c r="AP28" s="77">
        <v>4</v>
      </c>
    </row>
    <row r="29" spans="1:42" s="79" customFormat="1" ht="21">
      <c r="A29" s="69">
        <v>28</v>
      </c>
      <c r="B29" s="45" t="s">
        <v>10</v>
      </c>
      <c r="C29" s="45">
        <v>24</v>
      </c>
      <c r="D29" s="117" t="s">
        <v>86</v>
      </c>
      <c r="E29" s="45" t="s">
        <v>107</v>
      </c>
      <c r="F29" s="45">
        <v>0</v>
      </c>
      <c r="G29" s="45">
        <v>1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71"/>
      <c r="N29" s="70">
        <v>9</v>
      </c>
      <c r="O29" s="72">
        <v>4</v>
      </c>
      <c r="P29" s="72">
        <v>4</v>
      </c>
      <c r="Q29" s="72">
        <v>4</v>
      </c>
      <c r="R29" s="73">
        <v>4</v>
      </c>
      <c r="S29" s="73">
        <v>4</v>
      </c>
      <c r="T29" s="74">
        <v>4</v>
      </c>
      <c r="U29" s="74">
        <v>4</v>
      </c>
      <c r="V29" s="74">
        <v>5</v>
      </c>
      <c r="W29" s="74">
        <v>5</v>
      </c>
      <c r="X29" s="74">
        <v>5</v>
      </c>
      <c r="Y29" s="74">
        <v>5</v>
      </c>
      <c r="Z29" s="75">
        <v>5</v>
      </c>
      <c r="AA29" s="75">
        <v>5</v>
      </c>
      <c r="AB29" s="75">
        <v>5</v>
      </c>
      <c r="AC29" s="75">
        <v>5</v>
      </c>
      <c r="AD29" s="75">
        <v>5</v>
      </c>
      <c r="AE29" s="75">
        <v>5</v>
      </c>
      <c r="AF29" s="72">
        <v>5</v>
      </c>
      <c r="AG29" s="74">
        <v>5</v>
      </c>
      <c r="AH29" s="76">
        <v>5</v>
      </c>
      <c r="AI29" s="119">
        <v>5</v>
      </c>
      <c r="AJ29" s="118">
        <v>4</v>
      </c>
      <c r="AK29" s="121">
        <v>4</v>
      </c>
      <c r="AL29" s="122">
        <v>5</v>
      </c>
      <c r="AM29" s="120">
        <v>5</v>
      </c>
      <c r="AN29" s="78">
        <v>5</v>
      </c>
      <c r="AO29" s="78">
        <v>5</v>
      </c>
      <c r="AP29" s="77">
        <v>5</v>
      </c>
    </row>
    <row r="30" spans="1:42" s="79" customFormat="1" ht="21">
      <c r="A30" s="69">
        <v>29</v>
      </c>
      <c r="B30" s="45" t="s">
        <v>10</v>
      </c>
      <c r="C30" s="45">
        <v>23</v>
      </c>
      <c r="D30" s="117" t="s">
        <v>84</v>
      </c>
      <c r="E30" s="45" t="s">
        <v>143</v>
      </c>
      <c r="F30" s="45">
        <v>1</v>
      </c>
      <c r="G30" s="45">
        <v>0</v>
      </c>
      <c r="H30" s="45">
        <v>0</v>
      </c>
      <c r="I30" s="45">
        <v>0</v>
      </c>
      <c r="J30" s="45">
        <v>1</v>
      </c>
      <c r="K30" s="45">
        <v>0</v>
      </c>
      <c r="L30" s="45">
        <v>0</v>
      </c>
      <c r="M30" s="71"/>
      <c r="N30" s="70">
        <v>7</v>
      </c>
      <c r="O30" s="72">
        <v>4</v>
      </c>
      <c r="P30" s="72">
        <v>4</v>
      </c>
      <c r="Q30" s="72">
        <v>3</v>
      </c>
      <c r="R30" s="73">
        <v>4</v>
      </c>
      <c r="S30" s="73">
        <v>4</v>
      </c>
      <c r="T30" s="74">
        <v>4</v>
      </c>
      <c r="U30" s="74">
        <v>3</v>
      </c>
      <c r="V30" s="74">
        <v>4</v>
      </c>
      <c r="W30" s="74">
        <v>4</v>
      </c>
      <c r="X30" s="74">
        <v>4</v>
      </c>
      <c r="Y30" s="74">
        <v>3</v>
      </c>
      <c r="Z30" s="75">
        <v>3</v>
      </c>
      <c r="AA30" s="75">
        <v>3</v>
      </c>
      <c r="AB30" s="75">
        <v>5</v>
      </c>
      <c r="AC30" s="75">
        <v>3</v>
      </c>
      <c r="AD30" s="75">
        <v>3</v>
      </c>
      <c r="AE30" s="75">
        <v>3</v>
      </c>
      <c r="AF30" s="72">
        <v>4</v>
      </c>
      <c r="AG30" s="74">
        <v>3</v>
      </c>
      <c r="AH30" s="76">
        <v>3</v>
      </c>
      <c r="AI30" s="119">
        <v>3</v>
      </c>
      <c r="AJ30" s="118">
        <v>3</v>
      </c>
      <c r="AK30" s="121">
        <v>3</v>
      </c>
      <c r="AL30" s="122">
        <v>3</v>
      </c>
      <c r="AM30" s="120">
        <v>4</v>
      </c>
      <c r="AN30" s="78">
        <v>4</v>
      </c>
      <c r="AO30" s="78">
        <v>2</v>
      </c>
      <c r="AP30" s="77">
        <v>3</v>
      </c>
    </row>
    <row r="31" spans="1:42" s="79" customFormat="1" ht="21">
      <c r="A31" s="69">
        <v>30</v>
      </c>
      <c r="B31" s="45" t="s">
        <v>9</v>
      </c>
      <c r="C31" s="45">
        <v>23</v>
      </c>
      <c r="D31" s="117" t="s">
        <v>82</v>
      </c>
      <c r="E31" s="45" t="s">
        <v>112</v>
      </c>
      <c r="F31" s="45">
        <v>1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71"/>
      <c r="N31" s="70" t="s">
        <v>59</v>
      </c>
      <c r="O31" s="72">
        <v>4</v>
      </c>
      <c r="P31" s="72">
        <v>3</v>
      </c>
      <c r="Q31" s="72">
        <v>4</v>
      </c>
      <c r="R31" s="73">
        <v>4</v>
      </c>
      <c r="S31" s="73">
        <v>4</v>
      </c>
      <c r="T31" s="74">
        <v>4</v>
      </c>
      <c r="U31" s="74">
        <v>4</v>
      </c>
      <c r="V31" s="74">
        <v>4</v>
      </c>
      <c r="W31" s="74">
        <v>4</v>
      </c>
      <c r="X31" s="74">
        <v>4</v>
      </c>
      <c r="Y31" s="74">
        <v>4</v>
      </c>
      <c r="Z31" s="75">
        <v>4</v>
      </c>
      <c r="AA31" s="75">
        <v>4</v>
      </c>
      <c r="AB31" s="75">
        <v>4</v>
      </c>
      <c r="AC31" s="75">
        <v>4</v>
      </c>
      <c r="AD31" s="75">
        <v>4</v>
      </c>
      <c r="AE31" s="75">
        <v>4</v>
      </c>
      <c r="AF31" s="72">
        <v>4</v>
      </c>
      <c r="AG31" s="74">
        <v>4</v>
      </c>
      <c r="AH31" s="76">
        <v>4</v>
      </c>
      <c r="AI31" s="119">
        <v>4</v>
      </c>
      <c r="AJ31" s="118">
        <v>4</v>
      </c>
      <c r="AK31" s="121">
        <v>4</v>
      </c>
      <c r="AL31" s="122">
        <v>4</v>
      </c>
      <c r="AM31" s="120">
        <v>4</v>
      </c>
      <c r="AN31" s="78">
        <v>4</v>
      </c>
      <c r="AO31" s="78">
        <v>4</v>
      </c>
      <c r="AP31" s="77">
        <v>4</v>
      </c>
    </row>
    <row r="32" spans="1:42" s="79" customFormat="1" ht="21">
      <c r="A32" s="69">
        <v>31</v>
      </c>
      <c r="B32" s="45" t="s">
        <v>9</v>
      </c>
      <c r="C32" s="45">
        <v>22</v>
      </c>
      <c r="D32" s="117" t="s">
        <v>82</v>
      </c>
      <c r="E32" s="45" t="s">
        <v>112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71"/>
      <c r="N32" s="70" t="s">
        <v>59</v>
      </c>
      <c r="O32" s="72">
        <v>5</v>
      </c>
      <c r="P32" s="72">
        <v>5</v>
      </c>
      <c r="Q32" s="72">
        <v>1</v>
      </c>
      <c r="R32" s="73">
        <v>5</v>
      </c>
      <c r="S32" s="73">
        <v>4</v>
      </c>
      <c r="T32" s="74">
        <v>4</v>
      </c>
      <c r="U32" s="74">
        <v>3</v>
      </c>
      <c r="V32" s="74">
        <v>3</v>
      </c>
      <c r="W32" s="74">
        <v>5</v>
      </c>
      <c r="X32" s="74">
        <v>5</v>
      </c>
      <c r="Y32" s="74">
        <v>3</v>
      </c>
      <c r="Z32" s="75">
        <v>3</v>
      </c>
      <c r="AA32" s="75">
        <v>5</v>
      </c>
      <c r="AB32" s="75">
        <v>4</v>
      </c>
      <c r="AC32" s="75">
        <v>4</v>
      </c>
      <c r="AD32" s="75">
        <v>5</v>
      </c>
      <c r="AE32" s="75">
        <v>4</v>
      </c>
      <c r="AF32" s="72">
        <v>4</v>
      </c>
      <c r="AG32" s="74">
        <v>4</v>
      </c>
      <c r="AH32" s="76">
        <v>4</v>
      </c>
      <c r="AI32" s="119">
        <v>4</v>
      </c>
      <c r="AJ32" s="118">
        <v>3</v>
      </c>
      <c r="AK32" s="121">
        <v>3</v>
      </c>
      <c r="AL32" s="122">
        <v>4</v>
      </c>
      <c r="AM32" s="120">
        <v>5</v>
      </c>
      <c r="AN32" s="78">
        <v>5</v>
      </c>
      <c r="AO32" s="78">
        <v>4</v>
      </c>
      <c r="AP32" s="77">
        <v>3</v>
      </c>
    </row>
    <row r="33" spans="1:42" s="79" customFormat="1" ht="21">
      <c r="A33" s="69">
        <v>32</v>
      </c>
      <c r="B33" s="45" t="s">
        <v>10</v>
      </c>
      <c r="C33" s="45">
        <v>25</v>
      </c>
      <c r="D33" s="117" t="s">
        <v>85</v>
      </c>
      <c r="E33" s="45" t="s">
        <v>144</v>
      </c>
      <c r="F33" s="45">
        <v>0</v>
      </c>
      <c r="G33" s="45">
        <v>0</v>
      </c>
      <c r="H33" s="45">
        <v>0</v>
      </c>
      <c r="I33" s="45">
        <v>0</v>
      </c>
      <c r="J33" s="45">
        <v>1</v>
      </c>
      <c r="K33" s="45">
        <v>0</v>
      </c>
      <c r="L33" s="45">
        <v>0</v>
      </c>
      <c r="M33" s="71"/>
      <c r="N33" s="70" t="s">
        <v>59</v>
      </c>
      <c r="O33" s="72">
        <v>5</v>
      </c>
      <c r="P33" s="72">
        <v>5</v>
      </c>
      <c r="Q33" s="72">
        <v>5</v>
      </c>
      <c r="R33" s="73">
        <v>5</v>
      </c>
      <c r="S33" s="73">
        <v>5</v>
      </c>
      <c r="T33" s="74">
        <v>5</v>
      </c>
      <c r="U33" s="74">
        <v>5</v>
      </c>
      <c r="V33" s="74">
        <v>5</v>
      </c>
      <c r="W33" s="74">
        <v>5</v>
      </c>
      <c r="X33" s="74">
        <v>5</v>
      </c>
      <c r="Y33" s="74">
        <v>5</v>
      </c>
      <c r="Z33" s="75">
        <v>5</v>
      </c>
      <c r="AA33" s="75">
        <v>4</v>
      </c>
      <c r="AB33" s="75">
        <v>4</v>
      </c>
      <c r="AC33" s="75">
        <v>4</v>
      </c>
      <c r="AD33" s="75">
        <v>5</v>
      </c>
      <c r="AE33" s="75">
        <v>5</v>
      </c>
      <c r="AF33" s="72">
        <v>5</v>
      </c>
      <c r="AG33" s="74">
        <v>5</v>
      </c>
      <c r="AH33" s="76">
        <v>5</v>
      </c>
      <c r="AI33" s="119">
        <v>5</v>
      </c>
      <c r="AJ33" s="118">
        <v>5</v>
      </c>
      <c r="AK33" s="121">
        <v>5</v>
      </c>
      <c r="AL33" s="122">
        <v>5</v>
      </c>
      <c r="AM33" s="120">
        <v>5</v>
      </c>
      <c r="AN33" s="78">
        <v>5</v>
      </c>
      <c r="AO33" s="78">
        <v>5</v>
      </c>
      <c r="AP33" s="77">
        <v>5</v>
      </c>
    </row>
    <row r="34" spans="1:42" s="79" customFormat="1" ht="21">
      <c r="A34" s="69">
        <v>33</v>
      </c>
      <c r="B34" s="45" t="s">
        <v>9</v>
      </c>
      <c r="C34" s="45">
        <v>34</v>
      </c>
      <c r="D34" s="117" t="s">
        <v>145</v>
      </c>
      <c r="E34" s="45" t="s">
        <v>146</v>
      </c>
      <c r="F34" s="45">
        <v>0</v>
      </c>
      <c r="G34" s="45">
        <v>0</v>
      </c>
      <c r="H34" s="45">
        <v>0</v>
      </c>
      <c r="I34" s="45">
        <v>0</v>
      </c>
      <c r="J34" s="45">
        <v>1</v>
      </c>
      <c r="K34" s="45">
        <v>0</v>
      </c>
      <c r="L34" s="45">
        <v>0</v>
      </c>
      <c r="M34" s="71"/>
      <c r="N34" s="70" t="s">
        <v>59</v>
      </c>
      <c r="O34" s="72">
        <v>5</v>
      </c>
      <c r="P34" s="72">
        <v>5</v>
      </c>
      <c r="Q34" s="72">
        <v>5</v>
      </c>
      <c r="R34" s="73">
        <v>5</v>
      </c>
      <c r="S34" s="73">
        <v>5</v>
      </c>
      <c r="T34" s="74">
        <v>5</v>
      </c>
      <c r="U34" s="74">
        <v>5</v>
      </c>
      <c r="V34" s="74">
        <v>5</v>
      </c>
      <c r="W34" s="74">
        <v>5</v>
      </c>
      <c r="X34" s="74">
        <v>5</v>
      </c>
      <c r="Y34" s="74">
        <v>5</v>
      </c>
      <c r="Z34" s="75">
        <v>5</v>
      </c>
      <c r="AA34" s="75">
        <v>5</v>
      </c>
      <c r="AB34" s="75">
        <v>5</v>
      </c>
      <c r="AC34" s="75">
        <v>5</v>
      </c>
      <c r="AD34" s="75">
        <v>5</v>
      </c>
      <c r="AE34" s="75">
        <v>5</v>
      </c>
      <c r="AF34" s="72">
        <v>5</v>
      </c>
      <c r="AG34" s="74">
        <v>5</v>
      </c>
      <c r="AH34" s="76">
        <v>5</v>
      </c>
      <c r="AI34" s="119">
        <v>5</v>
      </c>
      <c r="AJ34" s="118">
        <v>5</v>
      </c>
      <c r="AK34" s="121">
        <v>5</v>
      </c>
      <c r="AL34" s="122">
        <v>5</v>
      </c>
      <c r="AM34" s="120">
        <v>5</v>
      </c>
      <c r="AN34" s="78">
        <v>5</v>
      </c>
      <c r="AO34" s="78">
        <v>5</v>
      </c>
      <c r="AP34" s="77">
        <v>5</v>
      </c>
    </row>
    <row r="35" spans="1:42" s="79" customFormat="1" ht="21">
      <c r="A35" s="69">
        <v>34</v>
      </c>
      <c r="B35" s="45" t="s">
        <v>9</v>
      </c>
      <c r="C35" s="45">
        <v>29</v>
      </c>
      <c r="D35" s="117" t="s">
        <v>59</v>
      </c>
      <c r="E35" s="45" t="s">
        <v>59</v>
      </c>
      <c r="F35" s="45">
        <v>0</v>
      </c>
      <c r="G35" s="45">
        <v>0</v>
      </c>
      <c r="H35" s="45">
        <v>0</v>
      </c>
      <c r="I35" s="45">
        <v>0</v>
      </c>
      <c r="J35" s="45">
        <v>1</v>
      </c>
      <c r="K35" s="45">
        <v>0</v>
      </c>
      <c r="L35" s="45">
        <v>0</v>
      </c>
      <c r="M35" s="71"/>
      <c r="N35" s="70">
        <v>1</v>
      </c>
      <c r="O35" s="72">
        <v>3</v>
      </c>
      <c r="P35" s="72">
        <v>5</v>
      </c>
      <c r="Q35" s="72">
        <v>5</v>
      </c>
      <c r="R35" s="73">
        <v>4</v>
      </c>
      <c r="S35" s="73">
        <v>4</v>
      </c>
      <c r="T35" s="74">
        <v>3</v>
      </c>
      <c r="U35" s="74">
        <v>1</v>
      </c>
      <c r="V35" s="74">
        <v>4</v>
      </c>
      <c r="W35" s="74">
        <v>4</v>
      </c>
      <c r="X35" s="74">
        <v>4</v>
      </c>
      <c r="Y35" s="74">
        <v>3</v>
      </c>
      <c r="Z35" s="75">
        <v>4</v>
      </c>
      <c r="AA35" s="75">
        <v>5</v>
      </c>
      <c r="AB35" s="75">
        <v>4</v>
      </c>
      <c r="AC35" s="75">
        <v>4</v>
      </c>
      <c r="AD35" s="75">
        <v>5</v>
      </c>
      <c r="AE35" s="75">
        <v>4</v>
      </c>
      <c r="AF35" s="72">
        <v>4</v>
      </c>
      <c r="AG35" s="74">
        <v>4</v>
      </c>
      <c r="AH35" s="76">
        <v>4</v>
      </c>
      <c r="AI35" s="119">
        <v>5</v>
      </c>
      <c r="AJ35" s="118">
        <v>4</v>
      </c>
      <c r="AK35" s="121">
        <v>5</v>
      </c>
      <c r="AL35" s="122">
        <v>4</v>
      </c>
      <c r="AM35" s="120">
        <v>5</v>
      </c>
      <c r="AN35" s="78">
        <v>4</v>
      </c>
      <c r="AO35" s="78">
        <v>1</v>
      </c>
      <c r="AP35" s="77">
        <v>4</v>
      </c>
    </row>
    <row r="36" spans="1:42" s="79" customFormat="1" ht="21">
      <c r="A36" s="69">
        <v>35</v>
      </c>
      <c r="B36" s="45" t="s">
        <v>10</v>
      </c>
      <c r="C36" s="45">
        <v>30</v>
      </c>
      <c r="D36" s="117" t="s">
        <v>83</v>
      </c>
      <c r="E36" s="45" t="s">
        <v>110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1</v>
      </c>
      <c r="M36" s="71"/>
      <c r="N36" s="70" t="s">
        <v>59</v>
      </c>
      <c r="O36" s="72">
        <v>4</v>
      </c>
      <c r="P36" s="72">
        <v>4</v>
      </c>
      <c r="Q36" s="72">
        <v>4</v>
      </c>
      <c r="R36" s="73">
        <v>4</v>
      </c>
      <c r="S36" s="73">
        <v>4</v>
      </c>
      <c r="T36" s="74">
        <v>4</v>
      </c>
      <c r="U36" s="74">
        <v>4</v>
      </c>
      <c r="V36" s="74">
        <v>4</v>
      </c>
      <c r="W36" s="74">
        <v>4</v>
      </c>
      <c r="X36" s="74">
        <v>4</v>
      </c>
      <c r="Y36" s="74">
        <v>4</v>
      </c>
      <c r="Z36" s="75">
        <v>4</v>
      </c>
      <c r="AA36" s="75">
        <v>4</v>
      </c>
      <c r="AB36" s="75">
        <v>4</v>
      </c>
      <c r="AC36" s="75">
        <v>4</v>
      </c>
      <c r="AD36" s="75">
        <v>4</v>
      </c>
      <c r="AE36" s="75">
        <v>4</v>
      </c>
      <c r="AF36" s="72">
        <v>4</v>
      </c>
      <c r="AG36" s="74">
        <v>4</v>
      </c>
      <c r="AH36" s="76">
        <v>4</v>
      </c>
      <c r="AI36" s="119">
        <v>4</v>
      </c>
      <c r="AJ36" s="118">
        <v>4</v>
      </c>
      <c r="AK36" s="121">
        <v>4</v>
      </c>
      <c r="AL36" s="122">
        <v>4</v>
      </c>
      <c r="AM36" s="120">
        <v>4</v>
      </c>
      <c r="AN36" s="78">
        <v>4</v>
      </c>
      <c r="AO36" s="78">
        <v>4</v>
      </c>
      <c r="AP36" s="77">
        <v>4</v>
      </c>
    </row>
    <row r="37" spans="1:42" s="79" customFormat="1" ht="21">
      <c r="A37" s="69">
        <v>36</v>
      </c>
      <c r="B37" s="45" t="s">
        <v>10</v>
      </c>
      <c r="C37" s="45">
        <v>24</v>
      </c>
      <c r="D37" s="117" t="s">
        <v>83</v>
      </c>
      <c r="E37" s="45" t="s">
        <v>147</v>
      </c>
      <c r="F37" s="45">
        <v>0</v>
      </c>
      <c r="G37" s="45">
        <v>1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71"/>
      <c r="N37" s="70">
        <v>20</v>
      </c>
      <c r="O37" s="72">
        <v>4</v>
      </c>
      <c r="P37" s="72">
        <v>4</v>
      </c>
      <c r="Q37" s="72">
        <v>4</v>
      </c>
      <c r="R37" s="73">
        <v>4</v>
      </c>
      <c r="S37" s="73">
        <v>4</v>
      </c>
      <c r="T37" s="74">
        <v>4</v>
      </c>
      <c r="U37" s="74">
        <v>4</v>
      </c>
      <c r="V37" s="74">
        <v>4</v>
      </c>
      <c r="W37" s="74">
        <v>4</v>
      </c>
      <c r="X37" s="74">
        <v>4</v>
      </c>
      <c r="Y37" s="74">
        <v>4</v>
      </c>
      <c r="Z37" s="75">
        <v>4</v>
      </c>
      <c r="AA37" s="75">
        <v>4</v>
      </c>
      <c r="AB37" s="75">
        <v>4</v>
      </c>
      <c r="AC37" s="75">
        <v>4</v>
      </c>
      <c r="AD37" s="75">
        <v>4</v>
      </c>
      <c r="AE37" s="75">
        <v>4</v>
      </c>
      <c r="AF37" s="72">
        <v>5</v>
      </c>
      <c r="AG37" s="74">
        <v>5</v>
      </c>
      <c r="AH37" s="76">
        <v>5</v>
      </c>
      <c r="AI37" s="119">
        <v>5</v>
      </c>
      <c r="AJ37" s="118">
        <v>5</v>
      </c>
      <c r="AK37" s="121">
        <v>5</v>
      </c>
      <c r="AL37" s="122">
        <v>5</v>
      </c>
      <c r="AM37" s="120">
        <v>5</v>
      </c>
      <c r="AN37" s="78">
        <v>5</v>
      </c>
      <c r="AO37" s="78">
        <v>5</v>
      </c>
      <c r="AP37" s="77">
        <v>5</v>
      </c>
    </row>
    <row r="38" spans="1:42" s="79" customFormat="1" ht="21">
      <c r="A38" s="69">
        <v>37</v>
      </c>
      <c r="B38" s="45" t="s">
        <v>10</v>
      </c>
      <c r="C38" s="45">
        <v>23</v>
      </c>
      <c r="D38" s="117" t="s">
        <v>83</v>
      </c>
      <c r="E38" s="45" t="s">
        <v>147</v>
      </c>
      <c r="F38" s="45">
        <v>0</v>
      </c>
      <c r="G38" s="45">
        <v>1</v>
      </c>
      <c r="H38" s="45">
        <v>0</v>
      </c>
      <c r="I38" s="45">
        <v>1</v>
      </c>
      <c r="J38" s="45">
        <v>0</v>
      </c>
      <c r="K38" s="45">
        <v>0</v>
      </c>
      <c r="L38" s="45">
        <v>0</v>
      </c>
      <c r="M38" s="71"/>
      <c r="N38" s="70">
        <v>20</v>
      </c>
      <c r="O38" s="72">
        <v>4</v>
      </c>
      <c r="P38" s="72">
        <v>4</v>
      </c>
      <c r="Q38" s="72">
        <v>4</v>
      </c>
      <c r="R38" s="73">
        <v>4</v>
      </c>
      <c r="S38" s="73">
        <v>4</v>
      </c>
      <c r="T38" s="74">
        <v>4</v>
      </c>
      <c r="U38" s="74">
        <v>3</v>
      </c>
      <c r="V38" s="74">
        <v>4</v>
      </c>
      <c r="W38" s="74">
        <v>4</v>
      </c>
      <c r="X38" s="74">
        <v>4</v>
      </c>
      <c r="Y38" s="74">
        <v>4</v>
      </c>
      <c r="Z38" s="75">
        <v>4</v>
      </c>
      <c r="AA38" s="75">
        <v>4</v>
      </c>
      <c r="AB38" s="75">
        <v>4</v>
      </c>
      <c r="AC38" s="75">
        <v>4</v>
      </c>
      <c r="AD38" s="75">
        <v>4</v>
      </c>
      <c r="AE38" s="75">
        <v>4</v>
      </c>
      <c r="AF38" s="72">
        <v>4</v>
      </c>
      <c r="AG38" s="74">
        <v>4</v>
      </c>
      <c r="AH38" s="76">
        <v>4</v>
      </c>
      <c r="AI38" s="119">
        <v>4</v>
      </c>
      <c r="AJ38" s="118">
        <v>4</v>
      </c>
      <c r="AK38" s="121">
        <v>4</v>
      </c>
      <c r="AL38" s="122">
        <v>4</v>
      </c>
      <c r="AM38" s="120">
        <v>4</v>
      </c>
      <c r="AN38" s="78">
        <v>4</v>
      </c>
      <c r="AO38" s="78">
        <v>4</v>
      </c>
      <c r="AP38" s="77">
        <v>4</v>
      </c>
    </row>
    <row r="39" spans="1:42" s="79" customFormat="1" ht="21">
      <c r="A39" s="69">
        <v>38</v>
      </c>
      <c r="B39" s="45" t="s">
        <v>10</v>
      </c>
      <c r="C39" s="45">
        <v>27</v>
      </c>
      <c r="D39" s="117" t="s">
        <v>85</v>
      </c>
      <c r="E39" s="45" t="s">
        <v>148</v>
      </c>
      <c r="F39" s="45">
        <v>1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71"/>
      <c r="N39" s="70" t="s">
        <v>59</v>
      </c>
      <c r="O39" s="72">
        <v>5</v>
      </c>
      <c r="P39" s="72">
        <v>4</v>
      </c>
      <c r="Q39" s="72">
        <v>4</v>
      </c>
      <c r="R39" s="73">
        <v>5</v>
      </c>
      <c r="S39" s="73">
        <v>5</v>
      </c>
      <c r="T39" s="74">
        <v>5</v>
      </c>
      <c r="U39" s="74">
        <v>5</v>
      </c>
      <c r="V39" s="74">
        <v>5</v>
      </c>
      <c r="W39" s="74">
        <v>5</v>
      </c>
      <c r="X39" s="74">
        <v>5</v>
      </c>
      <c r="Y39" s="74">
        <v>5</v>
      </c>
      <c r="Z39" s="75">
        <v>5</v>
      </c>
      <c r="AA39" s="75">
        <v>5</v>
      </c>
      <c r="AB39" s="75">
        <v>5</v>
      </c>
      <c r="AC39" s="75">
        <v>5</v>
      </c>
      <c r="AD39" s="75">
        <v>5</v>
      </c>
      <c r="AE39" s="75">
        <v>5</v>
      </c>
      <c r="AF39" s="72">
        <v>5</v>
      </c>
      <c r="AG39" s="74">
        <v>5</v>
      </c>
      <c r="AH39" s="76">
        <v>5</v>
      </c>
      <c r="AI39" s="119">
        <v>5</v>
      </c>
      <c r="AJ39" s="118">
        <v>5</v>
      </c>
      <c r="AK39" s="121">
        <v>5</v>
      </c>
      <c r="AL39" s="122">
        <v>5</v>
      </c>
      <c r="AM39" s="120">
        <v>5</v>
      </c>
      <c r="AN39" s="78">
        <v>5</v>
      </c>
      <c r="AO39" s="78">
        <v>5</v>
      </c>
      <c r="AP39" s="77">
        <v>5</v>
      </c>
    </row>
    <row r="40" spans="1:43" s="79" customFormat="1" ht="21">
      <c r="A40" s="86" t="s">
        <v>9</v>
      </c>
      <c r="B40" s="86">
        <f>COUNTIF(B2:B39,"ชาย")</f>
        <v>13</v>
      </c>
      <c r="C40" s="44"/>
      <c r="D40" s="44"/>
      <c r="E40" s="44"/>
      <c r="F40" s="44">
        <f>COUNTIF(F2:F39,1)</f>
        <v>11</v>
      </c>
      <c r="G40" s="44">
        <f aca="true" t="shared" si="0" ref="G40:L40">COUNTIF(G2:G39,1)</f>
        <v>18</v>
      </c>
      <c r="H40" s="44">
        <f t="shared" si="0"/>
        <v>2</v>
      </c>
      <c r="I40" s="44">
        <f t="shared" si="0"/>
        <v>3</v>
      </c>
      <c r="J40" s="44">
        <f t="shared" si="0"/>
        <v>10</v>
      </c>
      <c r="K40" s="44">
        <f t="shared" si="0"/>
        <v>1</v>
      </c>
      <c r="L40" s="44">
        <f t="shared" si="0"/>
        <v>2</v>
      </c>
      <c r="M40" s="81"/>
      <c r="N40" s="66"/>
      <c r="O40" s="82">
        <f>AVERAGE(O2:O39)</f>
        <v>4.2894736842105265</v>
      </c>
      <c r="P40" s="82">
        <f aca="true" t="shared" si="1" ref="P40:AO40">AVERAGE(P2:P39)</f>
        <v>4.078947368421052</v>
      </c>
      <c r="Q40" s="82">
        <f t="shared" si="1"/>
        <v>3.710526315789474</v>
      </c>
      <c r="R40" s="82">
        <f t="shared" si="1"/>
        <v>4.315789473684211</v>
      </c>
      <c r="S40" s="82">
        <f t="shared" si="1"/>
        <v>4.368421052631579</v>
      </c>
      <c r="T40" s="82">
        <f t="shared" si="1"/>
        <v>4.157894736842105</v>
      </c>
      <c r="U40" s="82">
        <f t="shared" si="1"/>
        <v>3.736842105263158</v>
      </c>
      <c r="V40" s="82">
        <f t="shared" si="1"/>
        <v>4.078947368421052</v>
      </c>
      <c r="W40" s="82">
        <f t="shared" si="1"/>
        <v>4.315789473684211</v>
      </c>
      <c r="X40" s="82">
        <f t="shared" si="1"/>
        <v>4.342105263157895</v>
      </c>
      <c r="Y40" s="82">
        <f t="shared" si="1"/>
        <v>3.8157894736842106</v>
      </c>
      <c r="Z40" s="82">
        <f t="shared" si="1"/>
        <v>4.2105263157894735</v>
      </c>
      <c r="AA40" s="82">
        <f t="shared" si="1"/>
        <v>4.157894736842105</v>
      </c>
      <c r="AB40" s="82">
        <f t="shared" si="1"/>
        <v>4.2105263157894735</v>
      </c>
      <c r="AC40" s="82">
        <f t="shared" si="1"/>
        <v>4.184210526315789</v>
      </c>
      <c r="AD40" s="82">
        <f t="shared" si="1"/>
        <v>4.2631578947368425</v>
      </c>
      <c r="AE40" s="82">
        <f t="shared" si="1"/>
        <v>4.157894736842105</v>
      </c>
      <c r="AF40" s="82">
        <f>AVERAGE(AF2:AF39)</f>
        <v>4.157894736842105</v>
      </c>
      <c r="AG40" s="82">
        <f t="shared" si="1"/>
        <v>4.131578947368421</v>
      </c>
      <c r="AH40" s="82">
        <f t="shared" si="1"/>
        <v>4.131578947368421</v>
      </c>
      <c r="AI40" s="82">
        <f t="shared" si="1"/>
        <v>4.2105263157894735</v>
      </c>
      <c r="AJ40" s="82">
        <f t="shared" si="1"/>
        <v>4.105263157894737</v>
      </c>
      <c r="AK40" s="82">
        <f t="shared" si="1"/>
        <v>4.105263157894737</v>
      </c>
      <c r="AL40" s="82">
        <f t="shared" si="1"/>
        <v>4</v>
      </c>
      <c r="AM40" s="82">
        <f t="shared" si="1"/>
        <v>4.2368421052631575</v>
      </c>
      <c r="AN40" s="82">
        <f t="shared" si="1"/>
        <v>4.184210526315789</v>
      </c>
      <c r="AO40" s="82">
        <f t="shared" si="1"/>
        <v>3.9473684210526314</v>
      </c>
      <c r="AP40" s="82">
        <f>AVERAGE(AP2:AP39)</f>
        <v>4.157894736842105</v>
      </c>
      <c r="AQ40" s="84">
        <f>AVERAGE(O2:AP39)</f>
        <v>4.1343984962406015</v>
      </c>
    </row>
    <row r="41" spans="1:43" s="79" customFormat="1" ht="21">
      <c r="A41" s="86" t="s">
        <v>10</v>
      </c>
      <c r="B41" s="86">
        <f>COUNTIF(B2:B39,"หญิง")</f>
        <v>25</v>
      </c>
      <c r="C41" s="44"/>
      <c r="D41" s="44"/>
      <c r="E41" s="44"/>
      <c r="F41" s="82">
        <f>STDEV(F2:F39)</f>
        <v>0.45960586739381004</v>
      </c>
      <c r="G41" s="82">
        <f aca="true" t="shared" si="2" ref="G41:L41">STDEV(G2:G39)</f>
        <v>0.5060094062400559</v>
      </c>
      <c r="H41" s="82">
        <f t="shared" si="2"/>
        <v>0.22629428592141426</v>
      </c>
      <c r="I41" s="82">
        <f t="shared" si="2"/>
        <v>0.2732763127330939</v>
      </c>
      <c r="J41" s="82">
        <f t="shared" si="2"/>
        <v>0.4462583499902143</v>
      </c>
      <c r="K41" s="82">
        <f t="shared" si="2"/>
        <v>0.16222142113076254</v>
      </c>
      <c r="L41" s="82">
        <f t="shared" si="2"/>
        <v>0.22629428592141426</v>
      </c>
      <c r="M41" s="81"/>
      <c r="N41" s="66"/>
      <c r="O41" s="82">
        <f>STDEV(O2:O39)</f>
        <v>0.6110644119116883</v>
      </c>
      <c r="P41" s="82">
        <f aca="true" t="shared" si="3" ref="P41:AO41">STDEV(P2:P39)</f>
        <v>0.7843599197062132</v>
      </c>
      <c r="Q41" s="82">
        <f t="shared" si="3"/>
        <v>0.8022904622237806</v>
      </c>
      <c r="R41" s="82">
        <f t="shared" si="3"/>
        <v>0.5253191132035964</v>
      </c>
      <c r="S41" s="82">
        <f t="shared" si="3"/>
        <v>0.48885152952935207</v>
      </c>
      <c r="T41" s="82">
        <f t="shared" si="3"/>
        <v>0.5939476630630327</v>
      </c>
      <c r="U41" s="82">
        <f t="shared" si="3"/>
        <v>0.9207579288741622</v>
      </c>
      <c r="V41" s="82">
        <f t="shared" si="3"/>
        <v>0.6730960715079053</v>
      </c>
      <c r="W41" s="82">
        <f t="shared" si="3"/>
        <v>0.47106912087607583</v>
      </c>
      <c r="X41" s="82">
        <f t="shared" si="3"/>
        <v>0.5824605677164114</v>
      </c>
      <c r="Y41" s="82">
        <f t="shared" si="3"/>
        <v>0.9257652249777446</v>
      </c>
      <c r="Z41" s="82">
        <f t="shared" si="3"/>
        <v>0.5769394898639171</v>
      </c>
      <c r="AA41" s="82">
        <f t="shared" si="3"/>
        <v>0.5939476630630327</v>
      </c>
      <c r="AB41" s="82">
        <f t="shared" si="3"/>
        <v>0.5280200004832988</v>
      </c>
      <c r="AC41" s="82">
        <f t="shared" si="3"/>
        <v>0.5122954783945487</v>
      </c>
      <c r="AD41" s="82">
        <f t="shared" si="3"/>
        <v>0.5543055322149475</v>
      </c>
      <c r="AE41" s="82">
        <f t="shared" si="3"/>
        <v>0.5465526254661885</v>
      </c>
      <c r="AF41" s="82">
        <f t="shared" si="3"/>
        <v>0.5465526254661885</v>
      </c>
      <c r="AG41" s="82">
        <f t="shared" si="3"/>
        <v>0.5775555492918248</v>
      </c>
      <c r="AH41" s="82">
        <f t="shared" si="3"/>
        <v>0.5775555492918248</v>
      </c>
      <c r="AI41" s="82">
        <f t="shared" si="3"/>
        <v>0.5280200004832988</v>
      </c>
      <c r="AJ41" s="82">
        <f t="shared" si="3"/>
        <v>0.5088128039041322</v>
      </c>
      <c r="AK41" s="82">
        <f t="shared" si="3"/>
        <v>0.6892798311520518</v>
      </c>
      <c r="AL41" s="82">
        <f t="shared" si="3"/>
        <v>0.6575959492214292</v>
      </c>
      <c r="AM41" s="82">
        <f t="shared" si="3"/>
        <v>0.5897416074728294</v>
      </c>
      <c r="AN41" s="82">
        <f t="shared" si="3"/>
        <v>0.6918546620495635</v>
      </c>
      <c r="AO41" s="82">
        <f t="shared" si="3"/>
        <v>0.8682809490846767</v>
      </c>
      <c r="AP41" s="82">
        <f>STDEV(AP2:AP39)</f>
        <v>0.5465526254661885</v>
      </c>
      <c r="AQ41" s="84">
        <f>STDEV(O2:AP39)</f>
        <v>0.6490321436259056</v>
      </c>
    </row>
    <row r="42" spans="1:42" s="79" customFormat="1" ht="21">
      <c r="A42" s="88" t="s">
        <v>4</v>
      </c>
      <c r="B42" s="68">
        <f>SUM(B40:B41)</f>
        <v>38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81"/>
      <c r="N42" s="66"/>
      <c r="O42" s="44"/>
      <c r="P42" s="44"/>
      <c r="Q42" s="147">
        <f>STDEV(O2:Q39)</f>
        <v>0.7695594224647234</v>
      </c>
      <c r="R42" s="66"/>
      <c r="S42" s="147">
        <f>STDEV(R2:S39)</f>
        <v>0.5047146145152367</v>
      </c>
      <c r="T42" s="44"/>
      <c r="U42" s="44"/>
      <c r="V42" s="44"/>
      <c r="W42" s="44"/>
      <c r="X42" s="44"/>
      <c r="Y42" s="147">
        <f>STDEV(T2:Y39)</f>
        <v>0.7442361668072331</v>
      </c>
      <c r="Z42" s="82"/>
      <c r="AA42" s="82"/>
      <c r="AB42" s="82"/>
      <c r="AC42" s="80"/>
      <c r="AD42" s="80"/>
      <c r="AE42" s="84">
        <f>STDEV(Z2:AE39)</f>
        <v>0.5477966319827033</v>
      </c>
      <c r="AF42" s="84">
        <f aca="true" t="shared" si="4" ref="AF42:AM42">STDEV(AF2:AF39)</f>
        <v>0.5465526254661885</v>
      </c>
      <c r="AG42" s="84">
        <f t="shared" si="4"/>
        <v>0.5775555492918248</v>
      </c>
      <c r="AH42" s="84">
        <f t="shared" si="4"/>
        <v>0.5775555492918248</v>
      </c>
      <c r="AI42" s="84">
        <f t="shared" si="4"/>
        <v>0.5280200004832988</v>
      </c>
      <c r="AJ42" s="84">
        <f t="shared" si="4"/>
        <v>0.5088128039041322</v>
      </c>
      <c r="AK42" s="84">
        <f t="shared" si="4"/>
        <v>0.6892798311520518</v>
      </c>
      <c r="AL42" s="84">
        <f t="shared" si="4"/>
        <v>0.6575959492214292</v>
      </c>
      <c r="AM42" s="84">
        <f t="shared" si="4"/>
        <v>0.5897416074728294</v>
      </c>
      <c r="AN42" s="84"/>
      <c r="AO42" s="84">
        <f>STDEV(AN2:AO39)</f>
        <v>0.7888477050447609</v>
      </c>
      <c r="AP42" s="147">
        <f>STDEV(AP2:AP39)</f>
        <v>0.5465526254661885</v>
      </c>
    </row>
    <row r="43" spans="1:42" s="79" customFormat="1" ht="21">
      <c r="A43" s="80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81"/>
      <c r="N43" s="66"/>
      <c r="O43" s="44"/>
      <c r="P43" s="44"/>
      <c r="Q43" s="82"/>
      <c r="R43" s="44"/>
      <c r="S43" s="82"/>
      <c r="T43" s="44"/>
      <c r="U43" s="44"/>
      <c r="V43" s="44"/>
      <c r="W43" s="44"/>
      <c r="X43" s="44"/>
      <c r="Y43" s="82"/>
      <c r="Z43" s="82"/>
      <c r="AA43" s="82"/>
      <c r="AB43" s="82"/>
      <c r="AC43" s="80"/>
      <c r="AD43" s="80"/>
      <c r="AE43" s="83"/>
      <c r="AF43" s="83"/>
      <c r="AG43" s="83"/>
      <c r="AH43" s="83"/>
      <c r="AI43" s="83"/>
      <c r="AJ43" s="83"/>
      <c r="AK43" s="83"/>
      <c r="AL43" s="83"/>
      <c r="AM43" s="84">
        <f>STDEV(Z2:AM39)</f>
        <v>0.5692988788726817</v>
      </c>
      <c r="AN43" s="83"/>
      <c r="AO43" s="83"/>
      <c r="AP43" s="82"/>
    </row>
    <row r="44" spans="1:42" s="79" customFormat="1" ht="21">
      <c r="A44" s="86" t="s">
        <v>65</v>
      </c>
      <c r="B44" s="86">
        <v>31</v>
      </c>
      <c r="C44" s="44"/>
      <c r="D44" s="85"/>
      <c r="E44" s="44"/>
      <c r="F44" s="44"/>
      <c r="G44" s="44"/>
      <c r="H44" s="44"/>
      <c r="I44" s="44"/>
      <c r="J44" s="44"/>
      <c r="K44" s="44"/>
      <c r="L44" s="44"/>
      <c r="M44" s="81"/>
      <c r="N44" s="66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</row>
    <row r="45" spans="1:42" s="79" customFormat="1" ht="21">
      <c r="A45" s="86" t="s">
        <v>58</v>
      </c>
      <c r="B45" s="86">
        <v>5</v>
      </c>
      <c r="C45" s="44"/>
      <c r="D45" s="85"/>
      <c r="E45" s="44"/>
      <c r="F45" s="44"/>
      <c r="G45" s="44"/>
      <c r="H45" s="44"/>
      <c r="I45" s="44"/>
      <c r="J45" s="44"/>
      <c r="K45" s="44"/>
      <c r="L45" s="44"/>
      <c r="M45" s="81"/>
      <c r="N45" s="66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1:42" s="79" customFormat="1" ht="21">
      <c r="A46" s="86" t="s">
        <v>114</v>
      </c>
      <c r="B46" s="86">
        <v>1</v>
      </c>
      <c r="C46" s="44"/>
      <c r="D46" s="85"/>
      <c r="E46" s="44"/>
      <c r="F46" s="44"/>
      <c r="G46" s="44"/>
      <c r="H46" s="44"/>
      <c r="I46" s="44"/>
      <c r="J46" s="44"/>
      <c r="K46" s="44"/>
      <c r="L46" s="44"/>
      <c r="M46" s="81"/>
      <c r="N46" s="66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</row>
    <row r="47" spans="1:42" s="79" customFormat="1" ht="21">
      <c r="A47" s="86" t="s">
        <v>59</v>
      </c>
      <c r="B47" s="86">
        <v>1</v>
      </c>
      <c r="C47" s="44"/>
      <c r="D47" s="85"/>
      <c r="E47" s="44"/>
      <c r="F47" s="44"/>
      <c r="G47" s="44"/>
      <c r="H47" s="44"/>
      <c r="I47" s="44"/>
      <c r="J47" s="44"/>
      <c r="K47" s="44"/>
      <c r="L47" s="44"/>
      <c r="M47" s="81"/>
      <c r="N47" s="66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</row>
    <row r="48" spans="1:42" s="79" customFormat="1" ht="21">
      <c r="A48" s="67" t="s">
        <v>4</v>
      </c>
      <c r="B48" s="68">
        <f>SUM(B44:B47)</f>
        <v>38</v>
      </c>
      <c r="C48" s="44"/>
      <c r="D48" s="85"/>
      <c r="E48" s="44"/>
      <c r="F48" s="44"/>
      <c r="G48" s="44"/>
      <c r="H48" s="44"/>
      <c r="I48" s="44"/>
      <c r="J48" s="44"/>
      <c r="K48" s="44"/>
      <c r="L48" s="44"/>
      <c r="M48" s="81"/>
      <c r="N48" s="66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</row>
    <row r="49" spans="1:14" ht="21">
      <c r="A49" s="7"/>
      <c r="B49" s="43"/>
      <c r="C49" s="6"/>
      <c r="D49" s="2"/>
      <c r="E49" s="6"/>
      <c r="F49" s="6"/>
      <c r="G49" s="6"/>
      <c r="H49" s="6"/>
      <c r="I49" s="6"/>
      <c r="J49" s="6"/>
      <c r="K49" s="6"/>
      <c r="L49" s="6"/>
      <c r="M49" s="33"/>
      <c r="N49" s="8"/>
    </row>
    <row r="50" spans="1:14" ht="23.25">
      <c r="A50" s="7"/>
      <c r="B50" s="6"/>
      <c r="C50" s="6"/>
      <c r="D50" s="129" t="s">
        <v>80</v>
      </c>
      <c r="E50" s="129" t="s">
        <v>23</v>
      </c>
      <c r="F50" s="6"/>
      <c r="G50" s="6"/>
      <c r="H50" s="6"/>
      <c r="I50" s="6"/>
      <c r="J50" s="6"/>
      <c r="K50" s="6"/>
      <c r="L50" s="6"/>
      <c r="M50" s="33"/>
      <c r="N50" s="8"/>
    </row>
    <row r="51" spans="1:14" ht="21">
      <c r="A51" s="7"/>
      <c r="B51" s="6"/>
      <c r="C51" s="6"/>
      <c r="D51" s="123" t="s">
        <v>86</v>
      </c>
      <c r="E51" s="86">
        <f>COUNTIF(D1:D38,"วิทยาศาสตร์การแพทย์")</f>
        <v>20</v>
      </c>
      <c r="F51" s="6"/>
      <c r="G51" s="6"/>
      <c r="H51" s="6"/>
      <c r="I51" s="6"/>
      <c r="J51" s="6"/>
      <c r="K51" s="6"/>
      <c r="L51" s="6"/>
      <c r="M51" s="33"/>
      <c r="N51" s="8"/>
    </row>
    <row r="52" spans="1:42" s="3" customFormat="1" ht="21">
      <c r="A52" s="7"/>
      <c r="B52" s="6"/>
      <c r="C52" s="6"/>
      <c r="D52" s="123" t="s">
        <v>83</v>
      </c>
      <c r="E52" s="86">
        <f>COUNTIF(D2:D39,"เกษตรศาสตร์ ทรัพยากรธรรมชาติและสิ่งแวดล้อม")</f>
        <v>5</v>
      </c>
      <c r="F52" s="6"/>
      <c r="G52" s="6"/>
      <c r="H52" s="6"/>
      <c r="I52" s="6"/>
      <c r="J52" s="6"/>
      <c r="K52" s="6"/>
      <c r="L52" s="6"/>
      <c r="M52" s="33"/>
      <c r="N52" s="8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3" customFormat="1" ht="21">
      <c r="A53" s="7"/>
      <c r="B53" s="6"/>
      <c r="C53" s="6"/>
      <c r="D53" s="123" t="s">
        <v>82</v>
      </c>
      <c r="E53" s="86">
        <f>COUNTIF(D3:D40,"วิทยาศาสตร์")</f>
        <v>3</v>
      </c>
      <c r="F53" s="6"/>
      <c r="G53" s="6"/>
      <c r="H53" s="6"/>
      <c r="I53" s="6"/>
      <c r="J53" s="6"/>
      <c r="K53" s="6"/>
      <c r="L53" s="6"/>
      <c r="M53" s="33"/>
      <c r="N53" s="8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3" customFormat="1" ht="21">
      <c r="A54" s="7"/>
      <c r="B54" s="6"/>
      <c r="C54" s="6"/>
      <c r="D54" s="123" t="s">
        <v>85</v>
      </c>
      <c r="E54" s="86">
        <f>COUNTIF(D2:D39,"วิศวกรรมศาสตร์")</f>
        <v>2</v>
      </c>
      <c r="F54" s="6"/>
      <c r="G54" s="6"/>
      <c r="H54" s="6"/>
      <c r="I54" s="6"/>
      <c r="J54" s="6"/>
      <c r="K54" s="6"/>
      <c r="L54" s="6"/>
      <c r="M54" s="33"/>
      <c r="N54" s="8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3" customFormat="1" ht="21">
      <c r="A55" s="7"/>
      <c r="B55" s="6"/>
      <c r="C55" s="6"/>
      <c r="D55" s="87" t="s">
        <v>81</v>
      </c>
      <c r="E55" s="86">
        <f>COUNTIF(D2:D39,"ศึกษาศาสตร์")</f>
        <v>2</v>
      </c>
      <c r="F55" s="6"/>
      <c r="G55" s="6"/>
      <c r="H55" s="6"/>
      <c r="I55" s="6"/>
      <c r="J55" s="6"/>
      <c r="K55" s="6"/>
      <c r="L55" s="6"/>
      <c r="M55" s="33"/>
      <c r="N55" s="8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s="3" customFormat="1" ht="21">
      <c r="A56" s="7"/>
      <c r="B56" s="6"/>
      <c r="C56" s="6"/>
      <c r="D56" s="123" t="s">
        <v>87</v>
      </c>
      <c r="E56" s="86">
        <f>COUNTIF(D3:D40,"วิทยาลัยพลังงานทดแทน")</f>
        <v>1</v>
      </c>
      <c r="F56" s="6"/>
      <c r="G56" s="6"/>
      <c r="H56" s="6"/>
      <c r="I56" s="6"/>
      <c r="J56" s="6"/>
      <c r="K56" s="6"/>
      <c r="L56" s="6"/>
      <c r="M56" s="33"/>
      <c r="N56" s="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s="3" customFormat="1" ht="21">
      <c r="A57" s="7"/>
      <c r="B57" s="6"/>
      <c r="C57" s="6"/>
      <c r="D57" s="87" t="s">
        <v>145</v>
      </c>
      <c r="E57" s="86">
        <f>COUNTIF(D3:D40,"มนุษยศาสตร์")</f>
        <v>1</v>
      </c>
      <c r="F57" s="6"/>
      <c r="G57" s="6"/>
      <c r="H57" s="6"/>
      <c r="I57" s="6"/>
      <c r="J57" s="6"/>
      <c r="K57" s="6"/>
      <c r="L57" s="6"/>
      <c r="M57" s="33"/>
      <c r="N57" s="8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s="3" customFormat="1" ht="21">
      <c r="A58" s="7"/>
      <c r="B58" s="6"/>
      <c r="C58" s="6"/>
      <c r="D58" s="87" t="s">
        <v>84</v>
      </c>
      <c r="E58" s="86">
        <f>COUNTIF(D4:D41,"เภสัชศาสตร์")</f>
        <v>1</v>
      </c>
      <c r="F58" s="6"/>
      <c r="G58" s="6"/>
      <c r="H58" s="6"/>
      <c r="I58" s="6"/>
      <c r="J58" s="6"/>
      <c r="K58" s="6"/>
      <c r="L58" s="6"/>
      <c r="M58" s="33"/>
      <c r="N58" s="8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s="3" customFormat="1" ht="21">
      <c r="A59" s="7"/>
      <c r="B59" s="6"/>
      <c r="C59" s="6"/>
      <c r="D59" s="87" t="s">
        <v>140</v>
      </c>
      <c r="E59" s="86">
        <f>COUNTIF(D5:D42,"สถาปัตยกรรมศาสตร์")</f>
        <v>1</v>
      </c>
      <c r="F59" s="6"/>
      <c r="G59" s="6"/>
      <c r="H59" s="6"/>
      <c r="I59" s="6"/>
      <c r="J59" s="6"/>
      <c r="K59" s="6"/>
      <c r="L59" s="6"/>
      <c r="M59" s="33"/>
      <c r="N59" s="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s="3" customFormat="1" ht="21">
      <c r="A60" s="7"/>
      <c r="B60" s="6"/>
      <c r="C60" s="6"/>
      <c r="D60" s="87" t="s">
        <v>59</v>
      </c>
      <c r="E60" s="86">
        <f>COUNTIF(D4:D41,"ไม่ระบุ")</f>
        <v>2</v>
      </c>
      <c r="F60" s="6"/>
      <c r="G60" s="6"/>
      <c r="H60" s="6"/>
      <c r="I60" s="6"/>
      <c r="J60" s="6"/>
      <c r="K60" s="6"/>
      <c r="L60" s="6"/>
      <c r="M60" s="33"/>
      <c r="N60" s="8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s="3" customFormat="1" ht="21">
      <c r="A61" s="7"/>
      <c r="B61" s="6"/>
      <c r="C61" s="6"/>
      <c r="D61" s="68" t="s">
        <v>4</v>
      </c>
      <c r="E61" s="68">
        <f>SUM(E51:E60)</f>
        <v>38</v>
      </c>
      <c r="F61" s="6"/>
      <c r="G61" s="6"/>
      <c r="H61" s="6"/>
      <c r="I61" s="6"/>
      <c r="J61" s="6"/>
      <c r="K61" s="6"/>
      <c r="L61" s="6"/>
      <c r="M61" s="33"/>
      <c r="N61" s="8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s="3" customFormat="1" ht="2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3"/>
      <c r="N62" s="8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s="3" customFormat="1" ht="23.25">
      <c r="A63" s="7"/>
      <c r="B63" s="6"/>
      <c r="C63" s="6"/>
      <c r="D63" s="129" t="s">
        <v>100</v>
      </c>
      <c r="E63" s="129" t="s">
        <v>23</v>
      </c>
      <c r="F63" s="6"/>
      <c r="G63" s="6"/>
      <c r="H63" s="6"/>
      <c r="I63" s="6"/>
      <c r="J63" s="6"/>
      <c r="K63" s="6"/>
      <c r="L63" s="6"/>
      <c r="M63" s="33"/>
      <c r="N63" s="8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s="3" customFormat="1" ht="21">
      <c r="A64" s="7"/>
      <c r="B64" s="6"/>
      <c r="C64" s="6"/>
      <c r="D64" s="86" t="s">
        <v>108</v>
      </c>
      <c r="E64" s="86">
        <f>COUNTIF(E1:E38,"ชีวเคมี")</f>
        <v>12</v>
      </c>
      <c r="F64" s="6"/>
      <c r="G64" s="6"/>
      <c r="H64" s="6"/>
      <c r="I64" s="6"/>
      <c r="J64" s="6"/>
      <c r="K64" s="6"/>
      <c r="L64" s="6"/>
      <c r="M64" s="33"/>
      <c r="N64" s="8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s="3" customFormat="1" ht="21">
      <c r="A65" s="7"/>
      <c r="B65" s="6"/>
      <c r="C65" s="6"/>
      <c r="D65" s="86" t="s">
        <v>111</v>
      </c>
      <c r="E65" s="86">
        <f>COUNTIF(E2:E39,"จุลชีววิทยา")</f>
        <v>3</v>
      </c>
      <c r="F65" s="6"/>
      <c r="G65" s="6"/>
      <c r="H65" s="6"/>
      <c r="I65" s="6"/>
      <c r="J65" s="6"/>
      <c r="K65" s="6"/>
      <c r="L65" s="6"/>
      <c r="M65" s="33"/>
      <c r="N65" s="8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s="3" customFormat="1" ht="21">
      <c r="A66" s="7"/>
      <c r="B66" s="6"/>
      <c r="C66" s="6"/>
      <c r="D66" s="86" t="s">
        <v>107</v>
      </c>
      <c r="E66" s="86">
        <f>COUNTIF(E2:E39,"กายวิภาคศาสตร์")</f>
        <v>2</v>
      </c>
      <c r="F66" s="6"/>
      <c r="G66" s="6"/>
      <c r="H66" s="6"/>
      <c r="I66" s="6"/>
      <c r="J66" s="6"/>
      <c r="K66" s="6"/>
      <c r="L66" s="6"/>
      <c r="M66" s="33"/>
      <c r="N66" s="8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s="3" customFormat="1" ht="21">
      <c r="A67" s="7"/>
      <c r="B67" s="6"/>
      <c r="C67" s="6"/>
      <c r="D67" s="86" t="s">
        <v>110</v>
      </c>
      <c r="E67" s="86">
        <f>COUNTIF(E2:E39,"วิทยาศาสตร์การเกษตร")</f>
        <v>2</v>
      </c>
      <c r="F67" s="6"/>
      <c r="G67" s="6"/>
      <c r="H67" s="6"/>
      <c r="I67" s="6"/>
      <c r="J67" s="6"/>
      <c r="K67" s="6"/>
      <c r="L67" s="6"/>
      <c r="M67" s="33"/>
      <c r="N67" s="8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s="3" customFormat="1" ht="21">
      <c r="A68" s="7"/>
      <c r="B68" s="6"/>
      <c r="C68" s="6"/>
      <c r="D68" s="86" t="s">
        <v>112</v>
      </c>
      <c r="E68" s="86">
        <f>COUNTIF(E2:E40,"ฟิสิกส์ประยุกต์")</f>
        <v>2</v>
      </c>
      <c r="F68" s="6"/>
      <c r="G68" s="6"/>
      <c r="H68" s="6"/>
      <c r="I68" s="6"/>
      <c r="J68" s="6"/>
      <c r="K68" s="6"/>
      <c r="L68" s="6"/>
      <c r="M68" s="33"/>
      <c r="N68" s="8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s="3" customFormat="1" ht="21">
      <c r="A69" s="7"/>
      <c r="B69" s="6"/>
      <c r="C69" s="6"/>
      <c r="D69" s="86" t="s">
        <v>109</v>
      </c>
      <c r="E69" s="86">
        <f>COUNTIF(E3:E41,"สรีรวิทยา")</f>
        <v>2</v>
      </c>
      <c r="F69" s="6"/>
      <c r="G69" s="6"/>
      <c r="H69" s="6"/>
      <c r="I69" s="6"/>
      <c r="J69" s="6"/>
      <c r="K69" s="6"/>
      <c r="L69" s="6"/>
      <c r="M69" s="33"/>
      <c r="N69" s="8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s="3" customFormat="1" ht="21">
      <c r="A70" s="7"/>
      <c r="B70" s="6"/>
      <c r="C70" s="6"/>
      <c r="D70" s="86" t="s">
        <v>147</v>
      </c>
      <c r="E70" s="86">
        <f>COUNTIF(E4:E42,"เทคโนโลยีชีวภาพทางการเกษตร")</f>
        <v>2</v>
      </c>
      <c r="F70" s="6"/>
      <c r="G70" s="6"/>
      <c r="H70" s="6"/>
      <c r="I70" s="6"/>
      <c r="J70" s="6"/>
      <c r="K70" s="6"/>
      <c r="L70" s="6"/>
      <c r="M70" s="33"/>
      <c r="N70" s="8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s="3" customFormat="1" ht="21">
      <c r="A71" s="7"/>
      <c r="B71" s="6"/>
      <c r="C71" s="6"/>
      <c r="D71" s="86" t="s">
        <v>106</v>
      </c>
      <c r="E71" s="86">
        <f>COUNTIF(E3:E41,"ชีววิทยา")</f>
        <v>1</v>
      </c>
      <c r="F71" s="6"/>
      <c r="G71" s="6"/>
      <c r="H71" s="6"/>
      <c r="I71" s="6"/>
      <c r="J71" s="6"/>
      <c r="K71" s="6"/>
      <c r="L71" s="6"/>
      <c r="M71" s="33"/>
      <c r="N71" s="8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s="3" customFormat="1" ht="21">
      <c r="A72" s="7"/>
      <c r="B72" s="6"/>
      <c r="C72" s="6"/>
      <c r="D72" s="86" t="s">
        <v>113</v>
      </c>
      <c r="E72" s="86">
        <f>COUNTIF(E2:E41,"พลังงานทดแทน")</f>
        <v>1</v>
      </c>
      <c r="F72" s="6"/>
      <c r="G72" s="6"/>
      <c r="H72" s="6"/>
      <c r="I72" s="6"/>
      <c r="J72" s="6"/>
      <c r="K72" s="6"/>
      <c r="L72" s="6"/>
      <c r="M72" s="33"/>
      <c r="N72" s="8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s="3" customFormat="1" ht="21">
      <c r="A73" s="7"/>
      <c r="B73" s="6"/>
      <c r="C73" s="6"/>
      <c r="D73" s="86" t="s">
        <v>140</v>
      </c>
      <c r="E73" s="86">
        <f>COUNTIF(E2:E42,"สถาปัตยกรรมศาสตร์")</f>
        <v>1</v>
      </c>
      <c r="F73" s="6"/>
      <c r="G73" s="6"/>
      <c r="H73" s="6"/>
      <c r="I73" s="6"/>
      <c r="J73" s="6"/>
      <c r="K73" s="6"/>
      <c r="L73" s="6"/>
      <c r="M73" s="33"/>
      <c r="N73" s="8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s="3" customFormat="1" ht="21">
      <c r="A74" s="7"/>
      <c r="B74" s="6"/>
      <c r="C74" s="6"/>
      <c r="D74" s="86" t="s">
        <v>144</v>
      </c>
      <c r="E74" s="86">
        <f>COUNTIF(E2:E43,"วิศวกรรมสิ่งแวดล้อม")</f>
        <v>1</v>
      </c>
      <c r="F74" s="6"/>
      <c r="G74" s="6"/>
      <c r="H74" s="6"/>
      <c r="I74" s="6"/>
      <c r="J74" s="6"/>
      <c r="K74" s="6"/>
      <c r="L74" s="6"/>
      <c r="M74" s="33"/>
      <c r="N74" s="8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s="3" customFormat="1" ht="21">
      <c r="A75" s="7"/>
      <c r="B75" s="6"/>
      <c r="C75" s="6"/>
      <c r="D75" s="86" t="s">
        <v>137</v>
      </c>
      <c r="E75" s="86">
        <f>COUNTIF(E2:E44,"สถิติ")</f>
        <v>1</v>
      </c>
      <c r="F75" s="6"/>
      <c r="G75" s="6"/>
      <c r="H75" s="6"/>
      <c r="I75" s="6"/>
      <c r="J75" s="6"/>
      <c r="K75" s="6"/>
      <c r="L75" s="6"/>
      <c r="M75" s="33"/>
      <c r="N75" s="8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s="3" customFormat="1" ht="21">
      <c r="A76" s="7"/>
      <c r="B76" s="6"/>
      <c r="C76" s="6"/>
      <c r="D76" s="86" t="s">
        <v>139</v>
      </c>
      <c r="E76" s="86">
        <f>COUNTIF(E2:E45,"ภูมิสารสนเทศ")</f>
        <v>1</v>
      </c>
      <c r="F76" s="6"/>
      <c r="G76" s="6"/>
      <c r="H76" s="6"/>
      <c r="I76" s="6"/>
      <c r="J76" s="6"/>
      <c r="K76" s="6"/>
      <c r="L76" s="6"/>
      <c r="M76" s="33"/>
      <c r="N76" s="8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s="3" customFormat="1" ht="21">
      <c r="A77" s="7"/>
      <c r="B77" s="6"/>
      <c r="C77" s="6"/>
      <c r="D77" s="86" t="s">
        <v>148</v>
      </c>
      <c r="E77" s="86">
        <f>COUNTIF(E2:E46,"วิศวกรรมคอมพิวเตอร์")</f>
        <v>1</v>
      </c>
      <c r="F77" s="6"/>
      <c r="G77" s="6"/>
      <c r="H77" s="6"/>
      <c r="I77" s="6"/>
      <c r="J77" s="6"/>
      <c r="K77" s="6"/>
      <c r="L77" s="6"/>
      <c r="M77" s="33"/>
      <c r="N77" s="8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s="3" customFormat="1" ht="21">
      <c r="A78" s="7"/>
      <c r="B78" s="6"/>
      <c r="C78" s="6"/>
      <c r="D78" s="86" t="s">
        <v>141</v>
      </c>
      <c r="E78" s="86">
        <f>COUNTIF(E2:E48,"พัฒนศึกษา")</f>
        <v>1</v>
      </c>
      <c r="F78" s="6"/>
      <c r="G78" s="6"/>
      <c r="H78" s="6"/>
      <c r="I78" s="6"/>
      <c r="J78" s="6"/>
      <c r="K78" s="6"/>
      <c r="L78" s="6"/>
      <c r="M78" s="33"/>
      <c r="N78" s="8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s="3" customFormat="1" ht="21">
      <c r="A79" s="7"/>
      <c r="B79" s="6"/>
      <c r="C79" s="6"/>
      <c r="D79" s="86" t="s">
        <v>143</v>
      </c>
      <c r="E79" s="86">
        <f>COUNTIF(E2:E49,"วิทยาศาสตร์เครื่องสำอาง")</f>
        <v>1</v>
      </c>
      <c r="F79" s="6"/>
      <c r="G79" s="6"/>
      <c r="H79" s="6"/>
      <c r="I79" s="6"/>
      <c r="J79" s="6"/>
      <c r="K79" s="6"/>
      <c r="L79" s="6"/>
      <c r="M79" s="33"/>
      <c r="N79" s="8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s="3" customFormat="1" ht="21">
      <c r="A80" s="7"/>
      <c r="B80" s="6"/>
      <c r="C80" s="6"/>
      <c r="D80" s="86" t="s">
        <v>146</v>
      </c>
      <c r="E80" s="86">
        <f>COUNTIF(E2:E50,"ภาษาศาสตร์")</f>
        <v>1</v>
      </c>
      <c r="F80" s="6"/>
      <c r="G80" s="6"/>
      <c r="H80" s="6"/>
      <c r="I80" s="6"/>
      <c r="J80" s="6"/>
      <c r="K80" s="6"/>
      <c r="L80" s="6"/>
      <c r="M80" s="33"/>
      <c r="N80" s="8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s="3" customFormat="1" ht="21">
      <c r="A81" s="7"/>
      <c r="B81" s="6"/>
      <c r="C81" s="6"/>
      <c r="D81" s="86" t="s">
        <v>59</v>
      </c>
      <c r="E81" s="86">
        <f>COUNTIF(E3:E52,"ไม่ระบุ")</f>
        <v>3</v>
      </c>
      <c r="F81" s="6"/>
      <c r="G81" s="6"/>
      <c r="H81" s="6"/>
      <c r="I81" s="6"/>
      <c r="J81" s="6"/>
      <c r="K81" s="6"/>
      <c r="L81" s="6"/>
      <c r="M81" s="33"/>
      <c r="N81" s="8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s="3" customFormat="1" ht="21">
      <c r="A82" s="7"/>
      <c r="B82" s="6"/>
      <c r="C82" s="6"/>
      <c r="D82" s="68" t="s">
        <v>4</v>
      </c>
      <c r="E82" s="68">
        <f>SUM(E64:E81)</f>
        <v>38</v>
      </c>
      <c r="F82" s="6"/>
      <c r="G82" s="6"/>
      <c r="H82" s="6"/>
      <c r="I82" s="6"/>
      <c r="J82" s="6"/>
      <c r="K82" s="6"/>
      <c r="L82" s="6"/>
      <c r="M82" s="33"/>
      <c r="N82" s="8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s="3" customFormat="1" ht="2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33"/>
      <c r="N83" s="8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s="3" customFormat="1" ht="2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33"/>
      <c r="N84" s="8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s="3" customFormat="1" ht="2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33"/>
      <c r="N85" s="8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s="3" customFormat="1" ht="2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33"/>
      <c r="N86" s="8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s="3" customFormat="1" ht="2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33"/>
      <c r="N87" s="8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s="3" customFormat="1" ht="2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3"/>
      <c r="N88" s="8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s="3" customFormat="1" ht="2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3"/>
      <c r="N89" s="8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s="3" customFormat="1" ht="2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33"/>
      <c r="N90" s="8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s="3" customFormat="1" ht="2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33"/>
      <c r="N91" s="8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s="3" customFormat="1" ht="2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33"/>
      <c r="N92" s="8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3" customFormat="1" ht="2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33"/>
      <c r="N93" s="8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s="3" customFormat="1" ht="2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33"/>
      <c r="N94" s="8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s="3" customFormat="1" ht="2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33"/>
      <c r="N95" s="8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s="3" customFormat="1" ht="2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33"/>
      <c r="N96" s="8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s="3" customFormat="1" ht="2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33"/>
      <c r="N97" s="8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s="3" customFormat="1" ht="2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33"/>
      <c r="N98" s="8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s="3" customFormat="1" ht="2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33"/>
      <c r="N99" s="8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s="3" customFormat="1" ht="2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33"/>
      <c r="N100" s="8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s="3" customFormat="1" ht="2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33"/>
      <c r="N101" s="8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s="3" customFormat="1" ht="2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33"/>
      <c r="N102" s="8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s="3" customFormat="1" ht="21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33"/>
      <c r="N103" s="8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s="3" customFormat="1" ht="21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33"/>
      <c r="N104" s="8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s="3" customFormat="1" ht="21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33"/>
      <c r="N105" s="8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s="3" customFormat="1" ht="21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33"/>
      <c r="N106" s="8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s="3" customFormat="1" ht="21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33"/>
      <c r="N107" s="8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s="3" customFormat="1" ht="21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33"/>
      <c r="N108" s="8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s="3" customFormat="1" ht="21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33"/>
      <c r="N109" s="8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s="3" customFormat="1" ht="21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33"/>
      <c r="N110" s="8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s="3" customFormat="1" ht="21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33"/>
      <c r="N111" s="8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s="3" customFormat="1" ht="21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33"/>
      <c r="N112" s="8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s="3" customFormat="1" ht="21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33"/>
      <c r="N113" s="8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s="3" customFormat="1" ht="21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33"/>
      <c r="N114" s="8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s="3" customFormat="1" ht="21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33"/>
      <c r="N115" s="8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s="3" customFormat="1" ht="21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3"/>
      <c r="N116" s="8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s="3" customFormat="1" ht="21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3"/>
      <c r="N117" s="8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s="3" customFormat="1" ht="21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3"/>
      <c r="N118" s="8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s="3" customFormat="1" ht="21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33"/>
      <c r="N119" s="8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s="3" customFormat="1" ht="21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3"/>
      <c r="N120" s="8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s="3" customFormat="1" ht="21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3"/>
      <c r="N121" s="8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s="3" customFormat="1" ht="21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3"/>
      <c r="N122" s="8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s="3" customFormat="1" ht="21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3"/>
      <c r="N123" s="8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s="3" customFormat="1" ht="21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3"/>
      <c r="N124" s="8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s="3" customFormat="1" ht="21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33"/>
      <c r="N125" s="8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s="3" customFormat="1" ht="21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3"/>
      <c r="N126" s="8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s="3" customFormat="1" ht="21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3"/>
      <c r="N127" s="8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s="3" customFormat="1" ht="21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3"/>
      <c r="N128" s="8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s="3" customFormat="1" ht="21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3"/>
      <c r="N129" s="8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s="3" customFormat="1" ht="21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33"/>
      <c r="N130" s="8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s="3" customFormat="1" ht="21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33"/>
      <c r="N131" s="8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s="3" customFormat="1" ht="21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33"/>
      <c r="N132" s="8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s="3" customFormat="1" ht="21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33"/>
      <c r="N133" s="8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s="3" customFormat="1" ht="21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33"/>
      <c r="N134" s="8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s="3" customFormat="1" ht="21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33"/>
      <c r="N135" s="8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s="3" customFormat="1" ht="21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33"/>
      <c r="N136" s="8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s="3" customFormat="1" ht="21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33"/>
      <c r="N137" s="8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s="3" customFormat="1" ht="21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33"/>
      <c r="N138" s="8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s="3" customFormat="1" ht="21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33"/>
      <c r="N139" s="8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s="3" customFormat="1" ht="21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33"/>
      <c r="N140" s="8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s="3" customFormat="1" ht="21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33"/>
      <c r="N141" s="8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s="3" customFormat="1" ht="21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33"/>
      <c r="N142" s="8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s="3" customFormat="1" ht="21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33"/>
      <c r="N143" s="8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s="3" customFormat="1" ht="21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33"/>
      <c r="N144" s="8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s="3" customFormat="1" ht="21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33"/>
      <c r="N145" s="8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s="3" customFormat="1" ht="21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33"/>
      <c r="N146" s="8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s="3" customFormat="1" ht="21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33"/>
      <c r="N147" s="8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s="3" customFormat="1" ht="21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33"/>
      <c r="N148" s="8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s="3" customFormat="1" ht="21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33"/>
      <c r="N149" s="8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s="3" customFormat="1" ht="21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33"/>
      <c r="N150" s="8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s="3" customFormat="1" ht="21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33"/>
      <c r="N151" s="8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s="3" customFormat="1" ht="21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33"/>
      <c r="N152" s="8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s="3" customFormat="1" ht="21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33"/>
      <c r="N153" s="8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s="3" customFormat="1" ht="21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33"/>
      <c r="N154" s="8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s="3" customFormat="1" ht="21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33"/>
      <c r="N155" s="8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s="3" customFormat="1" ht="21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33"/>
      <c r="N156" s="8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s="3" customFormat="1" ht="21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33"/>
      <c r="N157" s="8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s="3" customFormat="1" ht="21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33"/>
      <c r="N158" s="8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s="3" customFormat="1" ht="21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33"/>
      <c r="N159" s="8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s="3" customFormat="1" ht="21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33"/>
      <c r="N160" s="8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s="3" customFormat="1" ht="21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33"/>
      <c r="N161" s="8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s="3" customFormat="1" ht="21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33"/>
      <c r="N162" s="8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s="3" customFormat="1" ht="21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33"/>
      <c r="N163" s="8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s="3" customFormat="1" ht="21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33"/>
      <c r="N164" s="8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s="3" customFormat="1" ht="21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33"/>
      <c r="N165" s="8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s="3" customFormat="1" ht="21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33"/>
      <c r="N166" s="8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s="3" customFormat="1" ht="21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33"/>
      <c r="N167" s="8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s="3" customFormat="1" ht="21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33"/>
      <c r="N168" s="8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s="3" customFormat="1" ht="21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33"/>
      <c r="N169" s="8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s="3" customFormat="1" ht="21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33"/>
      <c r="N170" s="8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s="3" customFormat="1" ht="21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33"/>
      <c r="N171" s="8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s="3" customFormat="1" ht="21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33"/>
      <c r="N172" s="8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s="3" customFormat="1" ht="21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33"/>
      <c r="N173" s="8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s="3" customFormat="1" ht="21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33"/>
      <c r="N174" s="8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s="3" customFormat="1" ht="21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33"/>
      <c r="N175" s="8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s="3" customFormat="1" ht="21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33"/>
      <c r="N176" s="8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s="3" customFormat="1" ht="21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33"/>
      <c r="N177" s="8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s="3" customFormat="1" ht="21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33"/>
      <c r="N178" s="8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s="3" customFormat="1" ht="21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33"/>
      <c r="N179" s="8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s="3" customFormat="1" ht="21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33"/>
      <c r="N180" s="8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s="3" customFormat="1" ht="21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33"/>
      <c r="N181" s="8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s="3" customFormat="1" ht="21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33"/>
      <c r="N182" s="8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s="3" customFormat="1" ht="21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33"/>
      <c r="N183" s="8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s="3" customFormat="1" ht="21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33"/>
      <c r="N184" s="8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s="3" customFormat="1" ht="21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33"/>
      <c r="N185" s="8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s="3" customFormat="1" ht="21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33"/>
      <c r="N186" s="8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s="3" customFormat="1" ht="21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33"/>
      <c r="N187" s="8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s="3" customFormat="1" ht="21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33"/>
      <c r="N188" s="8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s="3" customFormat="1" ht="21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33"/>
      <c r="N189" s="8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s="3" customFormat="1" ht="21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33"/>
      <c r="N190" s="8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s="3" customFormat="1" ht="21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33"/>
      <c r="N191" s="8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s="3" customFormat="1" ht="21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33"/>
      <c r="N192" s="8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s="3" customFormat="1" ht="21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33"/>
      <c r="N193" s="8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s="3" customFormat="1" ht="21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33"/>
      <c r="N194" s="8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s="3" customFormat="1" ht="21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33"/>
      <c r="N195" s="8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s="3" customFormat="1" ht="21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33"/>
      <c r="N196" s="8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s="3" customFormat="1" ht="21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33"/>
      <c r="N197" s="8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s="3" customFormat="1" ht="21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33"/>
      <c r="N198" s="8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s="3" customFormat="1" ht="21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33"/>
      <c r="N199" s="8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s="3" customFormat="1" ht="21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33"/>
      <c r="N200" s="8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s="3" customFormat="1" ht="21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33"/>
      <c r="N201" s="8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s="3" customFormat="1" ht="21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33"/>
      <c r="N202" s="8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s="3" customFormat="1" ht="21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33"/>
      <c r="N203" s="8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s="3" customFormat="1" ht="21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33"/>
      <c r="N204" s="8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s="3" customFormat="1" ht="21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33"/>
      <c r="N205" s="8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s="3" customFormat="1" ht="21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33"/>
      <c r="N206" s="8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s="3" customFormat="1" ht="21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33"/>
      <c r="N207" s="8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s="3" customFormat="1" ht="21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33"/>
      <c r="N208" s="8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s="3" customFormat="1" ht="21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33"/>
      <c r="N209" s="8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s="3" customFormat="1" ht="21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33"/>
      <c r="N210" s="8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s="3" customFormat="1" ht="21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33"/>
      <c r="N211" s="8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s="3" customFormat="1" ht="21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33"/>
      <c r="N212" s="8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s="3" customFormat="1" ht="21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33"/>
      <c r="N213" s="8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s="3" customFormat="1" ht="21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33"/>
      <c r="N214" s="8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s="3" customFormat="1" ht="21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33"/>
      <c r="N215" s="8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s="3" customFormat="1" ht="21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33"/>
      <c r="N216" s="8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s="3" customFormat="1" ht="21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33"/>
      <c r="N217" s="8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s="3" customFormat="1" ht="21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33"/>
      <c r="N218" s="8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s="3" customFormat="1" ht="21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33"/>
      <c r="N219" s="8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s="3" customFormat="1" ht="21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33"/>
      <c r="N220" s="8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s="3" customFormat="1" ht="21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33"/>
      <c r="N221" s="8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s="3" customFormat="1" ht="21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33"/>
      <c r="N222" s="8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s="3" customFormat="1" ht="21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33"/>
      <c r="N223" s="8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s="3" customFormat="1" ht="21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33"/>
      <c r="N224" s="8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s="3" customFormat="1" ht="21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33"/>
      <c r="N225" s="8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s="3" customFormat="1" ht="21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33"/>
      <c r="N226" s="8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s="3" customFormat="1" ht="21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33"/>
      <c r="N227" s="8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s="3" customFormat="1" ht="21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33"/>
      <c r="N228" s="8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s="3" customFormat="1" ht="21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33"/>
      <c r="N229" s="8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s="3" customFormat="1" ht="21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33"/>
      <c r="N230" s="8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s="3" customFormat="1" ht="21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33"/>
      <c r="N231" s="8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s="3" customFormat="1" ht="21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33"/>
      <c r="N232" s="8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s="3" customFormat="1" ht="21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33"/>
      <c r="N233" s="8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s="3" customFormat="1" ht="21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33"/>
      <c r="N234" s="8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s="3" customFormat="1" ht="21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33"/>
      <c r="N235" s="8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s="3" customFormat="1" ht="21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33"/>
      <c r="N236" s="8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s="3" customFormat="1" ht="21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33"/>
      <c r="N237" s="8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s="3" customFormat="1" ht="21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33"/>
      <c r="N238" s="8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s="3" customFormat="1" ht="21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33"/>
      <c r="N239" s="8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s="3" customFormat="1" ht="21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33"/>
      <c r="N240" s="8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s="3" customFormat="1" ht="21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33"/>
      <c r="N241" s="8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s="3" customFormat="1" ht="21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33"/>
      <c r="N242" s="8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s="3" customFormat="1" ht="21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33"/>
      <c r="N243" s="8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s="3" customFormat="1" ht="21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33"/>
      <c r="N244" s="8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s="3" customFormat="1" ht="21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33"/>
      <c r="N245" s="8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s="3" customFormat="1" ht="21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33"/>
      <c r="N246" s="8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s="3" customFormat="1" ht="21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33"/>
      <c r="N247" s="8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s="3" customFormat="1" ht="21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33"/>
      <c r="N248" s="8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s="3" customFormat="1" ht="21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33"/>
      <c r="N249" s="8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s="3" customFormat="1" ht="21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33"/>
      <c r="N250" s="8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s="3" customFormat="1" ht="21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33"/>
      <c r="N251" s="8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s="3" customFormat="1" ht="21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33"/>
      <c r="N252" s="8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1:42" s="3" customFormat="1" ht="21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33"/>
      <c r="N253" s="8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1:42" s="3" customFormat="1" ht="21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33"/>
      <c r="N254" s="8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1:42" s="3" customFormat="1" ht="21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33"/>
      <c r="N255" s="8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1:42" s="3" customFormat="1" ht="21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33"/>
      <c r="N256" s="8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s="3" customFormat="1" ht="21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33"/>
      <c r="N257" s="8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s="3" customFormat="1" ht="21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33"/>
      <c r="N258" s="8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1:42" s="3" customFormat="1" ht="21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33"/>
      <c r="N259" s="8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1:42" s="3" customFormat="1" ht="21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33"/>
      <c r="N260" s="8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1:42" s="3" customFormat="1" ht="21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33"/>
      <c r="N261" s="8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1:42" s="3" customFormat="1" ht="21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33"/>
      <c r="N262" s="8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1:42" s="3" customFormat="1" ht="21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33"/>
      <c r="N263" s="8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1:42" s="3" customFormat="1" ht="21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33"/>
      <c r="N264" s="8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1:42" s="3" customFormat="1" ht="21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33"/>
      <c r="N265" s="8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1:42" s="3" customFormat="1" ht="21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33"/>
      <c r="N266" s="8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s="3" customFormat="1" ht="21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33"/>
      <c r="N267" s="8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s="3" customFormat="1" ht="21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33"/>
      <c r="N268" s="8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1:42" s="3" customFormat="1" ht="21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33"/>
      <c r="N269" s="8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1:42" s="3" customFormat="1" ht="21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33"/>
      <c r="N270" s="8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1:42" s="3" customFormat="1" ht="21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33"/>
      <c r="N271" s="8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1:42" s="3" customFormat="1" ht="21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33"/>
      <c r="N272" s="8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1:42" s="3" customFormat="1" ht="21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33"/>
      <c r="N273" s="8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1:42" s="3" customFormat="1" ht="21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33"/>
      <c r="N274" s="8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1:42" s="3" customFormat="1" ht="21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33"/>
      <c r="N275" s="8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1:42" s="3" customFormat="1" ht="21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33"/>
      <c r="N276" s="8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1:42" s="3" customFormat="1" ht="21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33"/>
      <c r="N277" s="8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s="3" customFormat="1" ht="21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33"/>
      <c r="N278" s="8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s="3" customFormat="1" ht="21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33"/>
      <c r="N279" s="8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s="3" customFormat="1" ht="21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33"/>
      <c r="N280" s="8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s="3" customFormat="1" ht="21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33"/>
      <c r="N281" s="8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s="3" customFormat="1" ht="21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33"/>
      <c r="N282" s="8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s="3" customFormat="1" ht="21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33"/>
      <c r="N283" s="8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s="3" customFormat="1" ht="21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33"/>
      <c r="N284" s="8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s="3" customFormat="1" ht="21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33"/>
      <c r="N285" s="8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s="3" customFormat="1" ht="21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33"/>
      <c r="N286" s="8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s="3" customFormat="1" ht="21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33"/>
      <c r="N287" s="8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s="3" customFormat="1" ht="21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33"/>
      <c r="N288" s="8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s="3" customFormat="1" ht="21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33"/>
      <c r="N289" s="8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s="3" customFormat="1" ht="21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33"/>
      <c r="N290" s="8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s="3" customFormat="1" ht="21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33"/>
      <c r="N291" s="8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s="3" customFormat="1" ht="21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33"/>
      <c r="N292" s="8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s="3" customFormat="1" ht="21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33"/>
      <c r="N293" s="8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s="3" customFormat="1" ht="21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33"/>
      <c r="N294" s="8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s="3" customFormat="1" ht="21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33"/>
      <c r="N295" s="8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s="3" customFormat="1" ht="21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33"/>
      <c r="N296" s="8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1:42" s="3" customFormat="1" ht="21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33"/>
      <c r="N297" s="8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s="3" customFormat="1" ht="21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33"/>
      <c r="N298" s="8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s="3" customFormat="1" ht="21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33"/>
      <c r="N299" s="8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s="3" customFormat="1" ht="21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33"/>
      <c r="N300" s="8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s="3" customFormat="1" ht="21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33"/>
      <c r="N301" s="8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s="3" customFormat="1" ht="21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33"/>
      <c r="N302" s="8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s="3" customFormat="1" ht="21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33"/>
      <c r="N303" s="8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s="3" customFormat="1" ht="21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33"/>
      <c r="N304" s="8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s="3" customFormat="1" ht="21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33"/>
      <c r="N305" s="8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s="3" customFormat="1" ht="21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33"/>
      <c r="N306" s="8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s="3" customFormat="1" ht="21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33"/>
      <c r="N307" s="8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1:42" s="3" customFormat="1" ht="21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33"/>
      <c r="N308" s="8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1:42" s="3" customFormat="1" ht="21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33"/>
      <c r="N309" s="8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1:42" s="3" customFormat="1" ht="21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33"/>
      <c r="N310" s="8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1:42" s="3" customFormat="1" ht="21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33"/>
      <c r="N311" s="8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1:42" s="3" customFormat="1" ht="21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33"/>
      <c r="N312" s="8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1:42" s="3" customFormat="1" ht="21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33"/>
      <c r="N313" s="8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1:42" s="3" customFormat="1" ht="21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33"/>
      <c r="N314" s="8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1:42" s="3" customFormat="1" ht="21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33"/>
      <c r="N315" s="8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1:42" s="3" customFormat="1" ht="21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33"/>
      <c r="N316" s="8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1:42" s="3" customFormat="1" ht="21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33"/>
      <c r="N317" s="8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1:42" s="3" customFormat="1" ht="21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33"/>
      <c r="N318" s="8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1:42" s="3" customFormat="1" ht="21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33"/>
      <c r="N319" s="8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1:42" s="3" customFormat="1" ht="21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33"/>
      <c r="N320" s="8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1:42" s="3" customFormat="1" ht="21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33"/>
      <c r="N321" s="8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1:42" s="3" customFormat="1" ht="21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33"/>
      <c r="N322" s="8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1:42" s="3" customFormat="1" ht="21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33"/>
      <c r="N323" s="8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1:42" s="3" customFormat="1" ht="21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33"/>
      <c r="N324" s="8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1:42" s="3" customFormat="1" ht="21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33"/>
      <c r="N325" s="8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1:42" s="3" customFormat="1" ht="21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33"/>
      <c r="N326" s="8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1:42" s="3" customFormat="1" ht="21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33"/>
      <c r="N327" s="8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1:42" s="3" customFormat="1" ht="21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33"/>
      <c r="N328" s="8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1:42" s="3" customFormat="1" ht="21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33"/>
      <c r="N329" s="8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1:42" s="3" customFormat="1" ht="21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33"/>
      <c r="N330" s="8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1:42" s="3" customFormat="1" ht="21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33"/>
      <c r="N331" s="8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1:42" s="3" customFormat="1" ht="21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33"/>
      <c r="N332" s="8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1:42" s="3" customFormat="1" ht="21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33"/>
      <c r="N333" s="8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1:42" s="3" customFormat="1" ht="21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33"/>
      <c r="N334" s="8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1:42" s="3" customFormat="1" ht="21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33"/>
      <c r="N335" s="8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1:42" s="3" customFormat="1" ht="21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33"/>
      <c r="N336" s="8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1:42" s="3" customFormat="1" ht="21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33"/>
      <c r="N337" s="8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1:42" s="3" customFormat="1" ht="21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33"/>
      <c r="N338" s="8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1:42" s="3" customFormat="1" ht="21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33"/>
      <c r="N339" s="8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1:42" s="3" customFormat="1" ht="21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33"/>
      <c r="N340" s="8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1:42" s="3" customFormat="1" ht="21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33"/>
      <c r="N341" s="8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1:42" s="3" customFormat="1" ht="21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33"/>
      <c r="N342" s="8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1:42" s="3" customFormat="1" ht="21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33"/>
      <c r="N343" s="8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1:42" s="3" customFormat="1" ht="21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33"/>
      <c r="N344" s="8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1:42" s="3" customFormat="1" ht="21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33"/>
      <c r="N345" s="8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1:42" s="3" customFormat="1" ht="21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33"/>
      <c r="N346" s="8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1:42" s="3" customFormat="1" ht="21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33"/>
      <c r="N347" s="8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1:42" s="3" customFormat="1" ht="21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33"/>
      <c r="N348" s="8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1:42" s="3" customFormat="1" ht="21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33"/>
      <c r="N349" s="8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1:42" s="3" customFormat="1" ht="21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33"/>
      <c r="N350" s="8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1:42" s="3" customFormat="1" ht="21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33"/>
      <c r="N351" s="8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1:42" s="3" customFormat="1" ht="21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33"/>
      <c r="N352" s="8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 s="3" customFormat="1" ht="21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33"/>
      <c r="N353" s="8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s="3" customFormat="1" ht="21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33"/>
      <c r="N354" s="8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s="3" customFormat="1" ht="21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33"/>
      <c r="N355" s="8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1:42" s="3" customFormat="1" ht="21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33"/>
      <c r="N356" s="8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1:42" s="3" customFormat="1" ht="21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33"/>
      <c r="N357" s="8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1:42" s="3" customFormat="1" ht="21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33"/>
      <c r="N358" s="8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1:42" s="3" customFormat="1" ht="21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33"/>
      <c r="N359" s="8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1:42" s="3" customFormat="1" ht="21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33"/>
      <c r="N360" s="8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1:42" s="3" customFormat="1" ht="21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33"/>
      <c r="N361" s="8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1:42" s="3" customFormat="1" ht="21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33"/>
      <c r="N362" s="8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1:42" s="3" customFormat="1" ht="21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33"/>
      <c r="N363" s="8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1:42" s="3" customFormat="1" ht="21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33"/>
      <c r="N364" s="8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1:42" s="3" customFormat="1" ht="21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33"/>
      <c r="N365" s="8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s="3" customFormat="1" ht="21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33"/>
      <c r="N366" s="8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42" s="3" customFormat="1" ht="21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33"/>
      <c r="N367" s="8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1:42" s="3" customFormat="1" ht="21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33"/>
      <c r="N368" s="8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 s="3" customFormat="1" ht="21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33"/>
      <c r="N369" s="8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1:42" s="3" customFormat="1" ht="21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33"/>
      <c r="N370" s="8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1:42" s="3" customFormat="1" ht="21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33"/>
      <c r="N371" s="8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1:42" s="3" customFormat="1" ht="21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33"/>
      <c r="N372" s="8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1:42" s="3" customFormat="1" ht="21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33"/>
      <c r="N373" s="8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1:42" s="3" customFormat="1" ht="21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33"/>
      <c r="N374" s="8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1:42" s="3" customFormat="1" ht="21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33"/>
      <c r="N375" s="8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1:42" s="3" customFormat="1" ht="21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33"/>
      <c r="N376" s="8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1:42" s="3" customFormat="1" ht="21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33"/>
      <c r="N377" s="8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1:42" s="3" customFormat="1" ht="21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33"/>
      <c r="N378" s="8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1:42" s="3" customFormat="1" ht="21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33"/>
      <c r="N379" s="8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1:42" s="3" customFormat="1" ht="21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33"/>
      <c r="N380" s="8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1:42" s="3" customFormat="1" ht="21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33"/>
      <c r="N381" s="8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1:42" s="3" customFormat="1" ht="21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33"/>
      <c r="N382" s="8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1:42" s="3" customFormat="1" ht="21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33"/>
      <c r="N383" s="8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 s="3" customFormat="1" ht="21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33"/>
      <c r="N384" s="8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1:42" s="3" customFormat="1" ht="21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33"/>
      <c r="N385" s="8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1:42" s="3" customFormat="1" ht="21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33"/>
      <c r="N386" s="8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1:42" s="3" customFormat="1" ht="21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33"/>
      <c r="N387" s="8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1:42" s="3" customFormat="1" ht="21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33"/>
      <c r="N388" s="8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1:42" s="3" customFormat="1" ht="21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33"/>
      <c r="N389" s="8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1:42" s="3" customFormat="1" ht="21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33"/>
      <c r="N390" s="8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1:42" s="3" customFormat="1" ht="21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33"/>
      <c r="N391" s="8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1:42" s="3" customFormat="1" ht="21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33"/>
      <c r="N392" s="8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1:42" s="3" customFormat="1" ht="21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33"/>
      <c r="N393" s="8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1:42" s="3" customFormat="1" ht="21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33"/>
      <c r="N394" s="8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1:42" s="3" customFormat="1" ht="21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33"/>
      <c r="N395" s="8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1:42" s="3" customFormat="1" ht="21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33"/>
      <c r="N396" s="8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1:42" s="3" customFormat="1" ht="21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33"/>
      <c r="N397" s="8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1:42" s="3" customFormat="1" ht="21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33"/>
      <c r="N398" s="8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1:42" s="3" customFormat="1" ht="21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33"/>
      <c r="N399" s="8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1:42" s="3" customFormat="1" ht="21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33"/>
      <c r="N400" s="8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1:42" s="3" customFormat="1" ht="21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33"/>
      <c r="N401" s="8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1:42" s="3" customFormat="1" ht="21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33"/>
      <c r="N402" s="8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1:42" s="3" customFormat="1" ht="21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33"/>
      <c r="N403" s="8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1:42" s="3" customFormat="1" ht="21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33"/>
      <c r="N404" s="8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1:42" s="3" customFormat="1" ht="21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33"/>
      <c r="N405" s="8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1:42" s="3" customFormat="1" ht="21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33"/>
      <c r="N406" s="8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1:42" s="3" customFormat="1" ht="21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33"/>
      <c r="N407" s="8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1:42" s="3" customFormat="1" ht="21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33"/>
      <c r="N408" s="8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1:42" s="3" customFormat="1" ht="21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33"/>
      <c r="N409" s="8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1:42" s="3" customFormat="1" ht="21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33"/>
      <c r="N410" s="8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1:42" s="3" customFormat="1" ht="21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33"/>
      <c r="N411" s="8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1:42" s="3" customFormat="1" ht="21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33"/>
      <c r="N412" s="8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1:42" s="3" customFormat="1" ht="21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33"/>
      <c r="N413" s="8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1:42" s="3" customFormat="1" ht="21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33"/>
      <c r="N414" s="8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1:42" s="3" customFormat="1" ht="21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33"/>
      <c r="N415" s="8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1:42" s="3" customFormat="1" ht="21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33"/>
      <c r="N416" s="8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1:42" s="3" customFormat="1" ht="21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33"/>
      <c r="N417" s="8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1:42" s="3" customFormat="1" ht="21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33"/>
      <c r="N418" s="8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1:42" s="3" customFormat="1" ht="21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33"/>
      <c r="N419" s="8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1:42" s="3" customFormat="1" ht="21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33"/>
      <c r="N420" s="8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1:42" s="3" customFormat="1" ht="21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33"/>
      <c r="N421" s="8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1:42" s="3" customFormat="1" ht="21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33"/>
      <c r="N422" s="8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1:42" s="3" customFormat="1" ht="21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33"/>
      <c r="N423" s="8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s="3" customFormat="1" ht="21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33"/>
      <c r="N424" s="8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s="3" customFormat="1" ht="21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33"/>
      <c r="N425" s="8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1:42" s="3" customFormat="1" ht="21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33"/>
      <c r="N426" s="8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1:42" s="3" customFormat="1" ht="21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33"/>
      <c r="N427" s="8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1:42" s="3" customFormat="1" ht="21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33"/>
      <c r="N428" s="8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1:42" s="3" customFormat="1" ht="21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33"/>
      <c r="N429" s="8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1:42" s="3" customFormat="1" ht="21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33"/>
      <c r="N430" s="8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1:42" s="3" customFormat="1" ht="21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33"/>
      <c r="N431" s="8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1:42" s="3" customFormat="1" ht="21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33"/>
      <c r="N432" s="8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1:42" s="3" customFormat="1" ht="21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33"/>
      <c r="N433" s="8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1:42" s="3" customFormat="1" ht="21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33"/>
      <c r="N434" s="8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1:42" s="3" customFormat="1" ht="21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33"/>
      <c r="N435" s="8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1:42" s="3" customFormat="1" ht="21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33"/>
      <c r="N436" s="8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1:42" s="3" customFormat="1" ht="21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33"/>
      <c r="N437" s="8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1:42" s="3" customFormat="1" ht="21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33"/>
      <c r="N438" s="8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1:42" s="3" customFormat="1" ht="21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33"/>
      <c r="N439" s="8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1:42" s="3" customFormat="1" ht="21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33"/>
      <c r="N440" s="8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1:42" s="3" customFormat="1" ht="21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33"/>
      <c r="N441" s="8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1:42" s="3" customFormat="1" ht="21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33"/>
      <c r="N442" s="8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1:42" s="3" customFormat="1" ht="21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33"/>
      <c r="N443" s="8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1:42" s="3" customFormat="1" ht="21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33"/>
      <c r="N444" s="8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1:42" s="3" customFormat="1" ht="21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33"/>
      <c r="N445" s="8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1:42" s="3" customFormat="1" ht="21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33"/>
      <c r="N446" s="8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1:42" s="3" customFormat="1" ht="21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33"/>
      <c r="N447" s="8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1:42" s="3" customFormat="1" ht="21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33"/>
      <c r="N448" s="8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1:42" s="3" customFormat="1" ht="21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33"/>
      <c r="N449" s="8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1:42" s="3" customFormat="1" ht="21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33"/>
      <c r="N450" s="8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1:42" s="3" customFormat="1" ht="21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33"/>
      <c r="N451" s="8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1:42" s="3" customFormat="1" ht="21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33"/>
      <c r="N452" s="8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1:42" s="3" customFormat="1" ht="21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33"/>
      <c r="N453" s="8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1:42" s="3" customFormat="1" ht="21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33"/>
      <c r="N454" s="8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1:42" s="3" customFormat="1" ht="21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33"/>
      <c r="N455" s="8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1:42" s="3" customFormat="1" ht="21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33"/>
      <c r="N456" s="8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1:42" s="3" customFormat="1" ht="21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33"/>
      <c r="N457" s="8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1:42" s="3" customFormat="1" ht="21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33"/>
      <c r="N458" s="8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1:42" s="3" customFormat="1" ht="21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33"/>
      <c r="N459" s="8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1:42" s="3" customFormat="1" ht="21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33"/>
      <c r="N460" s="8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1:42" s="3" customFormat="1" ht="21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33"/>
      <c r="N461" s="8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1:42" s="3" customFormat="1" ht="21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33"/>
      <c r="N462" s="8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1:42" s="3" customFormat="1" ht="21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33"/>
      <c r="N463" s="8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1:42" s="3" customFormat="1" ht="21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33"/>
      <c r="N464" s="8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1:42" s="3" customFormat="1" ht="21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33"/>
      <c r="N465" s="8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1:42" s="3" customFormat="1" ht="21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33"/>
      <c r="N466" s="8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1:42" s="3" customFormat="1" ht="21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33"/>
      <c r="N467" s="8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1:42" s="3" customFormat="1" ht="21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33"/>
      <c r="N468" s="8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1:42" s="3" customFormat="1" ht="21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33"/>
      <c r="N469" s="8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1:42" s="3" customFormat="1" ht="21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33"/>
      <c r="N470" s="8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1:42" s="3" customFormat="1" ht="21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33"/>
      <c r="N471" s="8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1:42" s="3" customFormat="1" ht="21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33"/>
      <c r="N472" s="8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1:42" s="3" customFormat="1" ht="21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33"/>
      <c r="N473" s="8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1:42" s="3" customFormat="1" ht="21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33"/>
      <c r="N474" s="8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1:42" s="3" customFormat="1" ht="21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33"/>
      <c r="N475" s="8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1:42" s="3" customFormat="1" ht="21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33"/>
      <c r="N476" s="8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1:42" s="3" customFormat="1" ht="21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33"/>
      <c r="N477" s="8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1:42" s="3" customFormat="1" ht="21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33"/>
      <c r="N478" s="8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1:42" s="3" customFormat="1" ht="21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33"/>
      <c r="N479" s="8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1:42" s="3" customFormat="1" ht="21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33"/>
      <c r="N480" s="8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1:42" s="3" customFormat="1" ht="21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33"/>
      <c r="N481" s="8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1:42" s="3" customFormat="1" ht="21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33"/>
      <c r="N482" s="8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1:42" s="3" customFormat="1" ht="21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33"/>
      <c r="N483" s="8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1:42" s="3" customFormat="1" ht="21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33"/>
      <c r="N484" s="8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1:42" s="3" customFormat="1" ht="21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33"/>
      <c r="N485" s="8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1:42" s="3" customFormat="1" ht="21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33"/>
      <c r="N486" s="8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1:42" s="3" customFormat="1" ht="21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33"/>
      <c r="N487" s="8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1:42" s="3" customFormat="1" ht="21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33"/>
      <c r="N488" s="8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1:42" s="3" customFormat="1" ht="21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33"/>
      <c r="N489" s="8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1:42" s="3" customFormat="1" ht="21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33"/>
      <c r="N490" s="8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1:42" s="3" customFormat="1" ht="21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33"/>
      <c r="N491" s="8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1:42" s="3" customFormat="1" ht="21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33"/>
      <c r="N492" s="8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1:42" s="3" customFormat="1" ht="21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33"/>
      <c r="N493" s="8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s="3" customFormat="1" ht="21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33"/>
      <c r="N494" s="8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s="3" customFormat="1" ht="21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33"/>
      <c r="N495" s="8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1:42" s="3" customFormat="1" ht="21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33"/>
      <c r="N496" s="8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1:42" s="3" customFormat="1" ht="21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33"/>
      <c r="N497" s="8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1:42" s="3" customFormat="1" ht="21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33"/>
      <c r="N498" s="8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1:42" s="3" customFormat="1" ht="21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33"/>
      <c r="N499" s="8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1:42" s="3" customFormat="1" ht="21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33"/>
      <c r="N500" s="8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1:42" s="3" customFormat="1" ht="21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33"/>
      <c r="N501" s="8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1:42" s="3" customFormat="1" ht="21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33"/>
      <c r="N502" s="8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1:42" s="3" customFormat="1" ht="21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33"/>
      <c r="N503" s="8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1:42" s="3" customFormat="1" ht="21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33"/>
      <c r="N504" s="8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1:42" s="3" customFormat="1" ht="21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33"/>
      <c r="N505" s="8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1:42" s="3" customFormat="1" ht="21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33"/>
      <c r="N506" s="8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1:42" s="3" customFormat="1" ht="21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33"/>
      <c r="N507" s="8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1:42" s="3" customFormat="1" ht="21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33"/>
      <c r="N508" s="8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1:42" s="3" customFormat="1" ht="21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33"/>
      <c r="N509" s="8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1:42" s="3" customFormat="1" ht="21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33"/>
      <c r="N510" s="8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1:42" s="3" customFormat="1" ht="21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33"/>
      <c r="N511" s="8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1:42" s="3" customFormat="1" ht="21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33"/>
      <c r="N512" s="8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1:42" s="3" customFormat="1" ht="21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33"/>
      <c r="N513" s="8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1:42" s="3" customFormat="1" ht="21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33"/>
      <c r="N514" s="8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1:42" s="3" customFormat="1" ht="21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33"/>
      <c r="N515" s="8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1:42" s="3" customFormat="1" ht="21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33"/>
      <c r="N516" s="8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1:42" s="3" customFormat="1" ht="21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33"/>
      <c r="N517" s="8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1:42" s="3" customFormat="1" ht="21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33"/>
      <c r="N518" s="8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1:42" s="3" customFormat="1" ht="21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33"/>
      <c r="N519" s="8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1:42" s="3" customFormat="1" ht="21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33"/>
      <c r="N520" s="8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1:42" s="3" customFormat="1" ht="21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33"/>
      <c r="N521" s="8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1:42" s="3" customFormat="1" ht="21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33"/>
      <c r="N522" s="8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1:42" s="3" customFormat="1" ht="21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33"/>
      <c r="N523" s="8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1:42" s="3" customFormat="1" ht="21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33"/>
      <c r="N524" s="8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1:42" s="3" customFormat="1" ht="21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33"/>
      <c r="N525" s="8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1:42" s="3" customFormat="1" ht="21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33"/>
      <c r="N526" s="8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1:42" s="3" customFormat="1" ht="21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33"/>
      <c r="N527" s="8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1:42" s="3" customFormat="1" ht="21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33"/>
      <c r="N528" s="8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1:42" s="3" customFormat="1" ht="21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33"/>
      <c r="N529" s="8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1:42" s="3" customFormat="1" ht="21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33"/>
      <c r="N530" s="8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1:42" s="3" customFormat="1" ht="21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33"/>
      <c r="N531" s="8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1:42" s="3" customFormat="1" ht="21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33"/>
      <c r="N532" s="8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1:42" s="3" customFormat="1" ht="21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33"/>
      <c r="N533" s="8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1:42" s="3" customFormat="1" ht="21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33"/>
      <c r="N534" s="8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1:42" s="3" customFormat="1" ht="21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33"/>
      <c r="N535" s="8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1:42" s="3" customFormat="1" ht="21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33"/>
      <c r="N536" s="8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1:42" s="3" customFormat="1" ht="21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33"/>
      <c r="N537" s="8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1:42" s="3" customFormat="1" ht="21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33"/>
      <c r="N538" s="8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1:42" s="3" customFormat="1" ht="21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33"/>
      <c r="N539" s="8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1:42" s="3" customFormat="1" ht="21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33"/>
      <c r="N540" s="8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1:42" s="3" customFormat="1" ht="21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33"/>
      <c r="N541" s="8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1:42" s="3" customFormat="1" ht="21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33"/>
      <c r="N542" s="8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1:42" s="3" customFormat="1" ht="21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33"/>
      <c r="N543" s="8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1:42" s="3" customFormat="1" ht="21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33"/>
      <c r="N544" s="8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1:42" s="3" customFormat="1" ht="21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33"/>
      <c r="N545" s="8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1:42" s="3" customFormat="1" ht="21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33"/>
      <c r="N546" s="8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1:42" s="3" customFormat="1" ht="21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33"/>
      <c r="N547" s="8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1:42" s="3" customFormat="1" ht="21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33"/>
      <c r="N548" s="8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1:42" s="3" customFormat="1" ht="21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33"/>
      <c r="N549" s="8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1:42" s="3" customFormat="1" ht="21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33"/>
      <c r="N550" s="8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1:42" s="3" customFormat="1" ht="21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33"/>
      <c r="N551" s="8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1:42" s="3" customFormat="1" ht="21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33"/>
      <c r="N552" s="8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1:42" s="3" customFormat="1" ht="21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33"/>
      <c r="N553" s="8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1:42" s="3" customFormat="1" ht="21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33"/>
      <c r="N554" s="8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1:42" s="3" customFormat="1" ht="21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33"/>
      <c r="N555" s="8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1:42" s="3" customFormat="1" ht="21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33"/>
      <c r="N556" s="8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1:42" s="3" customFormat="1" ht="21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33"/>
      <c r="N557" s="8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1:42" s="3" customFormat="1" ht="21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33"/>
      <c r="N558" s="8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1:42" s="3" customFormat="1" ht="21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33"/>
      <c r="N559" s="8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1:42" s="3" customFormat="1" ht="21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33"/>
      <c r="N560" s="8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1:42" s="3" customFormat="1" ht="21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33"/>
      <c r="N561" s="8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1:42" s="3" customFormat="1" ht="21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33"/>
      <c r="N562" s="8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1:42" s="3" customFormat="1" ht="21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33"/>
      <c r="N563" s="8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s="3" customFormat="1" ht="21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33"/>
      <c r="N564" s="8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s="3" customFormat="1" ht="21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33"/>
      <c r="N565" s="8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s="3" customFormat="1" ht="21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33"/>
      <c r="N566" s="8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s="3" customFormat="1" ht="21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33"/>
      <c r="N567" s="8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s="3" customFormat="1" ht="21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33"/>
      <c r="N568" s="8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s="3" customFormat="1" ht="21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33"/>
      <c r="N569" s="8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s="3" customFormat="1" ht="21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33"/>
      <c r="N570" s="8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s="3" customFormat="1" ht="21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33"/>
      <c r="N571" s="8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s="3" customFormat="1" ht="21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33"/>
      <c r="N572" s="8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s="3" customFormat="1" ht="21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33"/>
      <c r="N573" s="8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s="3" customFormat="1" ht="21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33"/>
      <c r="N574" s="8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s="3" customFormat="1" ht="21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33"/>
      <c r="N575" s="8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1:42" s="3" customFormat="1" ht="21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33"/>
      <c r="N576" s="8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1:42" s="3" customFormat="1" ht="21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33"/>
      <c r="N577" s="8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1:42" s="3" customFormat="1" ht="21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33"/>
      <c r="N578" s="8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1:42" s="3" customFormat="1" ht="21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33"/>
      <c r="N579" s="8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1:42" s="3" customFormat="1" ht="21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33"/>
      <c r="N580" s="8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1:42" s="3" customFormat="1" ht="21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33"/>
      <c r="N581" s="8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1:42" s="3" customFormat="1" ht="21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33"/>
      <c r="N582" s="8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1:42" s="3" customFormat="1" ht="21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33"/>
      <c r="N583" s="8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1:42" s="3" customFormat="1" ht="21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33"/>
      <c r="N584" s="8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1:42" s="3" customFormat="1" ht="21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33"/>
      <c r="N585" s="8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1:42" s="3" customFormat="1" ht="21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33"/>
      <c r="N586" s="8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1:42" s="3" customFormat="1" ht="21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33"/>
      <c r="N587" s="8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1:42" s="3" customFormat="1" ht="21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33"/>
      <c r="N588" s="8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1:42" s="3" customFormat="1" ht="21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33"/>
      <c r="N589" s="8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1:42" s="3" customFormat="1" ht="21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33"/>
      <c r="N590" s="8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1:42" s="3" customFormat="1" ht="21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33"/>
      <c r="N591" s="8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1:42" s="3" customFormat="1" ht="21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33"/>
      <c r="N592" s="8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1:42" s="3" customFormat="1" ht="21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33"/>
      <c r="N593" s="8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1:42" s="3" customFormat="1" ht="21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33"/>
      <c r="N594" s="8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1:42" s="3" customFormat="1" ht="21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33"/>
      <c r="N595" s="8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1:42" s="3" customFormat="1" ht="21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33"/>
      <c r="N596" s="8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1:42" s="3" customFormat="1" ht="21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33"/>
      <c r="N597" s="8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1:42" s="3" customFormat="1" ht="21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33"/>
      <c r="N598" s="8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1:42" s="3" customFormat="1" ht="21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33"/>
      <c r="N599" s="8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1:42" s="3" customFormat="1" ht="21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33"/>
      <c r="N600" s="8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1:42" s="3" customFormat="1" ht="21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33"/>
      <c r="N601" s="8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1:42" s="3" customFormat="1" ht="21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33"/>
      <c r="N602" s="8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1:42" s="3" customFormat="1" ht="21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33"/>
      <c r="N603" s="8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1:42" s="3" customFormat="1" ht="21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3"/>
      <c r="N604" s="8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1:42" s="3" customFormat="1" ht="21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33"/>
      <c r="N605" s="8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1:42" s="3" customFormat="1" ht="21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33"/>
      <c r="N606" s="8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1:42" s="3" customFormat="1" ht="21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33"/>
      <c r="N607" s="8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1:42" s="3" customFormat="1" ht="21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33"/>
      <c r="N608" s="8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1:42" s="3" customFormat="1" ht="21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33"/>
      <c r="N609" s="8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1:42" s="3" customFormat="1" ht="21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33"/>
      <c r="N610" s="8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1:42" s="3" customFormat="1" ht="21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33"/>
      <c r="N611" s="8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1:42" s="3" customFormat="1" ht="21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33"/>
      <c r="N612" s="8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1:42" s="3" customFormat="1" ht="21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33"/>
      <c r="N613" s="8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1:42" s="3" customFormat="1" ht="21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33"/>
      <c r="N614" s="8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1:42" s="3" customFormat="1" ht="21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33"/>
      <c r="N615" s="8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1:42" s="3" customFormat="1" ht="21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33"/>
      <c r="N616" s="8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1:42" s="3" customFormat="1" ht="21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33"/>
      <c r="N617" s="8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1:42" s="3" customFormat="1" ht="21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33"/>
      <c r="N618" s="8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1:42" s="3" customFormat="1" ht="21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33"/>
      <c r="N619" s="8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1:42" s="3" customFormat="1" ht="21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33"/>
      <c r="N620" s="8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1:42" s="3" customFormat="1" ht="21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33"/>
      <c r="N621" s="8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1:42" s="3" customFormat="1" ht="21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33"/>
      <c r="N622" s="8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1:42" s="3" customFormat="1" ht="21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33"/>
      <c r="N623" s="8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1:42" s="3" customFormat="1" ht="21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33"/>
      <c r="N624" s="8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1:42" s="3" customFormat="1" ht="21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33"/>
      <c r="N625" s="8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1:42" s="3" customFormat="1" ht="21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33"/>
      <c r="N626" s="8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1:42" s="3" customFormat="1" ht="21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33"/>
      <c r="N627" s="8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1:42" s="3" customFormat="1" ht="21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33"/>
      <c r="N628" s="8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1:42" s="3" customFormat="1" ht="21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33"/>
      <c r="N629" s="8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1:42" s="3" customFormat="1" ht="21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33"/>
      <c r="N630" s="8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1:42" s="3" customFormat="1" ht="21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33"/>
      <c r="N631" s="8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1:42" s="3" customFormat="1" ht="21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33"/>
      <c r="N632" s="8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1:42" s="3" customFormat="1" ht="21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33"/>
      <c r="N633" s="8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s="3" customFormat="1" ht="21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33"/>
      <c r="N634" s="8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s="3" customFormat="1" ht="21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33"/>
      <c r="N635" s="8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1:42" s="3" customFormat="1" ht="21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33"/>
      <c r="N636" s="8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1:42" s="3" customFormat="1" ht="21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33"/>
      <c r="N637" s="8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1:42" s="3" customFormat="1" ht="21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33"/>
      <c r="N638" s="8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1:42" s="3" customFormat="1" ht="21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33"/>
      <c r="N639" s="8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1:42" s="3" customFormat="1" ht="21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33"/>
      <c r="N640" s="8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1:42" s="3" customFormat="1" ht="21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33"/>
      <c r="N641" s="8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1:42" s="3" customFormat="1" ht="21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33"/>
      <c r="N642" s="8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1:42" s="3" customFormat="1" ht="21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33"/>
      <c r="N643" s="8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1:42" s="3" customFormat="1" ht="21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33"/>
      <c r="N644" s="8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1:42" s="3" customFormat="1" ht="21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33"/>
      <c r="N645" s="8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1:42" s="3" customFormat="1" ht="21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33"/>
      <c r="N646" s="8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1:42" s="3" customFormat="1" ht="21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33"/>
      <c r="N647" s="8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1:42" s="3" customFormat="1" ht="21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33"/>
      <c r="N648" s="8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1:42" s="3" customFormat="1" ht="21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33"/>
      <c r="N649" s="8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1:42" s="3" customFormat="1" ht="21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33"/>
      <c r="N650" s="8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1:42" s="3" customFormat="1" ht="21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33"/>
      <c r="N651" s="8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1:42" s="3" customFormat="1" ht="21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33"/>
      <c r="N652" s="8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1:42" s="3" customFormat="1" ht="21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33"/>
      <c r="N653" s="8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1:42" s="3" customFormat="1" ht="21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33"/>
      <c r="N654" s="8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1:42" s="3" customFormat="1" ht="21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33"/>
      <c r="N655" s="8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1:42" s="3" customFormat="1" ht="21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33"/>
      <c r="N656" s="8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1:42" s="3" customFormat="1" ht="21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33"/>
      <c r="N657" s="8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1:42" s="3" customFormat="1" ht="21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33"/>
      <c r="N658" s="8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1:42" s="3" customFormat="1" ht="21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33"/>
      <c r="N659" s="8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1:42" s="3" customFormat="1" ht="21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33"/>
      <c r="N660" s="8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1:42" s="3" customFormat="1" ht="21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33"/>
      <c r="N661" s="8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1:42" s="3" customFormat="1" ht="21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33"/>
      <c r="N662" s="8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1:42" s="3" customFormat="1" ht="21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33"/>
      <c r="N663" s="8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1:42" s="3" customFormat="1" ht="21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33"/>
      <c r="N664" s="8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1:42" s="3" customFormat="1" ht="21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33"/>
      <c r="N665" s="8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1:42" s="3" customFormat="1" ht="21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33"/>
      <c r="N666" s="8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1:42" s="3" customFormat="1" ht="21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33"/>
      <c r="N667" s="8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1:42" s="3" customFormat="1" ht="21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33"/>
      <c r="N668" s="8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1:42" s="3" customFormat="1" ht="21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33"/>
      <c r="N669" s="8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1:42" s="3" customFormat="1" ht="21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33"/>
      <c r="N670" s="8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1:42" s="3" customFormat="1" ht="21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33"/>
      <c r="N671" s="8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1:42" s="3" customFormat="1" ht="21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33"/>
      <c r="N672" s="8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1:42" s="3" customFormat="1" ht="21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33"/>
      <c r="N673" s="8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1:42" s="3" customFormat="1" ht="21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33"/>
      <c r="N674" s="8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1:42" s="3" customFormat="1" ht="21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33"/>
      <c r="N675" s="8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1:42" s="3" customFormat="1" ht="21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33"/>
      <c r="N676" s="8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1:42" s="3" customFormat="1" ht="21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33"/>
      <c r="N677" s="8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1:42" s="3" customFormat="1" ht="21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33"/>
      <c r="N678" s="8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1:42" s="3" customFormat="1" ht="21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33"/>
      <c r="N679" s="8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1:42" s="3" customFormat="1" ht="21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33"/>
      <c r="N680" s="8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1:42" s="3" customFormat="1" ht="21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3"/>
      <c r="N681" s="8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1:42" s="3" customFormat="1" ht="21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33"/>
      <c r="N682" s="8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1:42" s="3" customFormat="1" ht="21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33"/>
      <c r="N683" s="8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1:42" s="3" customFormat="1" ht="21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33"/>
      <c r="N684" s="8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1:42" s="3" customFormat="1" ht="21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33"/>
      <c r="N685" s="8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1:42" s="3" customFormat="1" ht="21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33"/>
      <c r="N686" s="8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1:42" s="3" customFormat="1" ht="21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33"/>
      <c r="N687" s="8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1:42" s="3" customFormat="1" ht="21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33"/>
      <c r="N688" s="8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1:42" s="3" customFormat="1" ht="21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33"/>
      <c r="N689" s="8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1:42" s="3" customFormat="1" ht="21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33"/>
      <c r="N690" s="8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1:42" s="3" customFormat="1" ht="21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33"/>
      <c r="N691" s="8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1:42" s="3" customFormat="1" ht="21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33"/>
      <c r="N692" s="8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1:42" s="3" customFormat="1" ht="21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33"/>
      <c r="N693" s="8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1:42" s="3" customFormat="1" ht="21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33"/>
      <c r="N694" s="8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1:42" s="3" customFormat="1" ht="21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33"/>
      <c r="N695" s="8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1:42" s="3" customFormat="1" ht="21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33"/>
      <c r="N696" s="8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1:42" s="3" customFormat="1" ht="21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33"/>
      <c r="N697" s="8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1:42" s="3" customFormat="1" ht="21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33"/>
      <c r="N698" s="8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1:42" s="3" customFormat="1" ht="21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33"/>
      <c r="N699" s="8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1:42" s="3" customFormat="1" ht="21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33"/>
      <c r="N700" s="8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1:42" s="3" customFormat="1" ht="21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33"/>
      <c r="N701" s="8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1:42" s="3" customFormat="1" ht="21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33"/>
      <c r="N702" s="8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1:42" s="3" customFormat="1" ht="21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33"/>
      <c r="N703" s="8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s="3" customFormat="1" ht="21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33"/>
      <c r="N704" s="8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s="3" customFormat="1" ht="21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33"/>
      <c r="N705" s="8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1:42" s="3" customFormat="1" ht="21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33"/>
      <c r="N706" s="8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1:42" s="3" customFormat="1" ht="21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33"/>
      <c r="N707" s="8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1:42" s="3" customFormat="1" ht="21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33"/>
      <c r="N708" s="8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1:42" s="3" customFormat="1" ht="21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33"/>
      <c r="N709" s="8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1:42" s="3" customFormat="1" ht="21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33"/>
      <c r="N710" s="8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1:42" s="3" customFormat="1" ht="21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33"/>
      <c r="N711" s="8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1:42" s="3" customFormat="1" ht="21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33"/>
      <c r="N712" s="8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1:42" s="3" customFormat="1" ht="21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33"/>
      <c r="N713" s="8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1:42" s="3" customFormat="1" ht="21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33"/>
      <c r="N714" s="8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1:42" s="3" customFormat="1" ht="21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33"/>
      <c r="N715" s="8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1:42" s="3" customFormat="1" ht="21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33"/>
      <c r="N716" s="8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1:42" s="3" customFormat="1" ht="21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33"/>
      <c r="N717" s="8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1:42" s="3" customFormat="1" ht="21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33"/>
      <c r="N718" s="8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1:42" s="3" customFormat="1" ht="21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33"/>
      <c r="N719" s="8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1:42" s="3" customFormat="1" ht="21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33"/>
      <c r="N720" s="8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1:42" s="3" customFormat="1" ht="21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33"/>
      <c r="N721" s="8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1:42" s="3" customFormat="1" ht="21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33"/>
      <c r="N722" s="8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1:42" s="3" customFormat="1" ht="21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33"/>
      <c r="N723" s="8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1:42" s="3" customFormat="1" ht="21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33"/>
      <c r="N724" s="8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1:42" s="3" customFormat="1" ht="21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33"/>
      <c r="N725" s="8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1:42" s="3" customFormat="1" ht="21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33"/>
      <c r="N726" s="8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1:42" s="3" customFormat="1" ht="21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33"/>
      <c r="N727" s="8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1:42" s="3" customFormat="1" ht="21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33"/>
      <c r="N728" s="8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1:42" s="3" customFormat="1" ht="21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33"/>
      <c r="N729" s="8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1:42" s="3" customFormat="1" ht="21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33"/>
      <c r="N730" s="8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1:42" s="3" customFormat="1" ht="21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33"/>
      <c r="N731" s="8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1:42" s="3" customFormat="1" ht="21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33"/>
      <c r="N732" s="8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1:42" s="3" customFormat="1" ht="21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33"/>
      <c r="N733" s="8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1:42" s="3" customFormat="1" ht="21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33"/>
      <c r="N734" s="8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1:42" s="3" customFormat="1" ht="21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33"/>
      <c r="N735" s="8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1:42" s="3" customFormat="1" ht="21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33"/>
      <c r="N736" s="8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1:42" s="3" customFormat="1" ht="21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33"/>
      <c r="N737" s="8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1:42" s="3" customFormat="1" ht="21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33"/>
      <c r="N738" s="8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1:42" s="3" customFormat="1" ht="21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33"/>
      <c r="N739" s="8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1:42" s="3" customFormat="1" ht="21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33"/>
      <c r="N740" s="8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1:42" s="3" customFormat="1" ht="21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33"/>
      <c r="N741" s="8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1:42" s="3" customFormat="1" ht="21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33"/>
      <c r="N742" s="8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1:42" s="3" customFormat="1" ht="21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33"/>
      <c r="N743" s="8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1:42" s="3" customFormat="1" ht="21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33"/>
      <c r="N744" s="8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1:42" s="3" customFormat="1" ht="21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33"/>
      <c r="N745" s="8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1:42" s="3" customFormat="1" ht="21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33"/>
      <c r="N746" s="8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1:42" s="3" customFormat="1" ht="21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33"/>
      <c r="N747" s="8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1:42" s="3" customFormat="1" ht="21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33"/>
      <c r="N748" s="8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1:42" s="3" customFormat="1" ht="21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33"/>
      <c r="N749" s="8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1:42" s="3" customFormat="1" ht="21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33"/>
      <c r="N750" s="8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1:42" s="3" customFormat="1" ht="21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33"/>
      <c r="N751" s="8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1:42" s="3" customFormat="1" ht="21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33"/>
      <c r="N752" s="8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1:42" s="3" customFormat="1" ht="21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33"/>
      <c r="N753" s="8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1:42" s="3" customFormat="1" ht="21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33"/>
      <c r="N754" s="8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1:42" s="3" customFormat="1" ht="21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33"/>
      <c r="N755" s="8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1:42" s="3" customFormat="1" ht="21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33"/>
      <c r="N756" s="8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1:42" s="3" customFormat="1" ht="21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33"/>
      <c r="N757" s="8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1:42" s="3" customFormat="1" ht="21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33"/>
      <c r="N758" s="8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1:42" s="3" customFormat="1" ht="21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33"/>
      <c r="N759" s="8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1:42" s="3" customFormat="1" ht="21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33"/>
      <c r="N760" s="8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1:42" s="3" customFormat="1" ht="21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33"/>
      <c r="N761" s="8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1:42" s="3" customFormat="1" ht="21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33"/>
      <c r="N762" s="8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1:42" s="3" customFormat="1" ht="21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33"/>
      <c r="N763" s="8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1:42" s="3" customFormat="1" ht="21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33"/>
      <c r="N764" s="8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1:42" s="3" customFormat="1" ht="21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33"/>
      <c r="N765" s="8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1:42" s="3" customFormat="1" ht="21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33"/>
      <c r="N766" s="8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1:42" s="3" customFormat="1" ht="21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33"/>
      <c r="N767" s="8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1:42" s="3" customFormat="1" ht="21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33"/>
      <c r="N768" s="8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1:42" s="3" customFormat="1" ht="21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33"/>
      <c r="N769" s="8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1:42" s="3" customFormat="1" ht="21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33"/>
      <c r="N770" s="8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1:42" s="3" customFormat="1" ht="21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33"/>
      <c r="N771" s="8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1:42" s="3" customFormat="1" ht="21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33"/>
      <c r="N772" s="8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1:42" s="3" customFormat="1" ht="21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33"/>
      <c r="N773" s="8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1:42" s="3" customFormat="1" ht="21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33"/>
      <c r="N774" s="8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1:42" s="3" customFormat="1" ht="21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33"/>
      <c r="N775" s="8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1:42" s="3" customFormat="1" ht="21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33"/>
      <c r="N776" s="8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1:42" s="3" customFormat="1" ht="21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33"/>
      <c r="N777" s="8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1:42" s="3" customFormat="1" ht="21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33"/>
      <c r="N778" s="8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1:42" s="3" customFormat="1" ht="21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33"/>
      <c r="N779" s="8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1:42" s="3" customFormat="1" ht="21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33"/>
      <c r="N780" s="8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1:42" s="3" customFormat="1" ht="21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33"/>
      <c r="N781" s="8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1:42" s="3" customFormat="1" ht="21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33"/>
      <c r="N782" s="8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1:42" s="3" customFormat="1" ht="21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33"/>
      <c r="N783" s="8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1:42" s="3" customFormat="1" ht="21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33"/>
      <c r="N784" s="8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1:42" s="3" customFormat="1" ht="21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33"/>
      <c r="N785" s="8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1:42" s="3" customFormat="1" ht="21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33"/>
      <c r="N786" s="8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1:42" s="3" customFormat="1" ht="21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33"/>
      <c r="N787" s="8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1:42" s="3" customFormat="1" ht="21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33"/>
      <c r="N788" s="8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1:42" s="3" customFormat="1" ht="21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33"/>
      <c r="N789" s="8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1:42" s="3" customFormat="1" ht="21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33"/>
      <c r="N790" s="8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1:42" s="3" customFormat="1" ht="21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33"/>
      <c r="N791" s="8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1:42" s="3" customFormat="1" ht="21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33"/>
      <c r="N792" s="8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1:42" s="3" customFormat="1" ht="21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33"/>
      <c r="N793" s="8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1:42" s="3" customFormat="1" ht="21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33"/>
      <c r="N794" s="8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1:42" s="3" customFormat="1" ht="21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33"/>
      <c r="N795" s="8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1:42" s="3" customFormat="1" ht="21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33"/>
      <c r="N796" s="8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1:42" s="3" customFormat="1" ht="21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33"/>
      <c r="N797" s="8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1:42" s="3" customFormat="1" ht="21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33"/>
      <c r="N798" s="8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1:42" s="3" customFormat="1" ht="21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33"/>
      <c r="N799" s="8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1:42" s="3" customFormat="1" ht="21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33"/>
      <c r="N800" s="8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1:42" s="3" customFormat="1" ht="21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33"/>
      <c r="N801" s="8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1:42" s="3" customFormat="1" ht="21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33"/>
      <c r="N802" s="8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1:42" s="3" customFormat="1" ht="21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33"/>
      <c r="N803" s="8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1:42" s="3" customFormat="1" ht="21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33"/>
      <c r="N804" s="8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1:42" s="3" customFormat="1" ht="21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33"/>
      <c r="N805" s="8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1:42" s="3" customFormat="1" ht="21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33"/>
      <c r="N806" s="8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1:42" s="3" customFormat="1" ht="21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33"/>
      <c r="N807" s="8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1:42" s="3" customFormat="1" ht="21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33"/>
      <c r="N808" s="8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1:42" s="3" customFormat="1" ht="21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33"/>
      <c r="N809" s="8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1:42" s="3" customFormat="1" ht="21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33"/>
      <c r="N810" s="8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1:42" s="3" customFormat="1" ht="21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33"/>
      <c r="N811" s="8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1:42" s="3" customFormat="1" ht="21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33"/>
      <c r="N812" s="8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1:42" s="3" customFormat="1" ht="21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33"/>
      <c r="N813" s="8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1:42" s="3" customFormat="1" ht="21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33"/>
      <c r="N814" s="8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1:42" s="3" customFormat="1" ht="21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33"/>
      <c r="N815" s="8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1:42" s="3" customFormat="1" ht="21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33"/>
      <c r="N816" s="8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1:42" s="3" customFormat="1" ht="21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33"/>
      <c r="N817" s="8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1:42" s="3" customFormat="1" ht="21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33"/>
      <c r="N818" s="8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1:42" s="3" customFormat="1" ht="21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33"/>
      <c r="N819" s="8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1:42" s="3" customFormat="1" ht="21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33"/>
      <c r="N820" s="8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1:42" s="3" customFormat="1" ht="21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33"/>
      <c r="N821" s="8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1:42" s="3" customFormat="1" ht="21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33"/>
      <c r="N822" s="8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1:42" s="3" customFormat="1" ht="21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33"/>
      <c r="N823" s="8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1:42" s="3" customFormat="1" ht="21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33"/>
      <c r="N824" s="8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1:42" s="3" customFormat="1" ht="21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33"/>
      <c r="N825" s="8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1:42" s="3" customFormat="1" ht="21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33"/>
      <c r="N826" s="8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1:42" s="3" customFormat="1" ht="21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33"/>
      <c r="N827" s="8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1:42" s="3" customFormat="1" ht="21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33"/>
      <c r="N828" s="8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1:42" s="3" customFormat="1" ht="21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33"/>
      <c r="N829" s="8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1:42" s="3" customFormat="1" ht="21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33"/>
      <c r="N830" s="8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1:42" s="3" customFormat="1" ht="21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33"/>
      <c r="N831" s="8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1:42" s="3" customFormat="1" ht="21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33"/>
      <c r="N832" s="8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1:42" s="3" customFormat="1" ht="21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33"/>
      <c r="N833" s="8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1:42" s="3" customFormat="1" ht="21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33"/>
      <c r="N834" s="8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1:42" s="3" customFormat="1" ht="21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33"/>
      <c r="N835" s="8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1:42" s="3" customFormat="1" ht="21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33"/>
      <c r="N836" s="8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1:42" s="3" customFormat="1" ht="21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33"/>
      <c r="N837" s="8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1:42" s="3" customFormat="1" ht="21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33"/>
      <c r="N838" s="8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1:42" s="3" customFormat="1" ht="21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33"/>
      <c r="N839" s="8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1:42" s="3" customFormat="1" ht="21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33"/>
      <c r="N840" s="8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1:42" s="3" customFormat="1" ht="21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33"/>
      <c r="N841" s="8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1:42" s="3" customFormat="1" ht="21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33"/>
      <c r="N842" s="8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1:42" s="3" customFormat="1" ht="21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33"/>
      <c r="N843" s="8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1:42" s="3" customFormat="1" ht="21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33"/>
      <c r="N844" s="8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1:42" s="3" customFormat="1" ht="21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33"/>
      <c r="N845" s="8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1:42" s="3" customFormat="1" ht="21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33"/>
      <c r="N846" s="8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1:42" s="3" customFormat="1" ht="21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33"/>
      <c r="N847" s="8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1:42" s="3" customFormat="1" ht="21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33"/>
      <c r="N848" s="8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1:42" s="3" customFormat="1" ht="21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33"/>
      <c r="N849" s="8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1:42" s="3" customFormat="1" ht="21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33"/>
      <c r="N850" s="8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1:42" s="3" customFormat="1" ht="21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33"/>
      <c r="N851" s="8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1:42" s="3" customFormat="1" ht="21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33"/>
      <c r="N852" s="8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1:42" s="3" customFormat="1" ht="21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33"/>
      <c r="N853" s="8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1:42" s="3" customFormat="1" ht="21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33"/>
      <c r="N854" s="8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1:42" s="3" customFormat="1" ht="21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33"/>
      <c r="N855" s="8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1:42" s="3" customFormat="1" ht="21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33"/>
      <c r="N856" s="8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1:42" s="3" customFormat="1" ht="21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33"/>
      <c r="N857" s="8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1:42" s="3" customFormat="1" ht="21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33"/>
      <c r="N858" s="8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1:42" s="3" customFormat="1" ht="21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33"/>
      <c r="N859" s="8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1:42" s="3" customFormat="1" ht="21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33"/>
      <c r="N860" s="8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1:42" s="3" customFormat="1" ht="21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33"/>
      <c r="N861" s="8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1:42" s="3" customFormat="1" ht="21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33"/>
      <c r="N862" s="8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1:42" s="3" customFormat="1" ht="21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33"/>
      <c r="N863" s="8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1:42" s="3" customFormat="1" ht="21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33"/>
      <c r="N864" s="8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1:42" s="3" customFormat="1" ht="21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33"/>
      <c r="N865" s="8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1:42" s="3" customFormat="1" ht="21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33"/>
      <c r="N866" s="8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1:42" s="3" customFormat="1" ht="21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33"/>
      <c r="N867" s="8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1:42" s="3" customFormat="1" ht="21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33"/>
      <c r="N868" s="8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1:42" s="3" customFormat="1" ht="21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33"/>
      <c r="N869" s="8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1:42" s="3" customFormat="1" ht="21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33"/>
      <c r="N870" s="8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1:42" s="3" customFormat="1" ht="21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33"/>
      <c r="N871" s="8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1:42" s="3" customFormat="1" ht="21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33"/>
      <c r="N872" s="8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1:42" s="3" customFormat="1" ht="21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33"/>
      <c r="N873" s="8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1:42" s="3" customFormat="1" ht="21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33"/>
      <c r="N874" s="8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1:42" s="3" customFormat="1" ht="21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33"/>
      <c r="N875" s="8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1:42" s="3" customFormat="1" ht="21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33"/>
      <c r="N876" s="8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1:42" s="3" customFormat="1" ht="21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33"/>
      <c r="N877" s="8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1:42" s="3" customFormat="1" ht="21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33"/>
      <c r="N878" s="8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1:42" s="3" customFormat="1" ht="21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33"/>
      <c r="N879" s="8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1:42" s="3" customFormat="1" ht="21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33"/>
      <c r="N880" s="8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1:42" s="3" customFormat="1" ht="21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33"/>
      <c r="N881" s="8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1:42" s="3" customFormat="1" ht="21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33"/>
      <c r="N882" s="8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1:42" s="3" customFormat="1" ht="21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33"/>
      <c r="N883" s="8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1:42" s="3" customFormat="1" ht="21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33"/>
      <c r="N884" s="8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1:42" s="3" customFormat="1" ht="21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33"/>
      <c r="N885" s="8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1:42" s="3" customFormat="1" ht="21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33"/>
      <c r="N886" s="8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1:42" s="3" customFormat="1" ht="21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33"/>
      <c r="N887" s="8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1:42" s="3" customFormat="1" ht="21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33"/>
      <c r="N888" s="8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1:42" s="3" customFormat="1" ht="21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33"/>
      <c r="N889" s="8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1:42" s="3" customFormat="1" ht="21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33"/>
      <c r="N890" s="8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1:42" s="3" customFormat="1" ht="21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33"/>
      <c r="N891" s="8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1:42" s="3" customFormat="1" ht="21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33"/>
      <c r="N892" s="8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1:42" s="3" customFormat="1" ht="21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33"/>
      <c r="N893" s="8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1:42" s="3" customFormat="1" ht="21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33"/>
      <c r="N894" s="8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1:42" s="3" customFormat="1" ht="21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33"/>
      <c r="N895" s="8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1:42" s="3" customFormat="1" ht="21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33"/>
      <c r="N896" s="8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1:42" s="3" customFormat="1" ht="21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33"/>
      <c r="N897" s="8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1:42" s="3" customFormat="1" ht="21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33"/>
      <c r="N898" s="8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1:42" s="3" customFormat="1" ht="21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33"/>
      <c r="N899" s="8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1:42" s="3" customFormat="1" ht="21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33"/>
      <c r="N900" s="8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1:42" s="3" customFormat="1" ht="21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33"/>
      <c r="N901" s="8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1:42" s="3" customFormat="1" ht="21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33"/>
      <c r="N902" s="8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1:42" s="3" customFormat="1" ht="21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33"/>
      <c r="N903" s="8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1:42" s="3" customFormat="1" ht="21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33"/>
      <c r="N904" s="8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  <row r="905" spans="1:42" s="3" customFormat="1" ht="21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33"/>
      <c r="N905" s="8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</row>
    <row r="906" spans="1:42" s="3" customFormat="1" ht="21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33"/>
      <c r="N906" s="8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</row>
    <row r="907" spans="1:42" s="3" customFormat="1" ht="21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33"/>
      <c r="N907" s="8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</row>
    <row r="908" spans="1:42" s="3" customFormat="1" ht="21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33"/>
      <c r="N908" s="8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</row>
    <row r="909" spans="1:42" s="3" customFormat="1" ht="21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33"/>
      <c r="N909" s="8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</row>
    <row r="910" spans="1:42" s="3" customFormat="1" ht="21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33"/>
      <c r="N910" s="8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</row>
    <row r="911" spans="1:42" s="3" customFormat="1" ht="21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33"/>
      <c r="N911" s="8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</row>
    <row r="912" spans="1:42" s="3" customFormat="1" ht="21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33"/>
      <c r="N912" s="8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</row>
    <row r="913" spans="1:42" s="3" customFormat="1" ht="21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33"/>
      <c r="N913" s="8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</row>
    <row r="914" spans="1:42" s="3" customFormat="1" ht="21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33"/>
      <c r="N914" s="8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</row>
    <row r="915" spans="1:42" s="3" customFormat="1" ht="21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33"/>
      <c r="N915" s="8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</row>
    <row r="916" spans="1:42" s="3" customFormat="1" ht="21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33"/>
      <c r="N916" s="8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</row>
    <row r="917" spans="1:42" s="3" customFormat="1" ht="21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33"/>
      <c r="N917" s="8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</row>
    <row r="918" spans="1:42" s="3" customFormat="1" ht="21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33"/>
      <c r="N918" s="8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</row>
    <row r="919" spans="1:42" s="3" customFormat="1" ht="21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33"/>
      <c r="N919" s="8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</row>
    <row r="920" spans="1:42" s="3" customFormat="1" ht="21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33"/>
      <c r="N920" s="8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</row>
    <row r="921" spans="1:42" s="3" customFormat="1" ht="21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33"/>
      <c r="N921" s="8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</row>
    <row r="922" spans="1:42" s="3" customFormat="1" ht="21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33"/>
      <c r="N922" s="8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</row>
    <row r="923" spans="1:42" s="3" customFormat="1" ht="21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33"/>
      <c r="N923" s="8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</row>
    <row r="924" spans="1:42" s="3" customFormat="1" ht="21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33"/>
      <c r="N924" s="8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</row>
    <row r="925" spans="1:42" s="3" customFormat="1" ht="21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33"/>
      <c r="N925" s="8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</row>
    <row r="926" spans="1:42" s="3" customFormat="1" ht="21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33"/>
      <c r="N926" s="8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</row>
    <row r="927" spans="1:42" s="3" customFormat="1" ht="21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33"/>
      <c r="N927" s="8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</row>
    <row r="928" spans="1:42" s="3" customFormat="1" ht="21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33"/>
      <c r="N928" s="8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</row>
    <row r="929" spans="1:42" s="3" customFormat="1" ht="21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33"/>
      <c r="N929" s="8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</row>
    <row r="930" spans="1:42" s="3" customFormat="1" ht="21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33"/>
      <c r="N930" s="8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</row>
    <row r="931" spans="1:42" s="3" customFormat="1" ht="21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33"/>
      <c r="N931" s="8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</row>
    <row r="932" spans="1:42" s="3" customFormat="1" ht="21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33"/>
      <c r="N932" s="8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</row>
    <row r="933" spans="1:42" s="3" customFormat="1" ht="21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33"/>
      <c r="N933" s="8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</row>
    <row r="934" spans="1:42" s="3" customFormat="1" ht="21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33"/>
      <c r="N934" s="8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</row>
    <row r="935" spans="1:42" s="3" customFormat="1" ht="21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33"/>
      <c r="N935" s="8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</row>
    <row r="936" spans="1:42" s="3" customFormat="1" ht="21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33"/>
      <c r="N936" s="8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</row>
    <row r="937" spans="1:42" s="3" customFormat="1" ht="21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33"/>
      <c r="N937" s="8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</row>
    <row r="938" spans="1:42" s="3" customFormat="1" ht="21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33"/>
      <c r="N938" s="8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</row>
    <row r="939" spans="1:42" s="3" customFormat="1" ht="21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33"/>
      <c r="N939" s="8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</row>
    <row r="940" spans="1:42" s="3" customFormat="1" ht="21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33"/>
      <c r="N940" s="8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</row>
    <row r="941" spans="1:42" s="3" customFormat="1" ht="21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33"/>
      <c r="N941" s="8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</row>
    <row r="942" spans="1:42" s="3" customFormat="1" ht="21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33"/>
      <c r="N942" s="8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</row>
    <row r="943" spans="1:42" s="3" customFormat="1" ht="21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33"/>
      <c r="N943" s="8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</row>
    <row r="944" spans="1:42" s="3" customFormat="1" ht="21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33"/>
      <c r="N944" s="8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</row>
    <row r="945" spans="1:42" s="3" customFormat="1" ht="21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33"/>
      <c r="N945" s="8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</row>
    <row r="946" spans="1:42" s="3" customFormat="1" ht="21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33"/>
      <c r="N946" s="8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</row>
    <row r="947" spans="1:42" s="3" customFormat="1" ht="21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33"/>
      <c r="N947" s="8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</row>
    <row r="948" spans="1:42" s="3" customFormat="1" ht="21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33"/>
      <c r="N948" s="8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</row>
    <row r="949" spans="1:42" s="3" customFormat="1" ht="21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33"/>
      <c r="N949" s="8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</row>
    <row r="950" spans="1:42" s="3" customFormat="1" ht="21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33"/>
      <c r="N950" s="8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</row>
    <row r="951" spans="1:42" s="3" customFormat="1" ht="21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33"/>
      <c r="N951" s="8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</row>
    <row r="952" spans="1:42" s="3" customFormat="1" ht="21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33"/>
      <c r="N952" s="8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</row>
    <row r="953" spans="1:42" s="3" customFormat="1" ht="21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33"/>
      <c r="N953" s="8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</row>
    <row r="954" spans="1:42" s="3" customFormat="1" ht="21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33"/>
      <c r="N954" s="8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</row>
    <row r="955" spans="1:42" s="3" customFormat="1" ht="21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33"/>
      <c r="N955" s="8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</row>
    <row r="956" spans="1:42" s="3" customFormat="1" ht="21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33"/>
      <c r="N956" s="8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</row>
    <row r="957" spans="1:42" s="3" customFormat="1" ht="21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33"/>
      <c r="N957" s="8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</row>
    <row r="958" spans="1:42" s="3" customFormat="1" ht="21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33"/>
      <c r="N958" s="8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</row>
    <row r="959" spans="1:42" s="3" customFormat="1" ht="21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33"/>
      <c r="N959" s="8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</row>
    <row r="960" spans="1:42" s="3" customFormat="1" ht="21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33"/>
      <c r="N960" s="8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</row>
    <row r="961" spans="1:42" s="3" customFormat="1" ht="21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33"/>
      <c r="N961" s="8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</row>
    <row r="962" spans="1:42" s="3" customFormat="1" ht="21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33"/>
      <c r="N962" s="8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spans="1:42" s="3" customFormat="1" ht="21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33"/>
      <c r="N963" s="8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spans="1:42" s="3" customFormat="1" ht="21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33"/>
      <c r="N964" s="8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spans="1:42" s="3" customFormat="1" ht="21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33"/>
      <c r="N965" s="8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</row>
    <row r="966" spans="1:42" s="3" customFormat="1" ht="21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33"/>
      <c r="N966" s="8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</row>
    <row r="967" spans="1:42" s="3" customFormat="1" ht="21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33"/>
      <c r="N967" s="8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</row>
    <row r="968" spans="1:42" s="3" customFormat="1" ht="21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33"/>
      <c r="N968" s="8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</row>
    <row r="969" spans="1:42" s="3" customFormat="1" ht="21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33"/>
      <c r="N969" s="8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</row>
    <row r="970" spans="1:42" s="3" customFormat="1" ht="21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33"/>
      <c r="N970" s="8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</row>
    <row r="971" spans="1:42" s="3" customFormat="1" ht="21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33"/>
      <c r="N971" s="8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</row>
    <row r="972" spans="1:42" s="3" customFormat="1" ht="21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33"/>
      <c r="N972" s="8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</row>
    <row r="973" spans="1:42" s="3" customFormat="1" ht="21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33"/>
      <c r="N973" s="8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</row>
    <row r="974" spans="1:42" s="3" customFormat="1" ht="21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33"/>
      <c r="N974" s="8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</row>
    <row r="975" spans="1:42" s="3" customFormat="1" ht="21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33"/>
      <c r="N975" s="8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</row>
    <row r="976" spans="1:42" s="3" customFormat="1" ht="21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33"/>
      <c r="N976" s="8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</row>
    <row r="977" spans="1:42" s="3" customFormat="1" ht="21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33"/>
      <c r="N977" s="8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</row>
    <row r="978" spans="1:42" s="3" customFormat="1" ht="21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33"/>
      <c r="N978" s="8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</row>
    <row r="979" spans="1:42" s="3" customFormat="1" ht="21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33"/>
      <c r="N979" s="8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</row>
    <row r="980" spans="1:42" s="3" customFormat="1" ht="21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33"/>
      <c r="N980" s="8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</row>
    <row r="981" spans="1:42" s="3" customFormat="1" ht="21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33"/>
      <c r="N981" s="8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</row>
    <row r="982" spans="1:42" s="3" customFormat="1" ht="21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33"/>
      <c r="N982" s="8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</row>
    <row r="983" spans="1:42" s="3" customFormat="1" ht="21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33"/>
      <c r="N983" s="8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</row>
    <row r="984" spans="1:42" s="3" customFormat="1" ht="21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33"/>
      <c r="N984" s="8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</row>
    <row r="985" spans="1:42" s="3" customFormat="1" ht="21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33"/>
      <c r="N985" s="8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</row>
    <row r="986" spans="1:42" s="3" customFormat="1" ht="21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33"/>
      <c r="N986" s="8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</row>
    <row r="987" spans="1:42" s="3" customFormat="1" ht="21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33"/>
      <c r="N987" s="8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</row>
    <row r="988" spans="1:42" s="3" customFormat="1" ht="21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33"/>
      <c r="N988" s="8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</row>
    <row r="989" spans="1:42" s="3" customFormat="1" ht="21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33"/>
      <c r="N989" s="8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</row>
    <row r="990" spans="1:42" s="3" customFormat="1" ht="21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33"/>
      <c r="N990" s="8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</row>
    <row r="991" spans="1:42" s="3" customFormat="1" ht="21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33"/>
      <c r="N991" s="8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</row>
    <row r="992" spans="1:42" s="3" customFormat="1" ht="21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33"/>
      <c r="N992" s="8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</row>
    <row r="993" spans="1:42" s="3" customFormat="1" ht="21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33"/>
      <c r="N993" s="8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</row>
    <row r="994" spans="1:42" s="3" customFormat="1" ht="21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33"/>
      <c r="N994" s="8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</row>
    <row r="995" spans="1:42" s="3" customFormat="1" ht="21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33"/>
      <c r="N995" s="8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</row>
    <row r="996" spans="1:42" s="3" customFormat="1" ht="21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33"/>
      <c r="N996" s="8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</row>
    <row r="997" spans="1:42" s="3" customFormat="1" ht="21">
      <c r="A997" s="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33"/>
      <c r="N997" s="8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</row>
    <row r="998" spans="1:42" s="3" customFormat="1" ht="21">
      <c r="A998" s="7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33"/>
      <c r="N998" s="8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</row>
    <row r="999" spans="1:42" s="3" customFormat="1" ht="21">
      <c r="A999" s="7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33"/>
      <c r="N999" s="8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</row>
    <row r="1000" spans="1:42" s="3" customFormat="1" ht="21">
      <c r="A1000" s="7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33"/>
      <c r="N1000" s="8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</row>
    <row r="1001" spans="1:42" s="3" customFormat="1" ht="21">
      <c r="A1001" s="7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33"/>
      <c r="N1001" s="8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</row>
    <row r="1002" spans="1:42" s="3" customFormat="1" ht="21">
      <c r="A1002" s="7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33"/>
      <c r="N1002" s="8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</row>
    <row r="1003" spans="1:42" s="3" customFormat="1" ht="21">
      <c r="A1003" s="7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33"/>
      <c r="N1003" s="8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</row>
    <row r="1004" spans="1:42" s="3" customFormat="1" ht="21">
      <c r="A1004" s="7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33"/>
      <c r="N1004" s="8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</row>
    <row r="1005" spans="1:42" s="3" customFormat="1" ht="21">
      <c r="A1005" s="7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33"/>
      <c r="N1005" s="8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</row>
    <row r="1006" spans="1:42" s="3" customFormat="1" ht="21">
      <c r="A1006" s="7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33"/>
      <c r="N1006" s="8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</row>
    <row r="1007" spans="1:42" s="3" customFormat="1" ht="21">
      <c r="A1007" s="7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33"/>
      <c r="N1007" s="8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</row>
    <row r="1008" spans="1:42" s="3" customFormat="1" ht="21">
      <c r="A1008" s="7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33"/>
      <c r="N1008" s="8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</row>
    <row r="1009" spans="1:42" s="3" customFormat="1" ht="21">
      <c r="A1009" s="7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33"/>
      <c r="N1009" s="8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</row>
    <row r="1010" spans="1:42" s="3" customFormat="1" ht="21">
      <c r="A1010" s="7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33"/>
      <c r="N1010" s="8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</row>
    <row r="1011" spans="1:42" s="3" customFormat="1" ht="21">
      <c r="A1011" s="7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33"/>
      <c r="N1011" s="8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</row>
    <row r="1012" spans="1:42" s="3" customFormat="1" ht="21">
      <c r="A1012" s="7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33"/>
      <c r="N1012" s="8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</row>
    <row r="1013" spans="1:42" s="3" customFormat="1" ht="21">
      <c r="A1013" s="7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33"/>
      <c r="N1013" s="8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</row>
    <row r="1014" spans="1:42" s="3" customFormat="1" ht="21">
      <c r="A1014" s="7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33"/>
      <c r="N1014" s="8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</row>
    <row r="1015" spans="1:42" s="3" customFormat="1" ht="21">
      <c r="A1015" s="7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33"/>
      <c r="N1015" s="8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</row>
    <row r="1016" spans="1:42" s="3" customFormat="1" ht="21">
      <c r="A1016" s="7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33"/>
      <c r="N1016" s="8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</row>
    <row r="1017" spans="1:42" s="3" customFormat="1" ht="21">
      <c r="A1017" s="7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33"/>
      <c r="N1017" s="8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</row>
    <row r="1018" spans="1:42" s="3" customFormat="1" ht="21">
      <c r="A1018" s="7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33"/>
      <c r="N1018" s="8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</row>
    <row r="1019" spans="1:42" s="3" customFormat="1" ht="21">
      <c r="A1019" s="7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33"/>
      <c r="N1019" s="8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</row>
    <row r="1020" spans="1:42" s="3" customFormat="1" ht="21">
      <c r="A1020" s="7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33"/>
      <c r="N1020" s="8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</row>
    <row r="1021" spans="1:42" s="3" customFormat="1" ht="21">
      <c r="A1021" s="7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33"/>
      <c r="N1021" s="8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</row>
    <row r="1022" spans="1:42" s="3" customFormat="1" ht="21">
      <c r="A1022" s="7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33"/>
      <c r="N1022" s="8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</row>
    <row r="1023" spans="1:42" s="3" customFormat="1" ht="21">
      <c r="A1023" s="7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33"/>
      <c r="N1023" s="8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</row>
    <row r="1024" spans="1:42" s="3" customFormat="1" ht="21">
      <c r="A1024" s="7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33"/>
      <c r="N1024" s="8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</row>
    <row r="1025" spans="1:42" s="3" customFormat="1" ht="21">
      <c r="A1025" s="7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33"/>
      <c r="N1025" s="8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</row>
    <row r="1026" spans="1:42" s="3" customFormat="1" ht="21">
      <c r="A1026" s="7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33"/>
      <c r="N1026" s="8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</row>
    <row r="1027" spans="1:42" s="3" customFormat="1" ht="21">
      <c r="A1027" s="7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33"/>
      <c r="N1027" s="8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</row>
    <row r="1028" spans="1:42" s="3" customFormat="1" ht="21">
      <c r="A1028" s="7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33"/>
      <c r="N1028" s="8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</row>
    <row r="1029" spans="1:42" s="3" customFormat="1" ht="21">
      <c r="A1029" s="7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33"/>
      <c r="N1029" s="8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</row>
    <row r="1030" spans="1:42" s="3" customFormat="1" ht="21">
      <c r="A1030" s="7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33"/>
      <c r="N1030" s="8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</row>
    <row r="1031" spans="1:42" s="3" customFormat="1" ht="21">
      <c r="A1031" s="7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33"/>
      <c r="N1031" s="8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</row>
    <row r="1032" spans="1:42" s="3" customFormat="1" ht="21">
      <c r="A1032" s="7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33"/>
      <c r="N1032" s="8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</row>
    <row r="1033" spans="1:42" s="3" customFormat="1" ht="21">
      <c r="A1033" s="7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33"/>
      <c r="N1033" s="8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</row>
    <row r="1034" spans="1:42" s="3" customFormat="1" ht="21">
      <c r="A1034" s="7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33"/>
      <c r="N1034" s="8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</row>
    <row r="1035" spans="1:42" s="3" customFormat="1" ht="21">
      <c r="A1035" s="7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33"/>
      <c r="N1035" s="8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</row>
    <row r="1036" spans="1:42" s="3" customFormat="1" ht="21">
      <c r="A1036" s="7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33"/>
      <c r="N1036" s="8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</row>
    <row r="1037" spans="1:42" s="3" customFormat="1" ht="21">
      <c r="A1037" s="7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33"/>
      <c r="N1037" s="8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</row>
    <row r="1038" spans="1:42" s="3" customFormat="1" ht="21">
      <c r="A1038" s="7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33"/>
      <c r="N1038" s="8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</row>
    <row r="1039" spans="1:42" s="3" customFormat="1" ht="21">
      <c r="A1039" s="7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33"/>
      <c r="N1039" s="8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</row>
    <row r="1040" spans="1:42" s="3" customFormat="1" ht="21">
      <c r="A1040" s="7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33"/>
      <c r="N1040" s="8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</row>
    <row r="1041" spans="1:42" s="3" customFormat="1" ht="21">
      <c r="A1041" s="7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33"/>
      <c r="N1041" s="8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</row>
    <row r="1042" spans="1:42" s="3" customFormat="1" ht="21">
      <c r="A1042" s="7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33"/>
      <c r="N1042" s="8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</row>
    <row r="1043" spans="1:42" s="3" customFormat="1" ht="21">
      <c r="A1043" s="7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33"/>
      <c r="N1043" s="8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</row>
    <row r="1044" spans="1:42" s="3" customFormat="1" ht="21">
      <c r="A1044" s="7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33"/>
      <c r="N1044" s="8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</row>
    <row r="1045" spans="1:42" s="3" customFormat="1" ht="21">
      <c r="A1045" s="7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33"/>
      <c r="N1045" s="8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</row>
    <row r="1046" spans="1:42" s="3" customFormat="1" ht="21">
      <c r="A1046" s="7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33"/>
      <c r="N1046" s="8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</row>
    <row r="1047" spans="1:42" s="3" customFormat="1" ht="21">
      <c r="A1047" s="7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33"/>
      <c r="N1047" s="8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</row>
    <row r="1048" spans="1:42" s="3" customFormat="1" ht="21">
      <c r="A1048" s="7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33"/>
      <c r="N1048" s="8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</row>
    <row r="1049" spans="1:42" s="3" customFormat="1" ht="21">
      <c r="A1049" s="7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33"/>
      <c r="N1049" s="8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</row>
    <row r="1050" spans="1:42" s="3" customFormat="1" ht="21">
      <c r="A1050" s="7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33"/>
      <c r="N1050" s="8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</row>
    <row r="1051" spans="1:42" s="3" customFormat="1" ht="21">
      <c r="A1051" s="7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33"/>
      <c r="N1051" s="8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</row>
    <row r="1052" spans="1:42" s="3" customFormat="1" ht="21">
      <c r="A1052" s="7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33"/>
      <c r="N1052" s="8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</row>
    <row r="1053" spans="1:42" s="3" customFormat="1" ht="21">
      <c r="A1053" s="7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33"/>
      <c r="N1053" s="8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</row>
    <row r="1054" spans="1:42" s="3" customFormat="1" ht="21">
      <c r="A1054" s="7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33"/>
      <c r="N1054" s="8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</row>
    <row r="1055" spans="1:42" s="3" customFormat="1" ht="21">
      <c r="A1055" s="7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33"/>
      <c r="N1055" s="8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</row>
    <row r="1056" spans="1:42" s="3" customFormat="1" ht="21">
      <c r="A1056" s="7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33"/>
      <c r="N1056" s="8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</row>
    <row r="1057" spans="1:42" s="3" customFormat="1" ht="21">
      <c r="A1057" s="7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33"/>
      <c r="N1057" s="8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</row>
    <row r="1058" spans="1:42" s="3" customFormat="1" ht="21">
      <c r="A1058" s="7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33"/>
      <c r="N1058" s="8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</row>
    <row r="1059" spans="1:42" s="3" customFormat="1" ht="21">
      <c r="A1059" s="7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33"/>
      <c r="N1059" s="8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</row>
    <row r="1060" spans="1:42" s="3" customFormat="1" ht="21">
      <c r="A1060" s="7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33"/>
      <c r="N1060" s="8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</row>
    <row r="1061" spans="1:42" s="3" customFormat="1" ht="21">
      <c r="A1061" s="7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33"/>
      <c r="N1061" s="8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</row>
    <row r="1062" spans="1:42" s="3" customFormat="1" ht="21">
      <c r="A1062" s="7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33"/>
      <c r="N1062" s="8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</row>
    <row r="1063" spans="1:42" s="3" customFormat="1" ht="21">
      <c r="A1063" s="7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33"/>
      <c r="N1063" s="8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</row>
    <row r="1064" spans="1:42" s="3" customFormat="1" ht="21">
      <c r="A1064" s="7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33"/>
      <c r="N1064" s="8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</row>
    <row r="1065" spans="1:42" s="3" customFormat="1" ht="21">
      <c r="A1065" s="7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33"/>
      <c r="N1065" s="8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</row>
    <row r="1066" spans="1:42" s="3" customFormat="1" ht="21">
      <c r="A1066" s="7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33"/>
      <c r="N1066" s="8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</row>
    <row r="1067" spans="1:42" s="3" customFormat="1" ht="21">
      <c r="A1067" s="7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33"/>
      <c r="N1067" s="8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</row>
    <row r="1068" spans="1:42" s="3" customFormat="1" ht="21">
      <c r="A1068" s="7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33"/>
      <c r="N1068" s="8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</row>
    <row r="1069" spans="1:42" s="3" customFormat="1" ht="21">
      <c r="A1069" s="7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33"/>
      <c r="N1069" s="8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</row>
    <row r="1070" spans="1:42" s="3" customFormat="1" ht="21">
      <c r="A1070" s="7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33"/>
      <c r="N1070" s="8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</row>
    <row r="1071" spans="1:42" s="3" customFormat="1" ht="21">
      <c r="A1071" s="7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33"/>
      <c r="N1071" s="8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</row>
    <row r="1072" spans="1:42" s="3" customFormat="1" ht="21">
      <c r="A1072" s="7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33"/>
      <c r="N1072" s="8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</row>
    <row r="1073" spans="1:42" s="3" customFormat="1" ht="21">
      <c r="A1073" s="7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33"/>
      <c r="N1073" s="8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</row>
    <row r="1074" spans="1:42" s="3" customFormat="1" ht="21">
      <c r="A1074" s="7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33"/>
      <c r="N1074" s="8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</row>
    <row r="1075" spans="1:42" s="3" customFormat="1" ht="21">
      <c r="A1075" s="7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33"/>
      <c r="N1075" s="8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</row>
    <row r="1076" spans="1:42" s="3" customFormat="1" ht="21">
      <c r="A1076" s="7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33"/>
      <c r="N1076" s="8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</row>
    <row r="1077" spans="1:42" s="3" customFormat="1" ht="21">
      <c r="A1077" s="7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33"/>
      <c r="N1077" s="8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</row>
    <row r="1078" spans="1:42" s="3" customFormat="1" ht="21">
      <c r="A1078" s="7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33"/>
      <c r="N1078" s="8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</row>
    <row r="1079" spans="1:42" s="3" customFormat="1" ht="21">
      <c r="A1079" s="7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33"/>
      <c r="N1079" s="8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</row>
    <row r="1080" spans="1:42" s="3" customFormat="1" ht="21">
      <c r="A1080" s="7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33"/>
      <c r="N1080" s="8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</row>
    <row r="1081" spans="1:42" s="3" customFormat="1" ht="21">
      <c r="A1081" s="7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33"/>
      <c r="N1081" s="8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</row>
    <row r="1082" spans="1:42" s="3" customFormat="1" ht="21">
      <c r="A1082" s="7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33"/>
      <c r="N1082" s="8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</row>
    <row r="1083" spans="1:42" s="3" customFormat="1" ht="21">
      <c r="A1083" s="7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33"/>
      <c r="N1083" s="8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</row>
    <row r="1084" spans="1:42" s="3" customFormat="1" ht="21">
      <c r="A1084" s="7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33"/>
      <c r="N1084" s="8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</row>
    <row r="1085" spans="1:42" s="3" customFormat="1" ht="21">
      <c r="A1085" s="7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33"/>
      <c r="N1085" s="8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</row>
    <row r="1086" spans="1:42" s="3" customFormat="1" ht="21">
      <c r="A1086" s="7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33"/>
      <c r="N1086" s="8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</row>
    <row r="1087" spans="1:42" s="3" customFormat="1" ht="21">
      <c r="A1087" s="7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33"/>
      <c r="N1087" s="8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</row>
    <row r="1088" spans="1:42" s="3" customFormat="1" ht="21">
      <c r="A1088" s="7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33"/>
      <c r="N1088" s="8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</row>
    <row r="1089" spans="1:42" s="3" customFormat="1" ht="21">
      <c r="A1089" s="7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33"/>
      <c r="N1089" s="8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</row>
    <row r="1090" spans="1:42" s="3" customFormat="1" ht="21">
      <c r="A1090" s="7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33"/>
      <c r="N1090" s="8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</row>
    <row r="1091" spans="1:42" s="3" customFormat="1" ht="21">
      <c r="A1091" s="7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33"/>
      <c r="N1091" s="8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</row>
    <row r="1092" spans="1:42" s="3" customFormat="1" ht="21">
      <c r="A1092" s="7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33"/>
      <c r="N1092" s="8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</row>
    <row r="1093" spans="1:42" s="3" customFormat="1" ht="21">
      <c r="A1093" s="7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33"/>
      <c r="N1093" s="8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</row>
    <row r="1094" spans="1:42" s="3" customFormat="1" ht="21">
      <c r="A1094" s="7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33"/>
      <c r="N1094" s="8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</row>
    <row r="1095" spans="1:42" s="3" customFormat="1" ht="21">
      <c r="A1095" s="7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33"/>
      <c r="N1095" s="8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</row>
    <row r="1096" spans="1:42" s="3" customFormat="1" ht="21">
      <c r="A1096" s="7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33"/>
      <c r="N1096" s="8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</row>
    <row r="1097" spans="1:42" s="3" customFormat="1" ht="21">
      <c r="A1097" s="7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33"/>
      <c r="N1097" s="8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</row>
    <row r="1098" spans="1:42" s="3" customFormat="1" ht="21">
      <c r="A1098" s="7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33"/>
      <c r="N1098" s="8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</row>
    <row r="1099" spans="1:42" s="3" customFormat="1" ht="21">
      <c r="A1099" s="7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33"/>
      <c r="N1099" s="8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</row>
    <row r="1100" spans="1:42" s="3" customFormat="1" ht="21">
      <c r="A1100" s="7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33"/>
      <c r="N1100" s="8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</row>
    <row r="1101" spans="1:42" s="3" customFormat="1" ht="21">
      <c r="A1101" s="7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33"/>
      <c r="N1101" s="8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</row>
    <row r="1102" spans="1:42" s="3" customFormat="1" ht="21">
      <c r="A1102" s="7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33"/>
      <c r="N1102" s="8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</row>
    <row r="1103" spans="1:42" s="3" customFormat="1" ht="21">
      <c r="A1103" s="7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33"/>
      <c r="N1103" s="8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</row>
    <row r="1104" spans="1:42" s="3" customFormat="1" ht="21">
      <c r="A1104" s="7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33"/>
      <c r="N1104" s="8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</row>
    <row r="1105" spans="1:42" s="3" customFormat="1" ht="21">
      <c r="A1105" s="7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33"/>
      <c r="N1105" s="8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</row>
    <row r="1106" spans="1:42" s="3" customFormat="1" ht="21">
      <c r="A1106" s="7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33"/>
      <c r="N1106" s="8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</row>
    <row r="1107" spans="1:42" s="3" customFormat="1" ht="21">
      <c r="A1107" s="7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33"/>
      <c r="N1107" s="8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</row>
    <row r="1108" spans="1:42" s="3" customFormat="1" ht="21">
      <c r="A1108" s="7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33"/>
      <c r="N1108" s="8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</row>
    <row r="1109" spans="1:42" s="3" customFormat="1" ht="21">
      <c r="A1109" s="7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33"/>
      <c r="N1109" s="8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</row>
    <row r="1110" spans="1:42" s="3" customFormat="1" ht="21">
      <c r="A1110" s="7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33"/>
      <c r="N1110" s="8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</row>
    <row r="1111" spans="1:42" s="3" customFormat="1" ht="21">
      <c r="A1111" s="7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33"/>
      <c r="N1111" s="8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</row>
    <row r="1112" spans="1:42" s="3" customFormat="1" ht="21">
      <c r="A1112" s="7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33"/>
      <c r="N1112" s="8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</row>
    <row r="1113" spans="1:42" s="3" customFormat="1" ht="21">
      <c r="A1113" s="7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33"/>
      <c r="N1113" s="8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</row>
    <row r="1114" spans="1:42" s="3" customFormat="1" ht="21">
      <c r="A1114" s="7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33"/>
      <c r="N1114" s="8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</row>
    <row r="1115" spans="1:42" s="3" customFormat="1" ht="21">
      <c r="A1115" s="7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33"/>
      <c r="N1115" s="8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</row>
    <row r="1116" spans="1:42" s="3" customFormat="1" ht="21">
      <c r="A1116" s="7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33"/>
      <c r="N1116" s="8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</row>
    <row r="1117" spans="1:42" s="3" customFormat="1" ht="21">
      <c r="A1117" s="7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33"/>
      <c r="N1117" s="8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</row>
    <row r="1118" spans="1:42" s="3" customFormat="1" ht="21">
      <c r="A1118" s="7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33"/>
      <c r="N1118" s="8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</row>
    <row r="1119" spans="1:42" s="3" customFormat="1" ht="21">
      <c r="A1119" s="7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33"/>
      <c r="N1119" s="8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</row>
    <row r="1120" spans="1:42" s="3" customFormat="1" ht="21">
      <c r="A1120" s="7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33"/>
      <c r="N1120" s="8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</row>
    <row r="1121" spans="1:42" s="3" customFormat="1" ht="21">
      <c r="A1121" s="7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33"/>
      <c r="N1121" s="8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</row>
    <row r="1122" spans="1:42" s="3" customFormat="1" ht="21">
      <c r="A1122" s="7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33"/>
      <c r="N1122" s="8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</row>
    <row r="1123" spans="1:42" s="3" customFormat="1" ht="21">
      <c r="A1123" s="7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33"/>
      <c r="N1123" s="8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</row>
    <row r="1124" spans="1:42" s="3" customFormat="1" ht="21">
      <c r="A1124" s="7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33"/>
      <c r="N1124" s="8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</row>
    <row r="1125" spans="1:42" s="3" customFormat="1" ht="21">
      <c r="A1125" s="7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33"/>
      <c r="N1125" s="8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</row>
    <row r="1126" spans="1:42" s="3" customFormat="1" ht="21">
      <c r="A1126" s="7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33"/>
      <c r="N1126" s="8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</row>
    <row r="1127" spans="1:42" s="3" customFormat="1" ht="21">
      <c r="A1127" s="7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33"/>
      <c r="N1127" s="8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</row>
    <row r="1128" spans="1:42" s="3" customFormat="1" ht="21">
      <c r="A1128" s="7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33"/>
      <c r="N1128" s="8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</row>
    <row r="1129" spans="1:42" s="3" customFormat="1" ht="21">
      <c r="A1129" s="7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33"/>
      <c r="N1129" s="8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</row>
    <row r="1130" spans="1:42" s="3" customFormat="1" ht="21">
      <c r="A1130" s="7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33"/>
      <c r="N1130" s="8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</row>
    <row r="1131" spans="1:42" s="3" customFormat="1" ht="21">
      <c r="A1131" s="7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33"/>
      <c r="N1131" s="8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</row>
    <row r="1132" spans="1:42" s="3" customFormat="1" ht="21">
      <c r="A1132" s="7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33"/>
      <c r="N1132" s="8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</row>
    <row r="1133" spans="1:42" s="3" customFormat="1" ht="21">
      <c r="A1133" s="7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33"/>
      <c r="N1133" s="8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</row>
    <row r="1134" spans="1:42" s="3" customFormat="1" ht="21">
      <c r="A1134" s="7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33"/>
      <c r="N1134" s="8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</row>
    <row r="1135" spans="1:42" s="3" customFormat="1" ht="21">
      <c r="A1135" s="7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33"/>
      <c r="N1135" s="8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</row>
    <row r="1136" spans="1:42" s="3" customFormat="1" ht="21">
      <c r="A1136" s="7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33"/>
      <c r="N1136" s="8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</row>
    <row r="1137" spans="1:42" s="3" customFormat="1" ht="21">
      <c r="A1137" s="7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33"/>
      <c r="N1137" s="8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</row>
    <row r="1138" spans="1:42" s="3" customFormat="1" ht="21">
      <c r="A1138" s="7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33"/>
      <c r="N1138" s="8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</row>
    <row r="1139" spans="1:42" s="3" customFormat="1" ht="21">
      <c r="A1139" s="7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33"/>
      <c r="N1139" s="8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</row>
    <row r="1140" spans="1:42" s="3" customFormat="1" ht="21">
      <c r="A1140" s="7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33"/>
      <c r="N1140" s="8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</row>
    <row r="1141" spans="1:42" s="3" customFormat="1" ht="21">
      <c r="A1141" s="7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33"/>
      <c r="N1141" s="8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</row>
    <row r="1142" spans="1:42" s="3" customFormat="1" ht="21">
      <c r="A1142" s="7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33"/>
      <c r="N1142" s="8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</row>
    <row r="1143" spans="1:42" s="3" customFormat="1" ht="21">
      <c r="A1143" s="7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33"/>
      <c r="N1143" s="8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</row>
    <row r="1144" spans="1:42" s="3" customFormat="1" ht="21">
      <c r="A1144" s="7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33"/>
      <c r="N1144" s="8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</row>
    <row r="1145" spans="1:42" s="3" customFormat="1" ht="21">
      <c r="A1145" s="7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33"/>
      <c r="N1145" s="8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</row>
    <row r="1146" spans="1:42" s="3" customFormat="1" ht="21">
      <c r="A1146" s="7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33"/>
      <c r="N1146" s="8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</row>
    <row r="1147" spans="1:42" s="3" customFormat="1" ht="21">
      <c r="A1147" s="7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33"/>
      <c r="N1147" s="8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</row>
    <row r="1148" spans="1:42" s="3" customFormat="1" ht="21">
      <c r="A1148" s="7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33"/>
      <c r="N1148" s="8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</row>
    <row r="1149" spans="1:42" s="3" customFormat="1" ht="21">
      <c r="A1149" s="7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33"/>
      <c r="N1149" s="8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</row>
    <row r="1150" spans="1:42" s="3" customFormat="1" ht="21">
      <c r="A1150" s="7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33"/>
      <c r="N1150" s="8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</row>
    <row r="1151" spans="1:42" s="3" customFormat="1" ht="21">
      <c r="A1151" s="7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33"/>
      <c r="N1151" s="8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</row>
    <row r="1152" spans="1:42" s="3" customFormat="1" ht="21">
      <c r="A1152" s="7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33"/>
      <c r="N1152" s="8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</row>
    <row r="1153" spans="1:42" s="3" customFormat="1" ht="21">
      <c r="A1153" s="7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33"/>
      <c r="N1153" s="8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</row>
    <row r="1154" spans="1:42" s="3" customFormat="1" ht="21">
      <c r="A1154" s="7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33"/>
      <c r="N1154" s="8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</row>
    <row r="1155" spans="1:42" s="3" customFormat="1" ht="21">
      <c r="A1155" s="7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33"/>
      <c r="N1155" s="8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</row>
    <row r="1156" spans="1:42" s="3" customFormat="1" ht="21">
      <c r="A1156" s="7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33"/>
      <c r="N1156" s="8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</row>
    <row r="1157" spans="1:42" s="3" customFormat="1" ht="21">
      <c r="A1157" s="7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33"/>
      <c r="N1157" s="8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</row>
    <row r="1158" spans="1:42" s="3" customFormat="1" ht="21">
      <c r="A1158" s="7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33"/>
      <c r="N1158" s="8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</row>
    <row r="1159" spans="1:42" s="3" customFormat="1" ht="21">
      <c r="A1159" s="7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33"/>
      <c r="N1159" s="8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</row>
    <row r="1160" spans="1:42" s="3" customFormat="1" ht="21">
      <c r="A1160" s="7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33"/>
      <c r="N1160" s="8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</row>
    <row r="1161" spans="1:42" s="3" customFormat="1" ht="21">
      <c r="A1161" s="7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33"/>
      <c r="N1161" s="8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</row>
    <row r="1162" spans="1:42" s="3" customFormat="1" ht="21">
      <c r="A1162" s="7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33"/>
      <c r="N1162" s="8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</row>
    <row r="1163" spans="1:42" s="3" customFormat="1" ht="21">
      <c r="A1163" s="7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33"/>
      <c r="N1163" s="8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</row>
    <row r="1164" spans="1:42" s="3" customFormat="1" ht="21">
      <c r="A1164" s="7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33"/>
      <c r="N1164" s="8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</row>
    <row r="1165" spans="1:42" s="3" customFormat="1" ht="21">
      <c r="A1165" s="7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33"/>
      <c r="N1165" s="8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</row>
    <row r="1166" spans="1:42" s="3" customFormat="1" ht="21">
      <c r="A1166" s="7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33"/>
      <c r="N1166" s="8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</row>
    <row r="1167" spans="1:42" s="3" customFormat="1" ht="21">
      <c r="A1167" s="7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33"/>
      <c r="N1167" s="8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</row>
    <row r="1168" spans="1:42" s="3" customFormat="1" ht="21">
      <c r="A1168" s="7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33"/>
      <c r="N1168" s="8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</row>
    <row r="1169" spans="1:42" s="3" customFormat="1" ht="21">
      <c r="A1169" s="7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33"/>
      <c r="N1169" s="8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</row>
    <row r="1170" spans="1:42" s="3" customFormat="1" ht="21">
      <c r="A1170" s="7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33"/>
      <c r="N1170" s="8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</row>
    <row r="1171" spans="1:42" s="3" customFormat="1" ht="21">
      <c r="A1171" s="7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33"/>
      <c r="N1171" s="8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</row>
    <row r="1172" spans="1:42" s="3" customFormat="1" ht="21">
      <c r="A1172" s="7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33"/>
      <c r="N1172" s="8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</row>
    <row r="1173" spans="1:42" s="3" customFormat="1" ht="21">
      <c r="A1173" s="7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33"/>
      <c r="N1173" s="8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</row>
    <row r="1174" spans="1:42" s="3" customFormat="1" ht="21">
      <c r="A1174" s="7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33"/>
      <c r="N1174" s="8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</row>
    <row r="1175" spans="1:42" s="3" customFormat="1" ht="21">
      <c r="A1175" s="7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33"/>
      <c r="N1175" s="8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</row>
    <row r="1176" spans="1:42" s="3" customFormat="1" ht="21">
      <c r="A1176" s="7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33"/>
      <c r="N1176" s="8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</row>
    <row r="1177" spans="1:42" s="3" customFormat="1" ht="21">
      <c r="A1177" s="7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33"/>
      <c r="N1177" s="8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</row>
    <row r="1178" spans="1:42" s="3" customFormat="1" ht="21">
      <c r="A1178" s="7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33"/>
      <c r="N1178" s="8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</row>
    <row r="1179" spans="1:42" s="3" customFormat="1" ht="21">
      <c r="A1179" s="7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33"/>
      <c r="N1179" s="8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</row>
    <row r="1180" spans="1:42" s="3" customFormat="1" ht="21">
      <c r="A1180" s="7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33"/>
      <c r="N1180" s="8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</row>
    <row r="1181" spans="1:42" s="3" customFormat="1" ht="21">
      <c r="A1181" s="7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33"/>
      <c r="N1181" s="8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</row>
    <row r="1182" spans="1:42" s="3" customFormat="1" ht="21">
      <c r="A1182" s="7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33"/>
      <c r="N1182" s="8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</row>
    <row r="1183" spans="1:42" s="3" customFormat="1" ht="21">
      <c r="A1183" s="7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33"/>
      <c r="N1183" s="8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</row>
    <row r="1184" spans="1:42" s="3" customFormat="1" ht="21">
      <c r="A1184" s="7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33"/>
      <c r="N1184" s="8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</row>
    <row r="1185" spans="1:42" s="3" customFormat="1" ht="21">
      <c r="A1185" s="7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33"/>
      <c r="N1185" s="8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</row>
    <row r="1186" spans="1:42" s="3" customFormat="1" ht="21">
      <c r="A1186" s="7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33"/>
      <c r="N1186" s="8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</row>
    <row r="1187" spans="1:42" s="3" customFormat="1" ht="21">
      <c r="A1187" s="7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33"/>
      <c r="N1187" s="8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</row>
    <row r="1188" spans="1:42" s="3" customFormat="1" ht="21">
      <c r="A1188" s="7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33"/>
      <c r="N1188" s="8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</row>
    <row r="1189" spans="1:42" s="3" customFormat="1" ht="21">
      <c r="A1189" s="7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33"/>
      <c r="N1189" s="8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</row>
    <row r="1190" spans="1:42" s="3" customFormat="1" ht="21">
      <c r="A1190" s="7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33"/>
      <c r="N1190" s="8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</row>
    <row r="1191" spans="1:42" s="3" customFormat="1" ht="21">
      <c r="A1191" s="7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33"/>
      <c r="N1191" s="8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</row>
    <row r="1192" spans="1:42" s="3" customFormat="1" ht="21">
      <c r="A1192" s="7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33"/>
      <c r="N1192" s="8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</row>
    <row r="1193" spans="1:42" s="3" customFormat="1" ht="21">
      <c r="A1193" s="7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33"/>
      <c r="N1193" s="8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</row>
    <row r="1194" spans="1:42" s="3" customFormat="1" ht="21">
      <c r="A1194" s="7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33"/>
      <c r="N1194" s="8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</row>
    <row r="1195" spans="1:42" s="3" customFormat="1" ht="21">
      <c r="A1195" s="7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33"/>
      <c r="N1195" s="8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</row>
    <row r="1196" spans="1:42" s="3" customFormat="1" ht="21">
      <c r="A1196" s="7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33"/>
      <c r="N1196" s="8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</row>
    <row r="1197" spans="1:42" s="3" customFormat="1" ht="21">
      <c r="A1197" s="7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33"/>
      <c r="N1197" s="8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</row>
    <row r="1198" spans="1:42" s="3" customFormat="1" ht="21">
      <c r="A1198" s="7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33"/>
      <c r="N1198" s="8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</row>
    <row r="1199" spans="1:42" s="3" customFormat="1" ht="21">
      <c r="A1199" s="7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33"/>
      <c r="N1199" s="8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</row>
    <row r="1200" spans="1:42" s="3" customFormat="1" ht="21">
      <c r="A1200" s="7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33"/>
      <c r="N1200" s="8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</row>
    <row r="1201" spans="1:42" s="3" customFormat="1" ht="21">
      <c r="A1201" s="7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33"/>
      <c r="N1201" s="8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</row>
    <row r="1202" spans="1:42" s="3" customFormat="1" ht="21">
      <c r="A1202" s="7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33"/>
      <c r="N1202" s="8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</row>
    <row r="1203" spans="1:42" s="3" customFormat="1" ht="21">
      <c r="A1203" s="7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33"/>
      <c r="N1203" s="8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</row>
    <row r="1204" spans="1:42" s="3" customFormat="1" ht="21">
      <c r="A1204" s="7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33"/>
      <c r="N1204" s="8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</row>
    <row r="1205" spans="1:42" s="3" customFormat="1" ht="21">
      <c r="A1205" s="7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33"/>
      <c r="N1205" s="8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</row>
    <row r="1206" spans="1:42" s="3" customFormat="1" ht="21">
      <c r="A1206" s="7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33"/>
      <c r="N1206" s="8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</row>
    <row r="1207" spans="1:42" s="3" customFormat="1" ht="21">
      <c r="A1207" s="7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33"/>
      <c r="N1207" s="8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</row>
    <row r="1208" spans="1:42" s="3" customFormat="1" ht="21">
      <c r="A1208" s="7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33"/>
      <c r="N1208" s="8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</row>
    <row r="1209" spans="1:42" s="3" customFormat="1" ht="21">
      <c r="A1209" s="7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33"/>
      <c r="N1209" s="8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</row>
    <row r="1210" spans="1:42" s="3" customFormat="1" ht="21">
      <c r="A1210" s="7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33"/>
      <c r="N1210" s="8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</row>
    <row r="1211" spans="1:42" s="3" customFormat="1" ht="21">
      <c r="A1211" s="7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33"/>
      <c r="N1211" s="8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</row>
    <row r="1212" spans="1:42" s="3" customFormat="1" ht="21">
      <c r="A1212" s="7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33"/>
      <c r="N1212" s="8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</row>
    <row r="1213" spans="1:42" s="3" customFormat="1" ht="21">
      <c r="A1213" s="7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33"/>
      <c r="N1213" s="8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</row>
    <row r="1214" spans="1:42" s="3" customFormat="1" ht="21">
      <c r="A1214" s="7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33"/>
      <c r="N1214" s="8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</row>
    <row r="1215" spans="1:42" s="3" customFormat="1" ht="21">
      <c r="A1215" s="7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33"/>
      <c r="N1215" s="8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</row>
    <row r="1216" spans="1:42" s="3" customFormat="1" ht="21">
      <c r="A1216" s="7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33"/>
      <c r="N1216" s="8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</row>
    <row r="1217" spans="1:42" s="3" customFormat="1" ht="21">
      <c r="A1217" s="7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33"/>
      <c r="N1217" s="8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</row>
    <row r="1218" spans="1:42" s="3" customFormat="1" ht="21">
      <c r="A1218" s="7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33"/>
      <c r="N1218" s="8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</row>
    <row r="1219" spans="1:42" s="3" customFormat="1" ht="21">
      <c r="A1219" s="7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33"/>
      <c r="N1219" s="8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</row>
    <row r="1220" spans="1:42" s="3" customFormat="1" ht="21">
      <c r="A1220" s="7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33"/>
      <c r="N1220" s="8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</row>
    <row r="1221" spans="1:42" s="3" customFormat="1" ht="21">
      <c r="A1221" s="7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33"/>
      <c r="N1221" s="8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</row>
    <row r="1222" spans="1:42" s="3" customFormat="1" ht="21">
      <c r="A1222" s="7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33"/>
      <c r="N1222" s="8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</row>
    <row r="1223" spans="1:42" s="3" customFormat="1" ht="21">
      <c r="A1223" s="7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33"/>
      <c r="N1223" s="8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</row>
    <row r="1224" spans="1:42" s="3" customFormat="1" ht="21">
      <c r="A1224" s="7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33"/>
      <c r="N1224" s="8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</row>
    <row r="1225" spans="1:42" s="3" customFormat="1" ht="21">
      <c r="A1225" s="7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33"/>
      <c r="N1225" s="8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</row>
    <row r="1226" spans="1:42" s="3" customFormat="1" ht="21">
      <c r="A1226" s="7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33"/>
      <c r="N1226" s="8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</row>
    <row r="1227" spans="1:42" s="3" customFormat="1" ht="21">
      <c r="A1227" s="7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33"/>
      <c r="N1227" s="8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</row>
    <row r="1228" spans="1:42" s="3" customFormat="1" ht="21">
      <c r="A1228" s="7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33"/>
      <c r="N1228" s="8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</row>
    <row r="1229" spans="1:42" s="3" customFormat="1" ht="21">
      <c r="A1229" s="7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33"/>
      <c r="N1229" s="8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</row>
    <row r="1230" spans="1:42" s="3" customFormat="1" ht="21">
      <c r="A1230" s="7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33"/>
      <c r="N1230" s="8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</row>
    <row r="1231" spans="1:42" s="3" customFormat="1" ht="21">
      <c r="A1231" s="7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33"/>
      <c r="N1231" s="8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</row>
    <row r="1232" spans="1:42" s="3" customFormat="1" ht="21">
      <c r="A1232" s="7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33"/>
      <c r="N1232" s="8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</row>
    <row r="1233" spans="1:42" s="3" customFormat="1" ht="21">
      <c r="A1233" s="7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33"/>
      <c r="N1233" s="8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</row>
    <row r="1234" spans="1:42" s="3" customFormat="1" ht="21">
      <c r="A1234" s="7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33"/>
      <c r="N1234" s="8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</row>
    <row r="1235" spans="1:42" s="3" customFormat="1" ht="21">
      <c r="A1235" s="7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33"/>
      <c r="N1235" s="8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</row>
    <row r="1236" spans="1:42" s="3" customFormat="1" ht="21">
      <c r="A1236" s="7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33"/>
      <c r="N1236" s="8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</row>
    <row r="1237" spans="1:42" s="3" customFormat="1" ht="21">
      <c r="A1237" s="7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33"/>
      <c r="N1237" s="8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</row>
    <row r="1238" spans="1:42" s="3" customFormat="1" ht="21">
      <c r="A1238" s="7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33"/>
      <c r="N1238" s="8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</row>
    <row r="1239" spans="1:42" s="3" customFormat="1" ht="21">
      <c r="A1239" s="7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33"/>
      <c r="N1239" s="8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</row>
    <row r="1240" spans="1:42" s="3" customFormat="1" ht="21">
      <c r="A1240" s="7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33"/>
      <c r="N1240" s="8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</row>
    <row r="1241" spans="1:42" s="3" customFormat="1" ht="21">
      <c r="A1241" s="7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33"/>
      <c r="N1241" s="8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</row>
    <row r="1242" spans="1:42" s="3" customFormat="1" ht="21">
      <c r="A1242" s="7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33"/>
      <c r="N1242" s="8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</row>
    <row r="1243" spans="1:42" s="3" customFormat="1" ht="21">
      <c r="A1243" s="7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33"/>
      <c r="N1243" s="8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</row>
    <row r="1244" spans="1:42" s="3" customFormat="1" ht="21">
      <c r="A1244" s="7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33"/>
      <c r="N1244" s="8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</row>
    <row r="1245" spans="1:42" s="3" customFormat="1" ht="21">
      <c r="A1245" s="7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33"/>
      <c r="N1245" s="8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</row>
    <row r="1246" spans="1:42" s="3" customFormat="1" ht="21">
      <c r="A1246" s="7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33"/>
      <c r="N1246" s="8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</row>
    <row r="1247" spans="1:42" s="3" customFormat="1" ht="21">
      <c r="A1247" s="7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33"/>
      <c r="N1247" s="8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</row>
    <row r="1248" spans="1:42" s="3" customFormat="1" ht="21">
      <c r="A1248" s="7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33"/>
      <c r="N1248" s="8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</row>
    <row r="1249" spans="1:42" s="3" customFormat="1" ht="21">
      <c r="A1249" s="7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33"/>
      <c r="N1249" s="8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</row>
    <row r="1250" spans="1:42" s="3" customFormat="1" ht="21">
      <c r="A1250" s="7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33"/>
      <c r="N1250" s="8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</row>
    <row r="1251" spans="1:42" s="3" customFormat="1" ht="21">
      <c r="A1251" s="7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33"/>
      <c r="N1251" s="8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</row>
    <row r="1252" spans="1:42" s="3" customFormat="1" ht="21">
      <c r="A1252" s="7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33"/>
      <c r="N1252" s="8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</row>
    <row r="1253" spans="1:42" s="3" customFormat="1" ht="21">
      <c r="A1253" s="7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33"/>
      <c r="N1253" s="8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</row>
    <row r="1254" spans="1:42" s="3" customFormat="1" ht="21">
      <c r="A1254" s="7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33"/>
      <c r="N1254" s="8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</row>
    <row r="1255" spans="1:42" s="3" customFormat="1" ht="21">
      <c r="A1255" s="7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33"/>
      <c r="N1255" s="8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</row>
    <row r="1256" spans="1:42" s="3" customFormat="1" ht="21">
      <c r="A1256" s="7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33"/>
      <c r="N1256" s="8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</row>
    <row r="1257" spans="1:42" s="3" customFormat="1" ht="21">
      <c r="A1257" s="7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33"/>
      <c r="N1257" s="8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</row>
    <row r="1258" spans="1:42" s="3" customFormat="1" ht="21">
      <c r="A1258" s="7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33"/>
      <c r="N1258" s="8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</row>
    <row r="1259" spans="1:42" s="3" customFormat="1" ht="21">
      <c r="A1259" s="7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33"/>
      <c r="N1259" s="8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</row>
    <row r="1260" spans="1:42" s="3" customFormat="1" ht="21">
      <c r="A1260" s="7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33"/>
      <c r="N1260" s="8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</row>
    <row r="1261" spans="1:42" s="3" customFormat="1" ht="21">
      <c r="A1261" s="7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33"/>
      <c r="N1261" s="8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</row>
    <row r="1262" spans="1:42" s="3" customFormat="1" ht="21">
      <c r="A1262" s="7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33"/>
      <c r="N1262" s="8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</row>
    <row r="1263" spans="1:42" s="3" customFormat="1" ht="21">
      <c r="A1263" s="7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33"/>
      <c r="N1263" s="8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</row>
    <row r="1264" spans="1:42" s="3" customFormat="1" ht="21">
      <c r="A1264" s="7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33"/>
      <c r="N1264" s="8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</row>
    <row r="1265" spans="1:42" s="3" customFormat="1" ht="21">
      <c r="A1265" s="7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33"/>
      <c r="N1265" s="8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</row>
    <row r="1266" spans="1:42" s="3" customFormat="1" ht="21">
      <c r="A1266" s="7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33"/>
      <c r="N1266" s="8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</row>
    <row r="1267" spans="1:42" s="3" customFormat="1" ht="21">
      <c r="A1267" s="7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33"/>
      <c r="N1267" s="8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</row>
    <row r="1268" spans="1:42" s="3" customFormat="1" ht="21">
      <c r="A1268" s="7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33"/>
      <c r="N1268" s="8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</row>
    <row r="1269" spans="1:42" s="3" customFormat="1" ht="21">
      <c r="A1269" s="7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33"/>
      <c r="N1269" s="8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</row>
    <row r="1270" spans="1:42" s="3" customFormat="1" ht="21">
      <c r="A1270" s="7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33"/>
      <c r="N1270" s="8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</row>
    <row r="1271" spans="1:42" s="3" customFormat="1" ht="21">
      <c r="A1271" s="7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33"/>
      <c r="N1271" s="8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</row>
    <row r="1272" spans="1:42" s="3" customFormat="1" ht="21">
      <c r="A1272" s="7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33"/>
      <c r="N1272" s="8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</row>
    <row r="1273" spans="1:42" s="3" customFormat="1" ht="21">
      <c r="A1273" s="7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33"/>
      <c r="N1273" s="8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</row>
    <row r="1274" spans="1:42" s="3" customFormat="1" ht="21">
      <c r="A1274" s="7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33"/>
      <c r="N1274" s="8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</row>
    <row r="1275" spans="1:42" s="3" customFormat="1" ht="21">
      <c r="A1275" s="7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33"/>
      <c r="N1275" s="8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</row>
    <row r="1276" spans="1:42" s="3" customFormat="1" ht="21">
      <c r="A1276" s="7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33"/>
      <c r="N1276" s="8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</row>
    <row r="1277" spans="1:42" s="3" customFormat="1" ht="21">
      <c r="A1277" s="7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33"/>
      <c r="N1277" s="8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</row>
    <row r="1278" spans="1:42" s="3" customFormat="1" ht="21">
      <c r="A1278" s="7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33"/>
      <c r="N1278" s="8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</row>
    <row r="1279" spans="1:42" s="3" customFormat="1" ht="21">
      <c r="A1279" s="7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33"/>
      <c r="N1279" s="8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</row>
    <row r="1280" spans="1:42" s="3" customFormat="1" ht="21">
      <c r="A1280" s="7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33"/>
      <c r="N1280" s="8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</row>
    <row r="1281" spans="1:42" s="3" customFormat="1" ht="21">
      <c r="A1281" s="7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33"/>
      <c r="N1281" s="8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</row>
    <row r="1282" spans="1:42" s="3" customFormat="1" ht="21">
      <c r="A1282" s="7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33"/>
      <c r="N1282" s="8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</row>
    <row r="1283" spans="1:42" s="3" customFormat="1" ht="21">
      <c r="A1283" s="7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33"/>
      <c r="N1283" s="8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</row>
    <row r="1284" spans="1:42" s="3" customFormat="1" ht="21">
      <c r="A1284" s="7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33"/>
      <c r="N1284" s="8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</row>
    <row r="1285" spans="1:42" s="3" customFormat="1" ht="21">
      <c r="A1285" s="7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33"/>
      <c r="N1285" s="8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</row>
    <row r="1286" spans="1:42" s="3" customFormat="1" ht="21">
      <c r="A1286" s="7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33"/>
      <c r="N1286" s="8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</row>
    <row r="1287" spans="1:42" s="3" customFormat="1" ht="21">
      <c r="A1287" s="7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33"/>
      <c r="N1287" s="8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</row>
    <row r="1288" spans="1:42" s="3" customFormat="1" ht="21">
      <c r="A1288" s="7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33"/>
      <c r="N1288" s="8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</row>
    <row r="1289" spans="1:42" s="3" customFormat="1" ht="21">
      <c r="A1289" s="7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33"/>
      <c r="N1289" s="8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</row>
    <row r="1290" spans="1:42" s="3" customFormat="1" ht="21">
      <c r="A1290" s="7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33"/>
      <c r="N1290" s="8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</row>
    <row r="1291" spans="1:42" s="3" customFormat="1" ht="21">
      <c r="A1291" s="7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33"/>
      <c r="N1291" s="8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</row>
    <row r="1292" spans="1:42" s="3" customFormat="1" ht="21">
      <c r="A1292" s="7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33"/>
      <c r="N1292" s="8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</row>
    <row r="1293" spans="1:42" s="3" customFormat="1" ht="21">
      <c r="A1293" s="7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33"/>
      <c r="N1293" s="8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</row>
    <row r="1294" spans="1:42" s="3" customFormat="1" ht="21">
      <c r="A1294" s="7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33"/>
      <c r="N1294" s="8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</row>
    <row r="1295" spans="1:42" s="3" customFormat="1" ht="21">
      <c r="A1295" s="7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33"/>
      <c r="N1295" s="8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</row>
    <row r="1296" spans="1:42" s="3" customFormat="1" ht="21">
      <c r="A1296" s="7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33"/>
      <c r="N1296" s="8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</row>
    <row r="1297" spans="1:42" s="3" customFormat="1" ht="21">
      <c r="A1297" s="7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33"/>
      <c r="N1297" s="8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</row>
    <row r="1298" spans="1:42" s="3" customFormat="1" ht="21">
      <c r="A1298" s="7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33"/>
      <c r="N1298" s="8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</row>
    <row r="1299" spans="1:42" s="3" customFormat="1" ht="21">
      <c r="A1299" s="7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33"/>
      <c r="N1299" s="8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</row>
    <row r="1300" spans="1:42" s="3" customFormat="1" ht="21">
      <c r="A1300" s="7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33"/>
      <c r="N1300" s="8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</row>
    <row r="1301" spans="1:42" s="3" customFormat="1" ht="21">
      <c r="A1301" s="7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33"/>
      <c r="N1301" s="8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</row>
    <row r="1302" spans="1:42" s="3" customFormat="1" ht="21">
      <c r="A1302" s="7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33"/>
      <c r="N1302" s="8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</row>
    <row r="1303" spans="1:42" s="3" customFormat="1" ht="21">
      <c r="A1303" s="7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33"/>
      <c r="N1303" s="8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</row>
    <row r="1304" spans="1:42" s="3" customFormat="1" ht="21">
      <c r="A1304" s="7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33"/>
      <c r="N1304" s="8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</row>
    <row r="1305" spans="1:42" s="3" customFormat="1" ht="21">
      <c r="A1305" s="7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33"/>
      <c r="N1305" s="8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</row>
    <row r="1306" spans="1:42" s="3" customFormat="1" ht="21">
      <c r="A1306" s="7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33"/>
      <c r="N1306" s="8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</row>
    <row r="1307" spans="1:42" s="3" customFormat="1" ht="21">
      <c r="A1307" s="7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33"/>
      <c r="N1307" s="8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</row>
    <row r="1308" spans="1:42" s="3" customFormat="1" ht="21">
      <c r="A1308" s="7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33"/>
      <c r="N1308" s="8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</row>
    <row r="1309" spans="1:42" s="3" customFormat="1" ht="21">
      <c r="A1309" s="7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33"/>
      <c r="N1309" s="8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</row>
    <row r="1310" spans="1:42" s="3" customFormat="1" ht="21">
      <c r="A1310" s="7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33"/>
      <c r="N1310" s="8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</row>
    <row r="1311" spans="1:42" s="3" customFormat="1" ht="21">
      <c r="A1311" s="7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33"/>
      <c r="N1311" s="8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</row>
    <row r="1312" spans="1:42" s="3" customFormat="1" ht="21">
      <c r="A1312" s="7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33"/>
      <c r="N1312" s="8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</row>
    <row r="1313" spans="1:42" s="3" customFormat="1" ht="21">
      <c r="A1313" s="7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33"/>
      <c r="N1313" s="8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</row>
    <row r="1314" spans="1:42" s="3" customFormat="1" ht="21">
      <c r="A1314" s="7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33"/>
      <c r="N1314" s="8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</row>
    <row r="1315" spans="1:42" s="3" customFormat="1" ht="21">
      <c r="A1315" s="7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33"/>
      <c r="N1315" s="8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</row>
    <row r="1316" spans="1:42" s="3" customFormat="1" ht="21">
      <c r="A1316" s="7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33"/>
      <c r="N1316" s="8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</row>
    <row r="1317" spans="1:42" s="3" customFormat="1" ht="21">
      <c r="A1317" s="7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33"/>
      <c r="N1317" s="8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</row>
    <row r="1318" spans="1:42" s="3" customFormat="1" ht="21">
      <c r="A1318" s="7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33"/>
      <c r="N1318" s="8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</row>
    <row r="1319" spans="1:42" s="3" customFormat="1" ht="21">
      <c r="A1319" s="7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33"/>
      <c r="N1319" s="8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</row>
    <row r="1320" spans="1:42" s="3" customFormat="1" ht="21">
      <c r="A1320" s="7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33"/>
      <c r="N1320" s="8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</row>
    <row r="1321" spans="1:42" s="3" customFormat="1" ht="21">
      <c r="A1321" s="7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33"/>
      <c r="N1321" s="8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</row>
    <row r="1322" spans="1:42" s="3" customFormat="1" ht="21">
      <c r="A1322" s="7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33"/>
      <c r="N1322" s="8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</row>
    <row r="1323" spans="1:42" s="3" customFormat="1" ht="21">
      <c r="A1323" s="7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33"/>
      <c r="N1323" s="8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</row>
    <row r="1324" spans="1:42" s="3" customFormat="1" ht="21">
      <c r="A1324" s="7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33"/>
      <c r="N1324" s="8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</row>
    <row r="1325" spans="1:42" s="3" customFormat="1" ht="21">
      <c r="A1325" s="7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33"/>
      <c r="N1325" s="8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</row>
    <row r="1326" spans="1:42" s="3" customFormat="1" ht="21">
      <c r="A1326" s="7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33"/>
      <c r="N1326" s="8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</row>
    <row r="1327" spans="1:42" s="3" customFormat="1" ht="21">
      <c r="A1327" s="7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33"/>
      <c r="N1327" s="8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</row>
    <row r="1328" spans="1:42" s="3" customFormat="1" ht="21">
      <c r="A1328" s="7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33"/>
      <c r="N1328" s="8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</row>
    <row r="1329" spans="1:42" s="3" customFormat="1" ht="21">
      <c r="A1329" s="7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33"/>
      <c r="N1329" s="8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</row>
    <row r="1330" spans="1:42" s="3" customFormat="1" ht="21">
      <c r="A1330" s="7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33"/>
      <c r="N1330" s="8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</row>
    <row r="1331" spans="1:42" s="3" customFormat="1" ht="21">
      <c r="A1331" s="7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33"/>
      <c r="N1331" s="8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</row>
    <row r="1332" spans="1:42" s="3" customFormat="1" ht="21">
      <c r="A1332" s="7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33"/>
      <c r="N1332" s="8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</row>
    <row r="1333" spans="1:42" s="3" customFormat="1" ht="21">
      <c r="A1333" s="7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33"/>
      <c r="N1333" s="8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</row>
    <row r="1334" spans="1:42" s="3" customFormat="1" ht="21">
      <c r="A1334" s="7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33"/>
      <c r="N1334" s="8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</row>
    <row r="1335" spans="1:42" s="3" customFormat="1" ht="21">
      <c r="A1335" s="7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33"/>
      <c r="N1335" s="8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</row>
    <row r="1336" spans="1:42" s="3" customFormat="1" ht="21">
      <c r="A1336" s="7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33"/>
      <c r="N1336" s="8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</row>
    <row r="1337" spans="1:42" s="3" customFormat="1" ht="21">
      <c r="A1337" s="7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33"/>
      <c r="N1337" s="8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</row>
    <row r="1338" spans="1:42" s="3" customFormat="1" ht="21">
      <c r="A1338" s="7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33"/>
      <c r="N1338" s="8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</row>
    <row r="1339" spans="1:42" s="3" customFormat="1" ht="21">
      <c r="A1339" s="7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33"/>
      <c r="N1339" s="8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</row>
    <row r="1340" spans="1:42" s="3" customFormat="1" ht="21">
      <c r="A1340" s="7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33"/>
      <c r="N1340" s="8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</row>
    <row r="1341" spans="1:42" s="3" customFormat="1" ht="21">
      <c r="A1341" s="7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33"/>
      <c r="N1341" s="8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</row>
    <row r="1342" spans="1:42" s="3" customFormat="1" ht="21">
      <c r="A1342" s="7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33"/>
      <c r="N1342" s="8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</row>
    <row r="1343" spans="1:42" s="3" customFormat="1" ht="21">
      <c r="A1343" s="7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33"/>
      <c r="N1343" s="8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</row>
    <row r="1344" spans="1:42" s="3" customFormat="1" ht="21">
      <c r="A1344" s="7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33"/>
      <c r="N1344" s="8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</row>
    <row r="1345" spans="1:42" s="3" customFormat="1" ht="21">
      <c r="A1345" s="7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33"/>
      <c r="N1345" s="8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</row>
    <row r="1346" spans="1:42" s="3" customFormat="1" ht="21">
      <c r="A1346" s="7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33"/>
      <c r="N1346" s="8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</row>
    <row r="1347" spans="1:42" s="3" customFormat="1" ht="21">
      <c r="A1347" s="7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33"/>
      <c r="N1347" s="8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</row>
    <row r="1348" spans="1:42" s="3" customFormat="1" ht="21">
      <c r="A1348" s="7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33"/>
      <c r="N1348" s="8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</row>
    <row r="1349" spans="1:42" s="3" customFormat="1" ht="21">
      <c r="A1349" s="7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33"/>
      <c r="N1349" s="8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</row>
    <row r="1350" spans="1:42" s="3" customFormat="1" ht="21">
      <c r="A1350" s="7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33"/>
      <c r="N1350" s="8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</row>
    <row r="1351" spans="1:42" s="3" customFormat="1" ht="21">
      <c r="A1351" s="7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33"/>
      <c r="N1351" s="8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</row>
    <row r="1352" spans="1:42" s="3" customFormat="1" ht="21">
      <c r="A1352" s="7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33"/>
      <c r="N1352" s="8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</row>
    <row r="1353" spans="1:42" s="3" customFormat="1" ht="21">
      <c r="A1353" s="7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33"/>
      <c r="N1353" s="8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</row>
    <row r="1354" spans="1:42" s="3" customFormat="1" ht="21">
      <c r="A1354" s="7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33"/>
      <c r="N1354" s="8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</row>
    <row r="1355" spans="1:42" s="3" customFormat="1" ht="21">
      <c r="A1355" s="7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33"/>
      <c r="N1355" s="8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</row>
    <row r="1356" spans="1:42" s="3" customFormat="1" ht="21">
      <c r="A1356" s="7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33"/>
      <c r="N1356" s="8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</row>
    <row r="1357" spans="1:42" s="3" customFormat="1" ht="21">
      <c r="A1357" s="7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33"/>
      <c r="N1357" s="8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</row>
    <row r="1358" spans="1:42" s="3" customFormat="1" ht="21">
      <c r="A1358" s="7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33"/>
      <c r="N1358" s="8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</row>
    <row r="1359" spans="1:42" s="3" customFormat="1" ht="21">
      <c r="A1359" s="7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33"/>
      <c r="N1359" s="8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</row>
    <row r="1360" spans="1:42" s="3" customFormat="1" ht="21">
      <c r="A1360" s="7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33"/>
      <c r="N1360" s="8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</row>
    <row r="1361" spans="1:42" s="3" customFormat="1" ht="21">
      <c r="A1361" s="7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33"/>
      <c r="N1361" s="8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</row>
    <row r="1362" spans="1:42" s="3" customFormat="1" ht="21">
      <c r="A1362" s="7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33"/>
      <c r="N1362" s="8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</row>
    <row r="1363" spans="1:42" s="3" customFormat="1" ht="21">
      <c r="A1363" s="7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33"/>
      <c r="N1363" s="8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</row>
    <row r="1364" spans="1:42" s="3" customFormat="1" ht="21">
      <c r="A1364" s="7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33"/>
      <c r="N1364" s="8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</row>
    <row r="1365" spans="1:42" s="3" customFormat="1" ht="21">
      <c r="A1365" s="7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33"/>
      <c r="N1365" s="8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</row>
    <row r="1366" spans="1:42" s="3" customFormat="1" ht="21">
      <c r="A1366" s="7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33"/>
      <c r="N1366" s="8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</row>
    <row r="1367" spans="1:42" s="3" customFormat="1" ht="21">
      <c r="A1367" s="7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33"/>
      <c r="N1367" s="8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</row>
    <row r="1368" spans="1:42" s="3" customFormat="1" ht="21">
      <c r="A1368" s="7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33"/>
      <c r="N1368" s="8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</row>
    <row r="1369" spans="1:42" s="3" customFormat="1" ht="21">
      <c r="A1369" s="7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33"/>
      <c r="N1369" s="8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</row>
    <row r="1370" spans="1:42" s="3" customFormat="1" ht="21">
      <c r="A1370" s="7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33"/>
      <c r="N1370" s="8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</row>
    <row r="1371" spans="1:42" s="3" customFormat="1" ht="21">
      <c r="A1371" s="7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33"/>
      <c r="N1371" s="8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</row>
    <row r="1372" spans="1:42" s="3" customFormat="1" ht="21">
      <c r="A1372" s="7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33"/>
      <c r="N1372" s="8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</row>
    <row r="1373" spans="1:42" s="3" customFormat="1" ht="21">
      <c r="A1373" s="7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33"/>
      <c r="N1373" s="8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</row>
    <row r="1374" spans="1:42" s="3" customFormat="1" ht="21">
      <c r="A1374" s="7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33"/>
      <c r="N1374" s="8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</row>
    <row r="1375" spans="1:42" s="3" customFormat="1" ht="21">
      <c r="A1375" s="7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33"/>
      <c r="N1375" s="8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</row>
    <row r="1376" spans="1:42" s="3" customFormat="1" ht="21">
      <c r="A1376" s="7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33"/>
      <c r="N1376" s="8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</row>
    <row r="1377" spans="1:42" s="3" customFormat="1" ht="21">
      <c r="A1377" s="7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33"/>
      <c r="N1377" s="8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</row>
    <row r="1378" spans="1:42" s="3" customFormat="1" ht="21">
      <c r="A1378" s="7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33"/>
      <c r="N1378" s="8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</row>
    <row r="1379" spans="1:42" s="3" customFormat="1" ht="21">
      <c r="A1379" s="7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33"/>
      <c r="N1379" s="8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</row>
    <row r="1380" spans="1:42" s="3" customFormat="1" ht="21">
      <c r="A1380" s="7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33"/>
      <c r="N1380" s="8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</row>
    <row r="1381" spans="1:42" s="3" customFormat="1" ht="21">
      <c r="A1381" s="7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33"/>
      <c r="N1381" s="8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</row>
    <row r="1382" spans="1:42" s="3" customFormat="1" ht="21">
      <c r="A1382" s="7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33"/>
      <c r="N1382" s="8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</row>
    <row r="1383" spans="1:42" s="3" customFormat="1" ht="21">
      <c r="A1383" s="7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33"/>
      <c r="N1383" s="8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</row>
    <row r="1384" spans="1:42" s="3" customFormat="1" ht="21">
      <c r="A1384" s="7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33"/>
      <c r="N1384" s="8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</row>
    <row r="1385" spans="1:42" s="3" customFormat="1" ht="21">
      <c r="A1385" s="7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33"/>
      <c r="N1385" s="8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</row>
    <row r="1386" spans="1:42" s="3" customFormat="1" ht="21">
      <c r="A1386" s="7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33"/>
      <c r="N1386" s="8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</row>
    <row r="1387" spans="1:42" s="3" customFormat="1" ht="21">
      <c r="A1387" s="7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33"/>
      <c r="N1387" s="8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</row>
    <row r="1388" spans="1:42" s="3" customFormat="1" ht="21">
      <c r="A1388" s="7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33"/>
      <c r="N1388" s="8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</row>
    <row r="1389" spans="1:42" s="3" customFormat="1" ht="21">
      <c r="A1389" s="7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33"/>
      <c r="N1389" s="8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</row>
    <row r="1390" spans="1:42" s="3" customFormat="1" ht="21">
      <c r="A1390" s="7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33"/>
      <c r="N1390" s="8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</row>
    <row r="1391" spans="1:42" s="3" customFormat="1" ht="21">
      <c r="A1391" s="7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33"/>
      <c r="N1391" s="8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</row>
    <row r="1392" spans="1:42" s="3" customFormat="1" ht="21">
      <c r="A1392" s="7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33"/>
      <c r="N1392" s="8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</row>
    <row r="1393" spans="1:42" s="3" customFormat="1" ht="21">
      <c r="A1393" s="7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33"/>
      <c r="N1393" s="8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</row>
    <row r="1394" spans="1:42" s="3" customFormat="1" ht="21">
      <c r="A1394" s="7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33"/>
      <c r="N1394" s="8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</row>
    <row r="1395" spans="1:42" s="3" customFormat="1" ht="21">
      <c r="A1395" s="7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33"/>
      <c r="N1395" s="8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</row>
    <row r="1396" spans="1:42" s="3" customFormat="1" ht="21">
      <c r="A1396" s="7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33"/>
      <c r="N1396" s="8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</row>
    <row r="1397" spans="1:42" s="3" customFormat="1" ht="21">
      <c r="A1397" s="7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33"/>
      <c r="N1397" s="8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</row>
    <row r="1398" spans="1:42" s="3" customFormat="1" ht="21">
      <c r="A1398" s="7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33"/>
      <c r="N1398" s="8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</row>
    <row r="1399" spans="1:42" s="3" customFormat="1" ht="21">
      <c r="A1399" s="7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33"/>
      <c r="N1399" s="8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</row>
    <row r="1400" spans="1:42" s="3" customFormat="1" ht="21">
      <c r="A1400" s="7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33"/>
      <c r="N1400" s="8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</row>
    <row r="1401" spans="1:42" s="3" customFormat="1" ht="21">
      <c r="A1401" s="7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33"/>
      <c r="N1401" s="8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</row>
    <row r="1402" spans="1:42" s="3" customFormat="1" ht="21">
      <c r="A1402" s="7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33"/>
      <c r="N1402" s="8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</row>
    <row r="1403" spans="1:42" s="3" customFormat="1" ht="21">
      <c r="A1403" s="7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33"/>
      <c r="N1403" s="8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</row>
    <row r="1404" spans="1:42" s="3" customFormat="1" ht="21">
      <c r="A1404" s="7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33"/>
      <c r="N1404" s="8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</row>
    <row r="1405" spans="1:42" s="3" customFormat="1" ht="21">
      <c r="A1405" s="7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33"/>
      <c r="N1405" s="8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</row>
    <row r="1406" spans="1:42" s="3" customFormat="1" ht="21">
      <c r="A1406" s="7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33"/>
      <c r="N1406" s="8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</row>
    <row r="1407" spans="1:42" s="3" customFormat="1" ht="21">
      <c r="A1407" s="7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33"/>
      <c r="N1407" s="8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</row>
    <row r="1408" spans="1:42" s="3" customFormat="1" ht="21">
      <c r="A1408" s="7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33"/>
      <c r="N1408" s="8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</row>
    <row r="1409" spans="1:42" s="3" customFormat="1" ht="21">
      <c r="A1409" s="7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33"/>
      <c r="N1409" s="8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</row>
    <row r="1410" spans="1:42" s="3" customFormat="1" ht="21">
      <c r="A1410" s="7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33"/>
      <c r="N1410" s="8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</row>
    <row r="1411" spans="1:42" s="3" customFormat="1" ht="21">
      <c r="A1411" s="7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33"/>
      <c r="N1411" s="8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</row>
    <row r="1412" spans="1:42" s="3" customFormat="1" ht="21">
      <c r="A1412" s="7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33"/>
      <c r="N1412" s="8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</row>
    <row r="1413" spans="1:42" s="3" customFormat="1" ht="21">
      <c r="A1413" s="7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33"/>
      <c r="N1413" s="8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</row>
    <row r="1414" spans="1:42" s="3" customFormat="1" ht="21">
      <c r="A1414" s="7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33"/>
      <c r="N1414" s="8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</row>
    <row r="1415" spans="1:42" s="3" customFormat="1" ht="21">
      <c r="A1415" s="7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33"/>
      <c r="N1415" s="8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</row>
    <row r="1416" spans="1:42" s="3" customFormat="1" ht="21">
      <c r="A1416" s="7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33"/>
      <c r="N1416" s="8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</row>
    <row r="1417" spans="1:42" s="3" customFormat="1" ht="21">
      <c r="A1417" s="7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33"/>
      <c r="N1417" s="8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</row>
    <row r="1418" spans="1:42" s="3" customFormat="1" ht="21">
      <c r="A1418" s="7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33"/>
      <c r="N1418" s="8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</row>
    <row r="1419" spans="1:42" s="3" customFormat="1" ht="21">
      <c r="A1419" s="7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33"/>
      <c r="N1419" s="8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</row>
    <row r="1420" spans="1:42" s="3" customFormat="1" ht="21">
      <c r="A1420" s="7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33"/>
      <c r="N1420" s="8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</row>
    <row r="1421" spans="1:42" s="3" customFormat="1" ht="21">
      <c r="A1421" s="7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33"/>
      <c r="N1421" s="8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</row>
    <row r="1422" spans="1:42" s="3" customFormat="1" ht="21">
      <c r="A1422" s="7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33"/>
      <c r="N1422" s="8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</row>
    <row r="1423" spans="1:42" s="3" customFormat="1" ht="21">
      <c r="A1423" s="7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33"/>
      <c r="N1423" s="8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</row>
    <row r="1424" spans="1:42" s="3" customFormat="1" ht="21">
      <c r="A1424" s="7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33"/>
      <c r="N1424" s="8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</row>
    <row r="1425" spans="1:42" s="3" customFormat="1" ht="21">
      <c r="A1425" s="7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33"/>
      <c r="N1425" s="8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</row>
    <row r="1426" spans="1:42" s="3" customFormat="1" ht="21">
      <c r="A1426" s="7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33"/>
      <c r="N1426" s="8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</row>
    <row r="1427" spans="1:42" s="3" customFormat="1" ht="21">
      <c r="A1427" s="7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33"/>
      <c r="N1427" s="8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</row>
    <row r="1428" spans="1:42" s="3" customFormat="1" ht="21">
      <c r="A1428" s="7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33"/>
      <c r="N1428" s="8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</row>
    <row r="1429" spans="1:42" s="3" customFormat="1" ht="21">
      <c r="A1429" s="7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33"/>
      <c r="N1429" s="8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</row>
    <row r="1430" spans="1:42" s="3" customFormat="1" ht="21">
      <c r="A1430" s="7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33"/>
      <c r="N1430" s="8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</row>
    <row r="1431" spans="1:42" s="3" customFormat="1" ht="21">
      <c r="A1431" s="7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33"/>
      <c r="N1431" s="8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</row>
    <row r="1432" spans="1:42" s="3" customFormat="1" ht="21">
      <c r="A1432" s="7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33"/>
      <c r="N1432" s="8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</row>
    <row r="1433" spans="1:42" s="3" customFormat="1" ht="21">
      <c r="A1433" s="7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33"/>
      <c r="N1433" s="8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</row>
    <row r="1434" spans="1:42" s="3" customFormat="1" ht="21">
      <c r="A1434" s="7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33"/>
      <c r="N1434" s="8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</row>
    <row r="1435" spans="1:42" s="3" customFormat="1" ht="21">
      <c r="A1435" s="7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33"/>
      <c r="N1435" s="8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</row>
    <row r="1436" spans="1:42" s="3" customFormat="1" ht="21">
      <c r="A1436" s="7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33"/>
      <c r="N1436" s="8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</row>
    <row r="1437" spans="1:42" s="3" customFormat="1" ht="21">
      <c r="A1437" s="7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33"/>
      <c r="N1437" s="8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</row>
    <row r="1438" spans="1:42" s="3" customFormat="1" ht="21">
      <c r="A1438" s="7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33"/>
      <c r="N1438" s="8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</row>
    <row r="1439" spans="1:42" s="3" customFormat="1" ht="21">
      <c r="A1439" s="7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33"/>
      <c r="N1439" s="8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</row>
    <row r="1440" spans="1:42" s="3" customFormat="1" ht="21">
      <c r="A1440" s="7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33"/>
      <c r="N1440" s="8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</row>
    <row r="1441" spans="1:42" s="3" customFormat="1" ht="21">
      <c r="A1441" s="7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33"/>
      <c r="N1441" s="8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</row>
    <row r="1442" spans="1:42" s="3" customFormat="1" ht="21">
      <c r="A1442" s="7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33"/>
      <c r="N1442" s="8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</row>
    <row r="1443" spans="1:42" s="3" customFormat="1" ht="21">
      <c r="A1443" s="7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33"/>
      <c r="N1443" s="8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</row>
    <row r="1444" spans="1:42" s="3" customFormat="1" ht="21">
      <c r="A1444" s="7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33"/>
      <c r="N1444" s="8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</row>
    <row r="1445" spans="1:42" s="3" customFormat="1" ht="21">
      <c r="A1445" s="7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33"/>
      <c r="N1445" s="8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</row>
    <row r="1446" spans="1:42" s="3" customFormat="1" ht="21">
      <c r="A1446" s="7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33"/>
      <c r="N1446" s="8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</row>
    <row r="1447" spans="1:42" s="3" customFormat="1" ht="21">
      <c r="A1447" s="7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33"/>
      <c r="N1447" s="8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</row>
    <row r="1448" spans="1:42" s="3" customFormat="1" ht="21">
      <c r="A1448" s="7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33"/>
      <c r="N1448" s="8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</row>
    <row r="1449" spans="1:42" s="3" customFormat="1" ht="21">
      <c r="A1449" s="7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33"/>
      <c r="N1449" s="8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</row>
    <row r="1450" spans="1:42" s="3" customFormat="1" ht="21">
      <c r="A1450" s="7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33"/>
      <c r="N1450" s="8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</row>
    <row r="1451" spans="1:42" s="3" customFormat="1" ht="21">
      <c r="A1451" s="7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33"/>
      <c r="N1451" s="8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</row>
    <row r="1452" spans="1:42" s="3" customFormat="1" ht="21">
      <c r="A1452" s="7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33"/>
      <c r="N1452" s="8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</row>
    <row r="1453" spans="1:42" s="3" customFormat="1" ht="21">
      <c r="A1453" s="7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33"/>
      <c r="N1453" s="8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</row>
    <row r="1454" spans="1:42" s="3" customFormat="1" ht="21">
      <c r="A1454" s="7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33"/>
      <c r="N1454" s="8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</row>
    <row r="1455" spans="1:42" s="3" customFormat="1" ht="21">
      <c r="A1455" s="7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33"/>
      <c r="N1455" s="8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</row>
    <row r="1456" spans="1:42" s="3" customFormat="1" ht="21">
      <c r="A1456" s="7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33"/>
      <c r="N1456" s="8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</row>
    <row r="1457" spans="1:42" s="3" customFormat="1" ht="21">
      <c r="A1457" s="7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33"/>
      <c r="N1457" s="8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</row>
    <row r="1458" spans="1:42" s="3" customFormat="1" ht="21">
      <c r="A1458" s="7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33"/>
      <c r="N1458" s="8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</row>
    <row r="1459" spans="1:42" s="3" customFormat="1" ht="21">
      <c r="A1459" s="7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33"/>
      <c r="N1459" s="8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</row>
    <row r="1460" spans="1:42" s="3" customFormat="1" ht="21">
      <c r="A1460" s="7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33"/>
      <c r="N1460" s="8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</row>
    <row r="1461" spans="1:42" s="3" customFormat="1" ht="21">
      <c r="A1461" s="7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33"/>
      <c r="N1461" s="8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</row>
    <row r="1462" spans="1:42" s="3" customFormat="1" ht="21">
      <c r="A1462" s="7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33"/>
      <c r="N1462" s="8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</row>
    <row r="1463" spans="1:42" s="3" customFormat="1" ht="21">
      <c r="A1463" s="7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33"/>
      <c r="N1463" s="8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</row>
    <row r="1464" spans="1:42" s="3" customFormat="1" ht="21">
      <c r="A1464" s="7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33"/>
      <c r="N1464" s="8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</row>
    <row r="1465" spans="1:42" s="3" customFormat="1" ht="21">
      <c r="A1465" s="7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33"/>
      <c r="N1465" s="8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</row>
  </sheetData>
  <sheetProtection/>
  <autoFilter ref="C1:C1465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1"/>
  <sheetViews>
    <sheetView zoomScale="150" zoomScaleNormal="150" zoomScalePageLayoutView="0" workbookViewId="0" topLeftCell="A1">
      <selection activeCell="C17" sqref="C17"/>
    </sheetView>
  </sheetViews>
  <sheetFormatPr defaultColWidth="9.140625" defaultRowHeight="21.75"/>
  <cols>
    <col min="1" max="1" width="1.421875" style="1" customWidth="1"/>
    <col min="2" max="2" width="4.421875" style="1" customWidth="1"/>
    <col min="3" max="3" width="48.00390625" style="1" customWidth="1"/>
    <col min="4" max="4" width="49.8515625" style="1" customWidth="1"/>
    <col min="5" max="6" width="7.140625" style="1" customWidth="1"/>
    <col min="7" max="16384" width="9.140625" style="1" customWidth="1"/>
  </cols>
  <sheetData>
    <row r="3" spans="1:6" ht="27.75" customHeight="1">
      <c r="A3" s="65" t="s">
        <v>133</v>
      </c>
      <c r="B3" s="65"/>
      <c r="C3" s="65"/>
      <c r="D3" s="65"/>
      <c r="E3" s="65"/>
      <c r="F3" s="65"/>
    </row>
    <row r="4" spans="1:6" s="5" customFormat="1" ht="25.5" customHeight="1">
      <c r="A4" s="213" t="s">
        <v>157</v>
      </c>
      <c r="B4" s="213"/>
      <c r="C4" s="213"/>
      <c r="D4" s="213"/>
      <c r="E4" s="64"/>
      <c r="F4" s="64"/>
    </row>
    <row r="5" spans="1:6" s="5" customFormat="1" ht="25.5" customHeight="1">
      <c r="A5" s="214" t="s">
        <v>158</v>
      </c>
      <c r="B5" s="214"/>
      <c r="C5" s="214"/>
      <c r="D5" s="214"/>
      <c r="E5" s="64"/>
      <c r="F5" s="64"/>
    </row>
    <row r="6" spans="1:6" s="5" customFormat="1" ht="25.5" customHeight="1">
      <c r="A6" s="214" t="s">
        <v>159</v>
      </c>
      <c r="B6" s="214"/>
      <c r="C6" s="214"/>
      <c r="D6" s="214"/>
      <c r="E6" s="64"/>
      <c r="F6" s="64"/>
    </row>
    <row r="7" spans="2:6" s="5" customFormat="1" ht="21">
      <c r="B7" s="61"/>
      <c r="C7" s="211"/>
      <c r="D7" s="211"/>
      <c r="E7" s="211"/>
      <c r="F7" s="211"/>
    </row>
    <row r="8" s="60" customFormat="1" ht="21">
      <c r="C8" s="60" t="s">
        <v>160</v>
      </c>
    </row>
    <row r="9" s="60" customFormat="1" ht="21">
      <c r="B9" s="60" t="s">
        <v>163</v>
      </c>
    </row>
    <row r="10" spans="2:6" s="60" customFormat="1" ht="21" customHeight="1">
      <c r="B10" s="212" t="s">
        <v>161</v>
      </c>
      <c r="C10" s="212"/>
      <c r="D10" s="212"/>
      <c r="E10" s="212"/>
      <c r="F10" s="212"/>
    </row>
    <row r="11" s="60" customFormat="1" ht="21">
      <c r="B11" s="60" t="s">
        <v>162</v>
      </c>
    </row>
    <row r="12" s="13" customFormat="1" ht="21">
      <c r="C12" s="13" t="s">
        <v>164</v>
      </c>
    </row>
    <row r="13" s="13" customFormat="1" ht="21">
      <c r="B13" s="13" t="s">
        <v>237</v>
      </c>
    </row>
    <row r="14" s="13" customFormat="1" ht="21">
      <c r="B14" s="13" t="s">
        <v>238</v>
      </c>
    </row>
    <row r="15" s="13" customFormat="1" ht="21">
      <c r="B15" s="13" t="s">
        <v>239</v>
      </c>
    </row>
    <row r="16" s="13" customFormat="1" ht="21">
      <c r="B16" s="13" t="s">
        <v>240</v>
      </c>
    </row>
    <row r="17" s="13" customFormat="1" ht="21">
      <c r="C17" s="13" t="s">
        <v>195</v>
      </c>
    </row>
    <row r="18" s="13" customFormat="1" ht="21">
      <c r="B18" s="13" t="s">
        <v>196</v>
      </c>
    </row>
    <row r="19" s="13" customFormat="1" ht="21">
      <c r="C19" s="13" t="s">
        <v>197</v>
      </c>
    </row>
    <row r="20" s="13" customFormat="1" ht="21">
      <c r="B20" s="13" t="s">
        <v>198</v>
      </c>
    </row>
    <row r="21" s="13" customFormat="1" ht="21">
      <c r="C21" s="13" t="s">
        <v>135</v>
      </c>
    </row>
    <row r="22" spans="2:4" s="60" customFormat="1" ht="21">
      <c r="B22" s="210" t="s">
        <v>199</v>
      </c>
      <c r="C22" s="210"/>
      <c r="D22" s="210"/>
    </row>
    <row r="23" spans="2:4" s="60" customFormat="1" ht="21">
      <c r="B23" s="210" t="s">
        <v>200</v>
      </c>
      <c r="C23" s="210"/>
      <c r="D23" s="210"/>
    </row>
    <row r="24" spans="2:4" s="60" customFormat="1" ht="21">
      <c r="B24" s="210" t="s">
        <v>201</v>
      </c>
      <c r="C24" s="210"/>
      <c r="D24" s="210"/>
    </row>
    <row r="25" spans="2:4" s="60" customFormat="1" ht="21">
      <c r="B25" s="210" t="s">
        <v>202</v>
      </c>
      <c r="C25" s="210"/>
      <c r="D25" s="210"/>
    </row>
    <row r="26" spans="2:4" s="60" customFormat="1" ht="21">
      <c r="B26" s="210" t="s">
        <v>203</v>
      </c>
      <c r="C26" s="210"/>
      <c r="D26" s="210"/>
    </row>
    <row r="27" s="60" customFormat="1" ht="21">
      <c r="B27" s="60" t="s">
        <v>209</v>
      </c>
    </row>
    <row r="28" s="60" customFormat="1" ht="21">
      <c r="B28" s="60" t="s">
        <v>210</v>
      </c>
    </row>
    <row r="29" s="60" customFormat="1" ht="21">
      <c r="B29" s="60" t="s">
        <v>204</v>
      </c>
    </row>
    <row r="30" s="60" customFormat="1" ht="21">
      <c r="B30" s="60" t="s">
        <v>211</v>
      </c>
    </row>
    <row r="31" s="60" customFormat="1" ht="21">
      <c r="B31" s="60" t="s">
        <v>205</v>
      </c>
    </row>
    <row r="32" s="60" customFormat="1" ht="21">
      <c r="B32" s="60" t="s">
        <v>206</v>
      </c>
    </row>
    <row r="33" s="60" customFormat="1" ht="21">
      <c r="B33" s="60" t="s">
        <v>208</v>
      </c>
    </row>
    <row r="34" s="60" customFormat="1" ht="21">
      <c r="B34" s="60" t="s">
        <v>207</v>
      </c>
    </row>
    <row r="35" spans="1:7" s="196" customFormat="1" ht="21">
      <c r="A35" s="197" t="s">
        <v>212</v>
      </c>
      <c r="B35" s="192"/>
      <c r="C35" s="192"/>
      <c r="D35" s="192"/>
      <c r="E35" s="192"/>
      <c r="F35" s="192"/>
      <c r="G35" s="192"/>
    </row>
    <row r="36" spans="1:3" s="5" customFormat="1" ht="21">
      <c r="A36" s="32"/>
      <c r="B36" s="32"/>
      <c r="C36" s="5" t="s">
        <v>229</v>
      </c>
    </row>
    <row r="37" spans="2:4" s="13" customFormat="1" ht="21">
      <c r="B37" s="13" t="s">
        <v>230</v>
      </c>
      <c r="C37" s="5"/>
      <c r="D37" s="5"/>
    </row>
    <row r="38" spans="2:4" s="13" customFormat="1" ht="21">
      <c r="B38" s="13" t="s">
        <v>231</v>
      </c>
      <c r="C38" s="5"/>
      <c r="D38" s="5"/>
    </row>
    <row r="39" spans="3:4" s="53" customFormat="1" ht="21">
      <c r="C39" s="5"/>
      <c r="D39" s="5"/>
    </row>
    <row r="40" spans="3:4" ht="21">
      <c r="C40" s="5"/>
      <c r="D40" s="5"/>
    </row>
    <row r="41" spans="3:4" ht="21">
      <c r="C41" s="5"/>
      <c r="D41" s="5"/>
    </row>
  </sheetData>
  <sheetProtection/>
  <mergeCells count="10">
    <mergeCell ref="B25:D25"/>
    <mergeCell ref="B26:D26"/>
    <mergeCell ref="C7:F7"/>
    <mergeCell ref="B10:F10"/>
    <mergeCell ref="A4:D4"/>
    <mergeCell ref="A5:D5"/>
    <mergeCell ref="A6:D6"/>
    <mergeCell ref="B22:D22"/>
    <mergeCell ref="B23:D23"/>
    <mergeCell ref="B24:D24"/>
  </mergeCells>
  <printOptions/>
  <pageMargins left="0.75" right="0.25" top="0.551181102362205" bottom="0.748031496062992" header="0.31496062992126" footer="0.31496062992126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T24"/>
  <sheetViews>
    <sheetView tabSelected="1" zoomScale="130" zoomScaleNormal="130" zoomScalePageLayoutView="0" workbookViewId="0" topLeftCell="A1">
      <selection activeCell="B1" sqref="B1:F1"/>
    </sheetView>
  </sheetViews>
  <sheetFormatPr defaultColWidth="9.140625" defaultRowHeight="21.75"/>
  <cols>
    <col min="1" max="1" width="5.57421875" style="5" customWidth="1"/>
    <col min="2" max="2" width="21.7109375" style="5" customWidth="1"/>
    <col min="3" max="3" width="30.8515625" style="4" customWidth="1"/>
    <col min="4" max="4" width="28.28125" style="4" customWidth="1"/>
    <col min="5" max="5" width="10.00390625" style="5" customWidth="1"/>
    <col min="6" max="16384" width="9.140625" style="5" customWidth="1"/>
  </cols>
  <sheetData>
    <row r="1" spans="2:254" ht="21">
      <c r="B1" s="215" t="s">
        <v>61</v>
      </c>
      <c r="C1" s="215"/>
      <c r="D1" s="215"/>
      <c r="E1" s="215"/>
      <c r="F1" s="215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2:254" ht="21">
      <c r="B2" s="50"/>
      <c r="C2" s="50"/>
      <c r="D2" s="50"/>
      <c r="E2" s="50"/>
      <c r="F2" s="5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2:6" ht="23.25">
      <c r="B3" s="214" t="s">
        <v>165</v>
      </c>
      <c r="C3" s="214"/>
      <c r="D3" s="214"/>
      <c r="E3" s="214"/>
      <c r="F3" s="214"/>
    </row>
    <row r="4" spans="2:6" ht="23.25">
      <c r="B4" s="214" t="s">
        <v>158</v>
      </c>
      <c r="C4" s="214"/>
      <c r="D4" s="214"/>
      <c r="E4" s="214"/>
      <c r="F4" s="214"/>
    </row>
    <row r="5" spans="2:6" ht="23.25">
      <c r="B5" s="214" t="s">
        <v>159</v>
      </c>
      <c r="C5" s="214"/>
      <c r="D5" s="214"/>
      <c r="E5" s="214"/>
      <c r="F5" s="214"/>
    </row>
    <row r="6" spans="2:5" ht="21">
      <c r="B6" s="10"/>
      <c r="C6" s="10"/>
      <c r="D6" s="10"/>
      <c r="E6" s="10"/>
    </row>
    <row r="7" spans="2:7" ht="21">
      <c r="B7" s="51" t="s">
        <v>167</v>
      </c>
      <c r="C7" s="51"/>
      <c r="D7" s="51"/>
      <c r="E7" s="51"/>
      <c r="F7" s="51"/>
      <c r="G7" s="51"/>
    </row>
    <row r="8" spans="2:7" ht="21">
      <c r="B8" s="51" t="s">
        <v>166</v>
      </c>
      <c r="C8" s="51"/>
      <c r="D8" s="51"/>
      <c r="E8" s="51"/>
      <c r="F8" s="51"/>
      <c r="G8" s="51"/>
    </row>
    <row r="9" spans="2:7" ht="21">
      <c r="B9" s="51" t="s">
        <v>236</v>
      </c>
      <c r="C9" s="51"/>
      <c r="D9" s="51"/>
      <c r="E9" s="51"/>
      <c r="F9" s="51"/>
      <c r="G9" s="51"/>
    </row>
    <row r="10" s="13" customFormat="1" ht="21">
      <c r="B10" s="13" t="s">
        <v>234</v>
      </c>
    </row>
    <row r="11" s="13" customFormat="1" ht="21">
      <c r="B11" s="13" t="s">
        <v>235</v>
      </c>
    </row>
    <row r="13" ht="21">
      <c r="B13" s="12" t="s">
        <v>33</v>
      </c>
    </row>
    <row r="14" ht="21">
      <c r="B14" s="12"/>
    </row>
    <row r="15" ht="21">
      <c r="B15" s="12" t="s">
        <v>53</v>
      </c>
    </row>
    <row r="16" spans="2:4" ht="21">
      <c r="B16" s="193"/>
      <c r="C16" s="194"/>
      <c r="D16" s="194"/>
    </row>
    <row r="17" spans="2:4" s="13" customFormat="1" ht="36.75" customHeight="1">
      <c r="B17" s="195" t="s">
        <v>5</v>
      </c>
      <c r="C17" s="195" t="s">
        <v>23</v>
      </c>
      <c r="D17" s="195" t="s">
        <v>7</v>
      </c>
    </row>
    <row r="18" spans="2:4" ht="35.25" customHeight="1">
      <c r="B18" s="182" t="s">
        <v>9</v>
      </c>
      <c r="C18" s="182">
        <f>data!B40</f>
        <v>13</v>
      </c>
      <c r="D18" s="183">
        <f>C18*100/$C$20</f>
        <v>34.21052631578947</v>
      </c>
    </row>
    <row r="19" spans="2:4" ht="35.25" customHeight="1">
      <c r="B19" s="207" t="s">
        <v>10</v>
      </c>
      <c r="C19" s="207">
        <f>data!B41</f>
        <v>25</v>
      </c>
      <c r="D19" s="208">
        <f>C19*100/$C$20</f>
        <v>65.78947368421052</v>
      </c>
    </row>
    <row r="20" spans="2:4" ht="33.75" customHeight="1" thickBot="1">
      <c r="B20" s="184" t="s">
        <v>4</v>
      </c>
      <c r="C20" s="184">
        <f>SUM(C18:C19)</f>
        <v>38</v>
      </c>
      <c r="D20" s="185">
        <f>C20*100/$C$20</f>
        <v>100</v>
      </c>
    </row>
    <row r="21" ht="21.75" thickTop="1"/>
    <row r="22" ht="21">
      <c r="B22" s="32" t="s">
        <v>67</v>
      </c>
    </row>
    <row r="23" ht="21">
      <c r="B23" s="32" t="s">
        <v>168</v>
      </c>
    </row>
    <row r="24" ht="21">
      <c r="B24" s="32"/>
    </row>
  </sheetData>
  <sheetProtection/>
  <mergeCells count="4">
    <mergeCell ref="B3:F3"/>
    <mergeCell ref="B4:F4"/>
    <mergeCell ref="B5:F5"/>
    <mergeCell ref="B1:F1"/>
  </mergeCells>
  <printOptions/>
  <pageMargins left="0.75" right="0" top="0.590551181102362" bottom="0.984251968503937" header="0.511811023622047" footer="0.51181102362204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U14"/>
  <sheetViews>
    <sheetView zoomScale="124" zoomScaleNormal="124" zoomScalePageLayoutView="0" workbookViewId="0" topLeftCell="A1">
      <selection activeCell="C4" sqref="C4"/>
    </sheetView>
  </sheetViews>
  <sheetFormatPr defaultColWidth="9.140625" defaultRowHeight="21.75"/>
  <cols>
    <col min="1" max="1" width="5.57421875" style="5" customWidth="1"/>
    <col min="2" max="2" width="25.8515625" style="5" customWidth="1"/>
    <col min="3" max="3" width="30.140625" style="4" customWidth="1"/>
    <col min="4" max="4" width="27.7109375" style="4" customWidth="1"/>
    <col min="5" max="5" width="9.140625" style="5" customWidth="1"/>
    <col min="6" max="7" width="9.140625" style="5" hidden="1" customWidth="1"/>
    <col min="8" max="16384" width="9.140625" style="5" customWidth="1"/>
  </cols>
  <sheetData>
    <row r="1" spans="2:255" ht="21">
      <c r="B1" s="215" t="s">
        <v>60</v>
      </c>
      <c r="C1" s="215"/>
      <c r="D1" s="215"/>
      <c r="E1" s="215"/>
      <c r="F1" s="215"/>
      <c r="G1" s="215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2:255" ht="21">
      <c r="B2" s="50"/>
      <c r="C2" s="50"/>
      <c r="D2" s="50"/>
      <c r="E2" s="50"/>
      <c r="F2" s="50"/>
      <c r="G2" s="5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2:4" ht="21">
      <c r="B3" s="155" t="s">
        <v>52</v>
      </c>
      <c r="C3" s="148"/>
      <c r="D3" s="148"/>
    </row>
    <row r="4" spans="2:4" ht="21.75" thickBot="1">
      <c r="B4" s="180"/>
      <c r="C4" s="181"/>
      <c r="D4" s="181"/>
    </row>
    <row r="5" spans="2:4" s="13" customFormat="1" ht="45.75" customHeight="1" thickBot="1" thickTop="1">
      <c r="B5" s="184" t="s">
        <v>6</v>
      </c>
      <c r="C5" s="186" t="s">
        <v>23</v>
      </c>
      <c r="D5" s="184" t="s">
        <v>7</v>
      </c>
    </row>
    <row r="6" spans="2:4" ht="33.75" customHeight="1" thickTop="1">
      <c r="B6" s="152" t="s">
        <v>65</v>
      </c>
      <c r="C6" s="153">
        <f>data!B44</f>
        <v>31</v>
      </c>
      <c r="D6" s="154">
        <f>C6*100/$C$10</f>
        <v>81.57894736842105</v>
      </c>
    </row>
    <row r="7" spans="2:4" ht="33.75" customHeight="1">
      <c r="B7" s="14" t="s">
        <v>11</v>
      </c>
      <c r="C7" s="45">
        <f>data!B45</f>
        <v>5</v>
      </c>
      <c r="D7" s="15">
        <f>C7*100/$C$10</f>
        <v>13.157894736842104</v>
      </c>
    </row>
    <row r="8" spans="2:4" ht="33.75" customHeight="1">
      <c r="B8" s="14" t="s">
        <v>74</v>
      </c>
      <c r="C8" s="45">
        <f>data!B46</f>
        <v>1</v>
      </c>
      <c r="D8" s="15">
        <f>C8*100/$C$10</f>
        <v>2.6315789473684212</v>
      </c>
    </row>
    <row r="9" spans="2:4" ht="33.75" customHeight="1">
      <c r="B9" s="14" t="s">
        <v>59</v>
      </c>
      <c r="C9" s="209">
        <f>data!B47</f>
        <v>1</v>
      </c>
      <c r="D9" s="15">
        <f>C9*100/$C$10</f>
        <v>2.6315789473684212</v>
      </c>
    </row>
    <row r="10" spans="2:4" ht="33.75" customHeight="1" thickBot="1">
      <c r="B10" s="149" t="s">
        <v>4</v>
      </c>
      <c r="C10" s="149">
        <f>SUM(C6:C9)</f>
        <v>38</v>
      </c>
      <c r="D10" s="150">
        <f>C10*100/$C$10</f>
        <v>100</v>
      </c>
    </row>
    <row r="11" ht="21.75" thickTop="1"/>
    <row r="12" ht="21">
      <c r="B12" s="32" t="s">
        <v>131</v>
      </c>
    </row>
    <row r="13" ht="21">
      <c r="B13" s="32" t="s">
        <v>169</v>
      </c>
    </row>
    <row r="14" ht="21">
      <c r="B14" s="32" t="s">
        <v>170</v>
      </c>
    </row>
  </sheetData>
  <sheetProtection/>
  <mergeCells count="1">
    <mergeCell ref="B1:G1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="140" zoomScaleNormal="140" zoomScalePageLayoutView="0" workbookViewId="0" topLeftCell="A31">
      <selection activeCell="A38" sqref="A38"/>
    </sheetView>
  </sheetViews>
  <sheetFormatPr defaultColWidth="9.140625" defaultRowHeight="21.75"/>
  <cols>
    <col min="1" max="1" width="12.421875" style="11" customWidth="1"/>
    <col min="2" max="2" width="9.140625" style="11" customWidth="1"/>
    <col min="3" max="3" width="17.7109375" style="11" customWidth="1"/>
    <col min="4" max="4" width="23.7109375" style="11" customWidth="1"/>
    <col min="5" max="5" width="12.28125" style="41" customWidth="1"/>
    <col min="6" max="6" width="15.7109375" style="41" customWidth="1"/>
    <col min="7" max="7" width="16.421875" style="41" customWidth="1"/>
    <col min="8" max="16384" width="9.140625" style="11" customWidth="1"/>
  </cols>
  <sheetData>
    <row r="1" spans="1:8" ht="22.5" customHeight="1">
      <c r="A1" s="222" t="s">
        <v>75</v>
      </c>
      <c r="B1" s="222"/>
      <c r="C1" s="222"/>
      <c r="D1" s="222"/>
      <c r="E1" s="222"/>
      <c r="F1" s="222"/>
      <c r="G1" s="89"/>
      <c r="H1" s="89"/>
    </row>
    <row r="2" spans="1:8" ht="19.5">
      <c r="A2" s="52"/>
      <c r="B2" s="52"/>
      <c r="C2" s="52"/>
      <c r="D2" s="52"/>
      <c r="E2" s="52"/>
      <c r="F2" s="52"/>
      <c r="G2" s="89"/>
      <c r="H2" s="89"/>
    </row>
    <row r="3" spans="1:7" ht="19.5">
      <c r="A3" s="90" t="s">
        <v>127</v>
      </c>
      <c r="B3" s="171"/>
      <c r="C3" s="171"/>
      <c r="D3" s="171"/>
      <c r="E3" s="172"/>
      <c r="F3" s="172"/>
      <c r="G3" s="172"/>
    </row>
    <row r="4" spans="1:6" ht="20.25" thickBot="1">
      <c r="A4" s="90"/>
      <c r="B4" s="169"/>
      <c r="C4" s="169"/>
      <c r="D4" s="169"/>
      <c r="E4" s="170"/>
      <c r="F4" s="170"/>
    </row>
    <row r="5" spans="1:6" ht="21" thickBot="1" thickTop="1">
      <c r="A5" s="90"/>
      <c r="B5" s="223" t="s">
        <v>88</v>
      </c>
      <c r="C5" s="224"/>
      <c r="D5" s="224"/>
      <c r="E5" s="175" t="s">
        <v>23</v>
      </c>
      <c r="F5" s="175" t="s">
        <v>7</v>
      </c>
    </row>
    <row r="6" spans="1:6" ht="20.25" thickTop="1">
      <c r="A6" s="90"/>
      <c r="B6" s="173" t="s">
        <v>89</v>
      </c>
      <c r="C6" s="168"/>
      <c r="D6" s="168"/>
      <c r="E6" s="168">
        <v>5</v>
      </c>
      <c r="F6" s="174">
        <f aca="true" t="shared" si="0" ref="F6:F33">E6*100/$E$33</f>
        <v>13.157894736842104</v>
      </c>
    </row>
    <row r="7" spans="1:6" ht="19.5">
      <c r="A7" s="90"/>
      <c r="B7" s="94" t="s">
        <v>178</v>
      </c>
      <c r="C7" s="95"/>
      <c r="D7" s="96"/>
      <c r="E7" s="92">
        <v>2</v>
      </c>
      <c r="F7" s="93">
        <f t="shared" si="0"/>
        <v>5.2631578947368425</v>
      </c>
    </row>
    <row r="8" spans="1:6" ht="19.5">
      <c r="A8" s="90"/>
      <c r="B8" s="94" t="s">
        <v>90</v>
      </c>
      <c r="C8" s="95"/>
      <c r="D8" s="96"/>
      <c r="E8" s="92">
        <v>2</v>
      </c>
      <c r="F8" s="93">
        <f t="shared" si="0"/>
        <v>5.2631578947368425</v>
      </c>
    </row>
    <row r="9" spans="1:6" ht="19.5">
      <c r="A9" s="90"/>
      <c r="B9" s="94" t="s">
        <v>180</v>
      </c>
      <c r="C9" s="95"/>
      <c r="D9" s="96"/>
      <c r="E9" s="92">
        <v>1</v>
      </c>
      <c r="F9" s="93">
        <f t="shared" si="0"/>
        <v>2.6315789473684212</v>
      </c>
    </row>
    <row r="10" spans="1:7" s="158" customFormat="1" ht="19.5">
      <c r="A10" s="156"/>
      <c r="B10" s="97" t="s">
        <v>91</v>
      </c>
      <c r="C10" s="159"/>
      <c r="D10" s="160"/>
      <c r="E10" s="56">
        <v>4</v>
      </c>
      <c r="F10" s="91">
        <f t="shared" si="0"/>
        <v>10.526315789473685</v>
      </c>
      <c r="G10" s="157"/>
    </row>
    <row r="11" spans="1:6" ht="21" customHeight="1">
      <c r="A11" s="90"/>
      <c r="B11" s="225" t="s">
        <v>134</v>
      </c>
      <c r="C11" s="226"/>
      <c r="D11" s="227"/>
      <c r="E11" s="108">
        <v>2</v>
      </c>
      <c r="F11" s="93">
        <f t="shared" si="0"/>
        <v>5.2631578947368425</v>
      </c>
    </row>
    <row r="12" spans="1:6" ht="21" customHeight="1">
      <c r="A12" s="90"/>
      <c r="B12" s="124" t="s">
        <v>115</v>
      </c>
      <c r="C12" s="125"/>
      <c r="D12" s="126"/>
      <c r="E12" s="127">
        <v>1</v>
      </c>
      <c r="F12" s="128">
        <f t="shared" si="0"/>
        <v>2.6315789473684212</v>
      </c>
    </row>
    <row r="13" spans="1:6" ht="21" customHeight="1">
      <c r="A13" s="90"/>
      <c r="B13" s="124" t="s">
        <v>181</v>
      </c>
      <c r="C13" s="125"/>
      <c r="D13" s="126"/>
      <c r="E13" s="127">
        <v>1</v>
      </c>
      <c r="F13" s="128">
        <f t="shared" si="0"/>
        <v>2.6315789473684212</v>
      </c>
    </row>
    <row r="14" spans="1:6" ht="21" customHeight="1">
      <c r="A14" s="90"/>
      <c r="B14" s="97" t="s">
        <v>92</v>
      </c>
      <c r="C14" s="98"/>
      <c r="D14" s="99"/>
      <c r="E14" s="56">
        <v>19</v>
      </c>
      <c r="F14" s="91">
        <f t="shared" si="0"/>
        <v>50</v>
      </c>
    </row>
    <row r="15" spans="1:6" ht="21" customHeight="1">
      <c r="A15" s="90"/>
      <c r="B15" s="124" t="s">
        <v>117</v>
      </c>
      <c r="C15" s="125"/>
      <c r="D15" s="126"/>
      <c r="E15" s="92">
        <v>2</v>
      </c>
      <c r="F15" s="93">
        <f t="shared" si="0"/>
        <v>5.2631578947368425</v>
      </c>
    </row>
    <row r="16" spans="1:6" ht="21" customHeight="1">
      <c r="A16" s="90"/>
      <c r="B16" s="124" t="s">
        <v>116</v>
      </c>
      <c r="C16" s="125"/>
      <c r="D16" s="126"/>
      <c r="E16" s="92">
        <v>12</v>
      </c>
      <c r="F16" s="93">
        <f t="shared" si="0"/>
        <v>31.57894736842105</v>
      </c>
    </row>
    <row r="17" spans="1:6" ht="21" customHeight="1">
      <c r="A17" s="90"/>
      <c r="B17" s="228" t="s">
        <v>98</v>
      </c>
      <c r="C17" s="228"/>
      <c r="D17" s="228"/>
      <c r="E17" s="92">
        <v>2</v>
      </c>
      <c r="F17" s="93">
        <f t="shared" si="0"/>
        <v>5.2631578947368425</v>
      </c>
    </row>
    <row r="18" spans="1:6" ht="21" customHeight="1">
      <c r="A18" s="90"/>
      <c r="B18" s="100" t="s">
        <v>93</v>
      </c>
      <c r="C18" s="101"/>
      <c r="D18" s="102"/>
      <c r="E18" s="92">
        <v>3</v>
      </c>
      <c r="F18" s="93">
        <f t="shared" si="0"/>
        <v>7.894736842105263</v>
      </c>
    </row>
    <row r="19" spans="1:6" ht="19.5">
      <c r="A19" s="90"/>
      <c r="B19" s="97" t="s">
        <v>94</v>
      </c>
      <c r="C19" s="98"/>
      <c r="D19" s="99"/>
      <c r="E19" s="56">
        <v>2</v>
      </c>
      <c r="F19" s="91">
        <f t="shared" si="0"/>
        <v>5.2631578947368425</v>
      </c>
    </row>
    <row r="20" spans="1:6" ht="19.5">
      <c r="A20" s="90"/>
      <c r="B20" s="100" t="s">
        <v>175</v>
      </c>
      <c r="C20" s="101"/>
      <c r="D20" s="102"/>
      <c r="E20" s="92">
        <v>1</v>
      </c>
      <c r="F20" s="93">
        <f t="shared" si="0"/>
        <v>2.6315789473684212</v>
      </c>
    </row>
    <row r="21" spans="1:6" ht="19.5">
      <c r="A21" s="90"/>
      <c r="B21" s="100" t="s">
        <v>179</v>
      </c>
      <c r="C21" s="101"/>
      <c r="D21" s="102"/>
      <c r="E21" s="92">
        <v>1</v>
      </c>
      <c r="F21" s="93">
        <f t="shared" si="0"/>
        <v>2.6315789473684212</v>
      </c>
    </row>
    <row r="22" spans="1:6" ht="19.5">
      <c r="A22" s="90"/>
      <c r="B22" s="97" t="s">
        <v>96</v>
      </c>
      <c r="C22" s="98"/>
      <c r="D22" s="99"/>
      <c r="E22" s="56">
        <v>1</v>
      </c>
      <c r="F22" s="91">
        <f t="shared" si="0"/>
        <v>2.6315789473684212</v>
      </c>
    </row>
    <row r="23" spans="1:6" ht="19.5">
      <c r="A23" s="90"/>
      <c r="B23" s="100" t="s">
        <v>174</v>
      </c>
      <c r="C23" s="101"/>
      <c r="D23" s="102"/>
      <c r="E23" s="92">
        <v>1</v>
      </c>
      <c r="F23" s="93">
        <f t="shared" si="0"/>
        <v>2.6315789473684212</v>
      </c>
    </row>
    <row r="24" spans="1:7" ht="19.5">
      <c r="A24" s="103"/>
      <c r="B24" s="104" t="s">
        <v>97</v>
      </c>
      <c r="C24" s="105"/>
      <c r="D24" s="106"/>
      <c r="E24" s="56">
        <v>1</v>
      </c>
      <c r="F24" s="91">
        <f t="shared" si="0"/>
        <v>2.6315789473684212</v>
      </c>
      <c r="G24" s="107"/>
    </row>
    <row r="25" spans="1:6" ht="19.5">
      <c r="A25" s="90"/>
      <c r="B25" s="221" t="s">
        <v>173</v>
      </c>
      <c r="C25" s="221"/>
      <c r="D25" s="221"/>
      <c r="E25" s="92">
        <v>1</v>
      </c>
      <c r="F25" s="93">
        <f t="shared" si="0"/>
        <v>2.6315789473684212</v>
      </c>
    </row>
    <row r="26" spans="1:6" ht="19.5">
      <c r="A26" s="90"/>
      <c r="B26" s="97" t="s">
        <v>171</v>
      </c>
      <c r="C26" s="98"/>
      <c r="D26" s="99"/>
      <c r="E26" s="56">
        <v>1</v>
      </c>
      <c r="F26" s="91">
        <f t="shared" si="0"/>
        <v>2.6315789473684212</v>
      </c>
    </row>
    <row r="27" spans="1:6" ht="19.5">
      <c r="A27" s="90"/>
      <c r="B27" s="221" t="s">
        <v>172</v>
      </c>
      <c r="C27" s="221"/>
      <c r="D27" s="221"/>
      <c r="E27" s="92">
        <v>1</v>
      </c>
      <c r="F27" s="93">
        <f t="shared" si="0"/>
        <v>2.6315789473684212</v>
      </c>
    </row>
    <row r="28" spans="1:6" ht="19.5">
      <c r="A28" s="90"/>
      <c r="B28" s="97" t="s">
        <v>176</v>
      </c>
      <c r="C28" s="98"/>
      <c r="D28" s="99"/>
      <c r="E28" s="56">
        <f>SUM(E29:E29)</f>
        <v>1</v>
      </c>
      <c r="F28" s="91">
        <f t="shared" si="0"/>
        <v>2.6315789473684212</v>
      </c>
    </row>
    <row r="29" spans="1:6" ht="21">
      <c r="A29" s="90"/>
      <c r="B29" s="216" t="s">
        <v>177</v>
      </c>
      <c r="C29" s="216"/>
      <c r="D29" s="216"/>
      <c r="E29" s="108">
        <v>1</v>
      </c>
      <c r="F29" s="93">
        <f t="shared" si="0"/>
        <v>2.6315789473684212</v>
      </c>
    </row>
    <row r="30" spans="1:6" ht="21">
      <c r="A30" s="90"/>
      <c r="B30" s="220" t="s">
        <v>87</v>
      </c>
      <c r="C30" s="220"/>
      <c r="D30" s="220"/>
      <c r="E30" s="109">
        <v>1</v>
      </c>
      <c r="F30" s="93">
        <f t="shared" si="0"/>
        <v>2.6315789473684212</v>
      </c>
    </row>
    <row r="31" spans="1:6" ht="21">
      <c r="A31" s="90"/>
      <c r="B31" s="216" t="s">
        <v>95</v>
      </c>
      <c r="C31" s="216"/>
      <c r="D31" s="216"/>
      <c r="E31" s="108">
        <v>1</v>
      </c>
      <c r="F31" s="93">
        <f t="shared" si="0"/>
        <v>2.6315789473684212</v>
      </c>
    </row>
    <row r="32" spans="1:6" ht="21.75" thickBot="1">
      <c r="A32" s="90"/>
      <c r="B32" s="164" t="s">
        <v>59</v>
      </c>
      <c r="C32" s="165"/>
      <c r="D32" s="166"/>
      <c r="E32" s="167">
        <v>3</v>
      </c>
      <c r="F32" s="161">
        <f t="shared" si="0"/>
        <v>7.894736842105263</v>
      </c>
    </row>
    <row r="33" spans="1:6" ht="21" thickBot="1" thickTop="1">
      <c r="A33" s="90"/>
      <c r="B33" s="217" t="s">
        <v>99</v>
      </c>
      <c r="C33" s="218"/>
      <c r="D33" s="219"/>
      <c r="E33" s="162">
        <v>38</v>
      </c>
      <c r="F33" s="163">
        <f t="shared" si="0"/>
        <v>100</v>
      </c>
    </row>
    <row r="34" spans="1:6" ht="20.25" thickTop="1">
      <c r="A34" s="90"/>
      <c r="B34" s="110"/>
      <c r="C34" s="110"/>
      <c r="D34" s="110"/>
      <c r="E34" s="111"/>
      <c r="F34" s="112"/>
    </row>
    <row r="35" spans="2:7" s="5" customFormat="1" ht="21">
      <c r="B35" s="113" t="s">
        <v>132</v>
      </c>
      <c r="C35" s="114"/>
      <c r="D35" s="114"/>
      <c r="E35" s="115"/>
      <c r="F35" s="116"/>
      <c r="G35" s="4"/>
    </row>
    <row r="36" spans="1:7" s="5" customFormat="1" ht="21">
      <c r="A36" s="5" t="s">
        <v>182</v>
      </c>
      <c r="B36" s="114"/>
      <c r="C36" s="114"/>
      <c r="D36" s="114"/>
      <c r="E36" s="115"/>
      <c r="F36" s="116"/>
      <c r="G36" s="4"/>
    </row>
    <row r="37" spans="1:7" s="5" customFormat="1" ht="21">
      <c r="A37" s="5" t="s">
        <v>213</v>
      </c>
      <c r="E37" s="4"/>
      <c r="F37" s="4"/>
      <c r="G37" s="4"/>
    </row>
  </sheetData>
  <sheetProtection/>
  <mergeCells count="10">
    <mergeCell ref="B29:D29"/>
    <mergeCell ref="B33:D33"/>
    <mergeCell ref="B30:D30"/>
    <mergeCell ref="B31:D31"/>
    <mergeCell ref="B25:D25"/>
    <mergeCell ref="A1:F1"/>
    <mergeCell ref="B5:D5"/>
    <mergeCell ref="B11:D11"/>
    <mergeCell ref="B17:D17"/>
    <mergeCell ref="B27:D2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140" zoomScaleNormal="140" zoomScalePageLayoutView="0" workbookViewId="0" topLeftCell="A1">
      <selection activeCell="F7" sqref="F7"/>
    </sheetView>
  </sheetViews>
  <sheetFormatPr defaultColWidth="9.140625" defaultRowHeight="21.75"/>
  <cols>
    <col min="4" max="4" width="32.8515625" style="0" customWidth="1"/>
    <col min="5" max="5" width="16.421875" style="0" customWidth="1"/>
    <col min="6" max="6" width="20.7109375" style="0" customWidth="1"/>
    <col min="7" max="7" width="7.8515625" style="0" customWidth="1"/>
    <col min="8" max="8" width="16.421875" style="0" customWidth="1"/>
  </cols>
  <sheetData>
    <row r="1" spans="1:8" s="11" customFormat="1" ht="22.5" customHeight="1">
      <c r="A1" s="229" t="s">
        <v>126</v>
      </c>
      <c r="B1" s="229"/>
      <c r="C1" s="229"/>
      <c r="D1" s="229"/>
      <c r="E1" s="229"/>
      <c r="F1" s="229"/>
      <c r="G1" s="229"/>
      <c r="H1" s="229"/>
    </row>
    <row r="2" spans="1:2" s="11" customFormat="1" ht="19.5">
      <c r="A2" s="42"/>
      <c r="B2" s="42"/>
    </row>
    <row r="3" spans="1:7" s="5" customFormat="1" ht="21">
      <c r="A3" s="12" t="s">
        <v>128</v>
      </c>
      <c r="E3" s="4"/>
      <c r="F3" s="4"/>
      <c r="G3" s="4"/>
    </row>
    <row r="4" spans="1:7" s="5" customFormat="1" ht="21">
      <c r="A4" s="55"/>
      <c r="B4" s="5" t="s">
        <v>64</v>
      </c>
      <c r="E4" s="4"/>
      <c r="F4" s="4"/>
      <c r="G4" s="4"/>
    </row>
    <row r="5" spans="2:7" s="11" customFormat="1" ht="20.25" thickBot="1">
      <c r="B5" s="169"/>
      <c r="C5" s="169"/>
      <c r="D5" s="169"/>
      <c r="E5" s="170"/>
      <c r="F5" s="170"/>
      <c r="G5" s="41"/>
    </row>
    <row r="6" spans="2:7" s="11" customFormat="1" ht="21" thickBot="1" thickTop="1">
      <c r="B6" s="232" t="s">
        <v>57</v>
      </c>
      <c r="C6" s="232"/>
      <c r="D6" s="232"/>
      <c r="E6" s="175" t="s">
        <v>23</v>
      </c>
      <c r="F6" s="175" t="s">
        <v>7</v>
      </c>
      <c r="G6" s="41"/>
    </row>
    <row r="7" spans="2:7" s="5" customFormat="1" ht="21.75" thickTop="1">
      <c r="B7" s="233" t="s">
        <v>2</v>
      </c>
      <c r="C7" s="234"/>
      <c r="D7" s="235"/>
      <c r="E7" s="179">
        <f>data!G40</f>
        <v>18</v>
      </c>
      <c r="F7" s="154">
        <f>E7*100/$E$14</f>
        <v>38.297872340425535</v>
      </c>
      <c r="G7" s="4"/>
    </row>
    <row r="8" spans="2:7" s="5" customFormat="1" ht="21">
      <c r="B8" s="236" t="s">
        <v>20</v>
      </c>
      <c r="C8" s="237"/>
      <c r="D8" s="238"/>
      <c r="E8" s="57">
        <f>data!F40</f>
        <v>11</v>
      </c>
      <c r="F8" s="15">
        <f aca="true" t="shared" si="0" ref="F8:F14">E8*100/$E$14</f>
        <v>23.404255319148938</v>
      </c>
      <c r="G8" s="4"/>
    </row>
    <row r="9" spans="2:7" s="5" customFormat="1" ht="21">
      <c r="B9" s="236" t="s">
        <v>184</v>
      </c>
      <c r="C9" s="237"/>
      <c r="D9" s="238"/>
      <c r="E9" s="57">
        <f>data!J40</f>
        <v>10</v>
      </c>
      <c r="F9" s="15">
        <f t="shared" si="0"/>
        <v>21.27659574468085</v>
      </c>
      <c r="G9" s="4"/>
    </row>
    <row r="10" spans="2:7" s="5" customFormat="1" ht="21">
      <c r="B10" s="231" t="s">
        <v>183</v>
      </c>
      <c r="C10" s="231"/>
      <c r="D10" s="231"/>
      <c r="E10" s="57">
        <f>data!I40</f>
        <v>3</v>
      </c>
      <c r="F10" s="15">
        <f t="shared" si="0"/>
        <v>6.382978723404255</v>
      </c>
      <c r="G10" s="4"/>
    </row>
    <row r="11" spans="2:7" s="5" customFormat="1" ht="21">
      <c r="B11" s="231" t="s">
        <v>62</v>
      </c>
      <c r="C11" s="231"/>
      <c r="D11" s="231"/>
      <c r="E11" s="57">
        <f>data!H40</f>
        <v>2</v>
      </c>
      <c r="F11" s="15">
        <f t="shared" si="0"/>
        <v>4.25531914893617</v>
      </c>
      <c r="G11" s="4"/>
    </row>
    <row r="12" spans="2:7" s="5" customFormat="1" ht="21">
      <c r="B12" s="231" t="s">
        <v>142</v>
      </c>
      <c r="C12" s="231"/>
      <c r="D12" s="231"/>
      <c r="E12" s="57">
        <f>data!L40</f>
        <v>2</v>
      </c>
      <c r="F12" s="15">
        <f t="shared" si="0"/>
        <v>4.25531914893617</v>
      </c>
      <c r="G12" s="4"/>
    </row>
    <row r="13" spans="2:7" s="5" customFormat="1" ht="21.75" thickBot="1">
      <c r="B13" s="239" t="s">
        <v>136</v>
      </c>
      <c r="C13" s="239"/>
      <c r="D13" s="239"/>
      <c r="E13" s="176">
        <f>data!K40</f>
        <v>1</v>
      </c>
      <c r="F13" s="151">
        <f t="shared" si="0"/>
        <v>2.127659574468085</v>
      </c>
      <c r="G13" s="4"/>
    </row>
    <row r="14" spans="2:7" s="5" customFormat="1" ht="22.5" thickBot="1" thickTop="1">
      <c r="B14" s="230" t="s">
        <v>4</v>
      </c>
      <c r="C14" s="230"/>
      <c r="D14" s="230"/>
      <c r="E14" s="177">
        <f>SUM(E7:E13)</f>
        <v>47</v>
      </c>
      <c r="F14" s="178">
        <f t="shared" si="0"/>
        <v>100</v>
      </c>
      <c r="G14" s="4"/>
    </row>
    <row r="15" spans="5:7" s="11" customFormat="1" ht="20.25" thickTop="1">
      <c r="E15" s="41"/>
      <c r="F15" s="41"/>
      <c r="G15" s="41"/>
    </row>
    <row r="16" spans="1:7" s="5" customFormat="1" ht="21">
      <c r="A16" s="51"/>
      <c r="B16" s="5" t="s">
        <v>129</v>
      </c>
      <c r="E16" s="4"/>
      <c r="F16" s="4"/>
      <c r="G16" s="4"/>
    </row>
    <row r="17" spans="1:7" s="5" customFormat="1" ht="21">
      <c r="A17" s="5" t="s">
        <v>185</v>
      </c>
      <c r="E17" s="4"/>
      <c r="F17" s="4"/>
      <c r="G17" s="4"/>
    </row>
    <row r="18" s="5" customFormat="1" ht="21">
      <c r="A18" s="5" t="s">
        <v>194</v>
      </c>
    </row>
    <row r="19" spans="1:6" s="5" customFormat="1" ht="22.5" customHeight="1">
      <c r="A19" s="51" t="s">
        <v>130</v>
      </c>
      <c r="B19" s="51"/>
      <c r="C19" s="51"/>
      <c r="D19" s="51"/>
      <c r="E19" s="51"/>
      <c r="F19" s="51"/>
    </row>
  </sheetData>
  <sheetProtection/>
  <mergeCells count="10">
    <mergeCell ref="A1:H1"/>
    <mergeCell ref="B14:D14"/>
    <mergeCell ref="B12:D12"/>
    <mergeCell ref="B6:D6"/>
    <mergeCell ref="B7:D7"/>
    <mergeCell ref="B8:D8"/>
    <mergeCell ref="B10:D10"/>
    <mergeCell ref="B11:D11"/>
    <mergeCell ref="B9:D9"/>
    <mergeCell ref="B13:D13"/>
  </mergeCells>
  <printOptions/>
  <pageMargins left="0.7" right="0.2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1"/>
  <sheetViews>
    <sheetView zoomScale="150" zoomScaleNormal="150" zoomScalePageLayoutView="0" workbookViewId="0" topLeftCell="A19">
      <selection activeCell="B57" sqref="B57"/>
    </sheetView>
  </sheetViews>
  <sheetFormatPr defaultColWidth="9.140625" defaultRowHeight="21.75"/>
  <cols>
    <col min="1" max="1" width="3.140625" style="11" customWidth="1"/>
    <col min="2" max="2" width="62.421875" style="11" customWidth="1"/>
    <col min="3" max="3" width="9.8515625" style="11" customWidth="1"/>
    <col min="4" max="4" width="8.8515625" style="11" customWidth="1"/>
    <col min="5" max="5" width="13.140625" style="11" customWidth="1"/>
    <col min="6" max="6" width="10.57421875" style="11" customWidth="1"/>
    <col min="7" max="9" width="9.140625" style="11" customWidth="1"/>
    <col min="10" max="16384" width="9.140625" style="11" customWidth="1"/>
  </cols>
  <sheetData>
    <row r="1" spans="1:8" ht="19.5">
      <c r="A1" s="229" t="s">
        <v>187</v>
      </c>
      <c r="B1" s="229"/>
      <c r="C1" s="229"/>
      <c r="D1" s="229"/>
      <c r="E1" s="229"/>
      <c r="F1" s="52"/>
      <c r="G1" s="52"/>
      <c r="H1" s="52"/>
    </row>
    <row r="2" spans="2:8" ht="19.5">
      <c r="B2" s="52"/>
      <c r="C2" s="52"/>
      <c r="D2" s="52"/>
      <c r="E2" s="52"/>
      <c r="F2" s="52"/>
      <c r="G2" s="52"/>
      <c r="H2" s="52"/>
    </row>
    <row r="3" ht="19.5">
      <c r="A3" s="35" t="s">
        <v>214</v>
      </c>
    </row>
    <row r="4" spans="1:5" s="16" customFormat="1" ht="19.5">
      <c r="A4" s="240" t="s">
        <v>77</v>
      </c>
      <c r="B4" s="241"/>
      <c r="C4" s="241"/>
      <c r="D4" s="241"/>
      <c r="E4" s="241"/>
    </row>
    <row r="5" spans="1:5" s="16" customFormat="1" ht="20.25" thickBot="1">
      <c r="A5" s="187"/>
      <c r="B5" s="188"/>
      <c r="C5" s="188"/>
      <c r="D5" s="188"/>
      <c r="E5" s="188"/>
    </row>
    <row r="6" spans="1:5" s="17" customFormat="1" ht="22.5" customHeight="1" thickTop="1">
      <c r="A6" s="245" t="s">
        <v>3</v>
      </c>
      <c r="B6" s="246"/>
      <c r="C6" s="242" t="s">
        <v>149</v>
      </c>
      <c r="D6" s="242"/>
      <c r="E6" s="18" t="s">
        <v>13</v>
      </c>
    </row>
    <row r="7" spans="1:5" s="17" customFormat="1" ht="22.5" customHeight="1" thickBot="1">
      <c r="A7" s="247"/>
      <c r="B7" s="248"/>
      <c r="C7" s="189"/>
      <c r="D7" s="191" t="s">
        <v>8</v>
      </c>
      <c r="E7" s="190" t="s">
        <v>49</v>
      </c>
    </row>
    <row r="8" spans="1:5" s="17" customFormat="1" ht="16.5" thickTop="1">
      <c r="A8" s="28">
        <v>1</v>
      </c>
      <c r="B8" s="19" t="s">
        <v>15</v>
      </c>
      <c r="C8" s="20"/>
      <c r="D8" s="20"/>
      <c r="E8" s="20"/>
    </row>
    <row r="9" spans="1:5" s="17" customFormat="1" ht="15.75">
      <c r="A9" s="22"/>
      <c r="B9" s="17" t="s">
        <v>24</v>
      </c>
      <c r="C9" s="23">
        <f>data!O40</f>
        <v>4.2894736842105265</v>
      </c>
      <c r="D9" s="23">
        <f>data!O41</f>
        <v>0.6110644119116883</v>
      </c>
      <c r="E9" s="21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5" s="17" customFormat="1" ht="15.75">
      <c r="A10" s="22"/>
      <c r="B10" s="17" t="s">
        <v>151</v>
      </c>
      <c r="C10" s="23">
        <f>data!P40</f>
        <v>4.078947368421052</v>
      </c>
      <c r="D10" s="23">
        <f>data!P41</f>
        <v>0.7843599197062132</v>
      </c>
      <c r="E10" s="21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s="17" customFormat="1" ht="15.75">
      <c r="A11" s="25"/>
      <c r="B11" s="26" t="s">
        <v>150</v>
      </c>
      <c r="C11" s="27">
        <f>data!Q40</f>
        <v>3.710526315789474</v>
      </c>
      <c r="D11" s="27">
        <f>data!Q41</f>
        <v>0.8022904622237806</v>
      </c>
      <c r="E11" s="21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5" s="19" customFormat="1" ht="15.75">
      <c r="A12" s="62"/>
      <c r="B12" s="63" t="s">
        <v>18</v>
      </c>
      <c r="C12" s="40">
        <f>AVERAGE(C9:C11)</f>
        <v>4.026315789473684</v>
      </c>
      <c r="D12" s="40">
        <f>data!Q42</f>
        <v>0.7695594224647234</v>
      </c>
      <c r="E12" s="36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5" s="17" customFormat="1" ht="15.75">
      <c r="A13" s="28">
        <v>2</v>
      </c>
      <c r="B13" s="19" t="s">
        <v>16</v>
      </c>
      <c r="C13" s="29"/>
      <c r="D13" s="29"/>
      <c r="E13" s="18"/>
    </row>
    <row r="14" spans="1:5" s="17" customFormat="1" ht="15.75">
      <c r="A14" s="22"/>
      <c r="B14" s="30" t="s">
        <v>25</v>
      </c>
      <c r="C14" s="23">
        <f>data!R40</f>
        <v>4.315789473684211</v>
      </c>
      <c r="D14" s="23">
        <f>data!R41</f>
        <v>0.5253191132035964</v>
      </c>
      <c r="E14" s="21" t="str">
        <f>IF(C14&gt;4.5,"มากที่สุด",IF(C14&gt;3.5,"มาก",IF(C14&gt;2.5,"ปานกลาง",IF(C14&gt;1.5,"น้อย",IF(C14&lt;=1.5,"น้อยที่สุด")))))</f>
        <v>มาก</v>
      </c>
    </row>
    <row r="15" spans="1:5" s="17" customFormat="1" ht="15.75">
      <c r="A15" s="22"/>
      <c r="B15" s="17" t="s">
        <v>26</v>
      </c>
      <c r="C15" s="23">
        <f>data!S40</f>
        <v>4.368421052631579</v>
      </c>
      <c r="D15" s="23">
        <f>data!S41</f>
        <v>0.48885152952935207</v>
      </c>
      <c r="E15" s="21" t="str">
        <f aca="true" t="shared" si="0" ref="E15:E45">IF(C15&gt;4.5,"มากที่สุด",IF(C15&gt;3.5,"มาก",IF(C15&gt;2.5,"ปานกลาง",IF(C15&gt;1.5,"น้อย",IF(C15&lt;=1.5,"น้อยที่สุด")))))</f>
        <v>มาก</v>
      </c>
    </row>
    <row r="16" spans="1:5" s="19" customFormat="1" ht="15.75">
      <c r="A16" s="62"/>
      <c r="B16" s="63" t="s">
        <v>18</v>
      </c>
      <c r="C16" s="40">
        <f>AVERAGE(C14:C15)</f>
        <v>4.342105263157895</v>
      </c>
      <c r="D16" s="40">
        <f>data!S42</f>
        <v>0.5047146145152367</v>
      </c>
      <c r="E16" s="36" t="str">
        <f t="shared" si="0"/>
        <v>มาก</v>
      </c>
    </row>
    <row r="17" spans="1:5" s="17" customFormat="1" ht="15.75">
      <c r="A17" s="28">
        <v>3</v>
      </c>
      <c r="B17" s="19" t="s">
        <v>17</v>
      </c>
      <c r="C17" s="29"/>
      <c r="D17" s="29"/>
      <c r="E17" s="21"/>
    </row>
    <row r="18" spans="1:5" s="17" customFormat="1" ht="15.75">
      <c r="A18" s="22"/>
      <c r="B18" s="17" t="s">
        <v>27</v>
      </c>
      <c r="C18" s="23">
        <f>data!T40</f>
        <v>4.157894736842105</v>
      </c>
      <c r="D18" s="23">
        <f>data!T41</f>
        <v>0.5939476630630327</v>
      </c>
      <c r="E18" s="21" t="str">
        <f t="shared" si="0"/>
        <v>มาก</v>
      </c>
    </row>
    <row r="19" spans="1:5" s="54" customFormat="1" ht="15.75">
      <c r="A19" s="22"/>
      <c r="B19" s="54" t="s">
        <v>28</v>
      </c>
      <c r="C19" s="23">
        <f>data!U40</f>
        <v>3.736842105263158</v>
      </c>
      <c r="D19" s="23">
        <f>data!U41</f>
        <v>0.9207579288741622</v>
      </c>
      <c r="E19" s="21" t="str">
        <f t="shared" si="0"/>
        <v>มาก</v>
      </c>
    </row>
    <row r="20" spans="1:5" s="54" customFormat="1" ht="15.75">
      <c r="A20" s="22"/>
      <c r="B20" s="54" t="s">
        <v>29</v>
      </c>
      <c r="C20" s="23">
        <f>data!V40</f>
        <v>4.078947368421052</v>
      </c>
      <c r="D20" s="23">
        <f>data!V41</f>
        <v>0.6730960715079053</v>
      </c>
      <c r="E20" s="21" t="str">
        <f t="shared" si="0"/>
        <v>มาก</v>
      </c>
    </row>
    <row r="21" spans="1:5" s="54" customFormat="1" ht="15.75">
      <c r="A21" s="22"/>
      <c r="B21" s="54" t="s">
        <v>30</v>
      </c>
      <c r="C21" s="23">
        <f>data!W40</f>
        <v>4.315789473684211</v>
      </c>
      <c r="D21" s="23">
        <f>data!W41</f>
        <v>0.47106912087607583</v>
      </c>
      <c r="E21" s="21" t="str">
        <f t="shared" si="0"/>
        <v>มาก</v>
      </c>
    </row>
    <row r="22" spans="1:5" s="54" customFormat="1" ht="15.75">
      <c r="A22" s="22"/>
      <c r="B22" s="54" t="s">
        <v>31</v>
      </c>
      <c r="C22" s="23">
        <f>data!X40</f>
        <v>4.342105263157895</v>
      </c>
      <c r="D22" s="23">
        <f>data!X41</f>
        <v>0.5824605677164114</v>
      </c>
      <c r="E22" s="21" t="str">
        <f t="shared" si="0"/>
        <v>มาก</v>
      </c>
    </row>
    <row r="23" spans="1:5" s="54" customFormat="1" ht="15.75">
      <c r="A23" s="22"/>
      <c r="B23" s="54" t="s">
        <v>32</v>
      </c>
      <c r="C23" s="23">
        <f>data!Y40</f>
        <v>3.8157894736842106</v>
      </c>
      <c r="D23" s="23">
        <f>data!Y41</f>
        <v>0.9257652249777446</v>
      </c>
      <c r="E23" s="21" t="str">
        <f t="shared" si="0"/>
        <v>มาก</v>
      </c>
    </row>
    <row r="24" spans="1:5" s="19" customFormat="1" ht="15.75">
      <c r="A24" s="62"/>
      <c r="B24" s="63" t="s">
        <v>18</v>
      </c>
      <c r="C24" s="40">
        <f>AVERAGE(C18:C23)</f>
        <v>4.074561403508771</v>
      </c>
      <c r="D24" s="40">
        <f>data!Y42</f>
        <v>0.7442361668072331</v>
      </c>
      <c r="E24" s="36" t="str">
        <f t="shared" si="0"/>
        <v>มาก</v>
      </c>
    </row>
    <row r="25" spans="1:5" s="17" customFormat="1" ht="15.75">
      <c r="A25" s="28">
        <v>4</v>
      </c>
      <c r="B25" s="19" t="s">
        <v>76</v>
      </c>
      <c r="C25" s="29"/>
      <c r="D25" s="29"/>
      <c r="E25" s="21"/>
    </row>
    <row r="26" spans="1:5" s="17" customFormat="1" ht="15.75">
      <c r="A26" s="22"/>
      <c r="B26" s="17" t="s">
        <v>54</v>
      </c>
      <c r="C26" s="23"/>
      <c r="D26" s="23"/>
      <c r="E26" s="21"/>
    </row>
    <row r="27" spans="1:5" s="17" customFormat="1" ht="15.75">
      <c r="A27" s="22"/>
      <c r="B27" s="17" t="s">
        <v>152</v>
      </c>
      <c r="C27" s="23">
        <f>data!Z40</f>
        <v>4.2105263157894735</v>
      </c>
      <c r="D27" s="23">
        <f>data!Z41</f>
        <v>0.5769394898639171</v>
      </c>
      <c r="E27" s="21" t="str">
        <f t="shared" si="0"/>
        <v>มาก</v>
      </c>
    </row>
    <row r="28" spans="1:5" s="17" customFormat="1" ht="15.75">
      <c r="A28" s="22"/>
      <c r="B28" s="17" t="s">
        <v>153</v>
      </c>
      <c r="C28" s="23">
        <f>data!AA40</f>
        <v>4.157894736842105</v>
      </c>
      <c r="D28" s="23">
        <f>data!AA41</f>
        <v>0.5939476630630327</v>
      </c>
      <c r="E28" s="21" t="str">
        <f t="shared" si="0"/>
        <v>มาก</v>
      </c>
    </row>
    <row r="29" spans="1:5" s="17" customFormat="1" ht="15.75">
      <c r="A29" s="22"/>
      <c r="B29" s="17" t="s">
        <v>154</v>
      </c>
      <c r="C29" s="23">
        <f>data!AB40</f>
        <v>4.2105263157894735</v>
      </c>
      <c r="D29" s="23">
        <f>data!AB41</f>
        <v>0.5280200004832988</v>
      </c>
      <c r="E29" s="21" t="str">
        <f t="shared" si="0"/>
        <v>มาก</v>
      </c>
    </row>
    <row r="30" spans="1:5" s="17" customFormat="1" ht="15.75">
      <c r="A30" s="22"/>
      <c r="B30" s="17" t="s">
        <v>155</v>
      </c>
      <c r="C30" s="23">
        <f>data!AC40</f>
        <v>4.184210526315789</v>
      </c>
      <c r="D30" s="23">
        <f>data!AC41</f>
        <v>0.5122954783945487</v>
      </c>
      <c r="E30" s="21" t="str">
        <f t="shared" si="0"/>
        <v>มาก</v>
      </c>
    </row>
    <row r="31" spans="1:5" s="17" customFormat="1" ht="15.75">
      <c r="A31" s="22"/>
      <c r="B31" s="17" t="s">
        <v>156</v>
      </c>
      <c r="C31" s="23">
        <f>data!AD40</f>
        <v>4.2631578947368425</v>
      </c>
      <c r="D31" s="23">
        <f>data!AD41</f>
        <v>0.5543055322149475</v>
      </c>
      <c r="E31" s="21" t="str">
        <f t="shared" si="0"/>
        <v>มาก</v>
      </c>
    </row>
    <row r="32" spans="1:5" s="17" customFormat="1" ht="15.75">
      <c r="A32" s="22"/>
      <c r="B32" s="17" t="s">
        <v>189</v>
      </c>
      <c r="C32" s="23">
        <f>data!AE40</f>
        <v>4.157894736842105</v>
      </c>
      <c r="D32" s="23">
        <f>data!AE41</f>
        <v>0.5465526254661885</v>
      </c>
      <c r="E32" s="21" t="str">
        <f t="shared" si="0"/>
        <v>มาก</v>
      </c>
    </row>
    <row r="33" spans="1:5" s="17" customFormat="1" ht="31.5">
      <c r="A33" s="22"/>
      <c r="B33" s="30" t="s">
        <v>51</v>
      </c>
      <c r="C33" s="58">
        <f>data!AF40</f>
        <v>4.157894736842105</v>
      </c>
      <c r="D33" s="58">
        <f>data!AF41</f>
        <v>0.5465526254661885</v>
      </c>
      <c r="E33" s="59" t="str">
        <f t="shared" si="0"/>
        <v>มาก</v>
      </c>
    </row>
    <row r="34" spans="1:5" s="17" customFormat="1" ht="15.75">
      <c r="A34" s="22"/>
      <c r="B34" s="30" t="s">
        <v>118</v>
      </c>
      <c r="C34" s="23">
        <f>data!AG40</f>
        <v>4.131578947368421</v>
      </c>
      <c r="D34" s="23">
        <f>data!AG41</f>
        <v>0.5775555492918248</v>
      </c>
      <c r="E34" s="21" t="str">
        <f t="shared" si="0"/>
        <v>มาก</v>
      </c>
    </row>
    <row r="35" spans="1:5" s="17" customFormat="1" ht="15.75">
      <c r="A35" s="22"/>
      <c r="B35" s="30" t="s">
        <v>119</v>
      </c>
      <c r="C35" s="23">
        <f>data!AH40</f>
        <v>4.131578947368421</v>
      </c>
      <c r="D35" s="23">
        <f>data!AH41</f>
        <v>0.5775555492918248</v>
      </c>
      <c r="E35" s="21" t="str">
        <f t="shared" si="0"/>
        <v>มาก</v>
      </c>
    </row>
    <row r="36" spans="1:5" s="17" customFormat="1" ht="15.75">
      <c r="A36" s="22"/>
      <c r="B36" s="30" t="s">
        <v>120</v>
      </c>
      <c r="C36" s="23">
        <f>data!AI40</f>
        <v>4.2105263157894735</v>
      </c>
      <c r="D36" s="23">
        <f>data!AI41</f>
        <v>0.5280200004832988</v>
      </c>
      <c r="E36" s="21" t="str">
        <f t="shared" si="0"/>
        <v>มาก</v>
      </c>
    </row>
    <row r="37" spans="1:5" s="17" customFormat="1" ht="15.75">
      <c r="A37" s="22"/>
      <c r="B37" s="30" t="s">
        <v>66</v>
      </c>
      <c r="C37" s="23">
        <f>data!AJ40</f>
        <v>4.105263157894737</v>
      </c>
      <c r="D37" s="23">
        <f>data!AJ41</f>
        <v>0.5088128039041322</v>
      </c>
      <c r="E37" s="21" t="str">
        <f t="shared" si="0"/>
        <v>มาก</v>
      </c>
    </row>
    <row r="38" spans="1:5" s="17" customFormat="1" ht="15.75">
      <c r="A38" s="22"/>
      <c r="B38" s="30" t="s">
        <v>121</v>
      </c>
      <c r="C38" s="23">
        <f>data!AK40</f>
        <v>4.105263157894737</v>
      </c>
      <c r="D38" s="23">
        <f>data!AK41</f>
        <v>0.6892798311520518</v>
      </c>
      <c r="E38" s="21" t="str">
        <f t="shared" si="0"/>
        <v>มาก</v>
      </c>
    </row>
    <row r="39" spans="1:5" s="17" customFormat="1" ht="15.75">
      <c r="A39" s="22"/>
      <c r="B39" s="30" t="s">
        <v>122</v>
      </c>
      <c r="C39" s="58">
        <f>data!AL40</f>
        <v>4</v>
      </c>
      <c r="D39" s="58">
        <f>data!AL41</f>
        <v>0.6575959492214292</v>
      </c>
      <c r="E39" s="59" t="str">
        <f t="shared" si="0"/>
        <v>มาก</v>
      </c>
    </row>
    <row r="40" spans="1:5" s="17" customFormat="1" ht="31.5">
      <c r="A40" s="22"/>
      <c r="B40" s="30" t="s">
        <v>125</v>
      </c>
      <c r="C40" s="58">
        <f>data!AM40</f>
        <v>4.2368421052631575</v>
      </c>
      <c r="D40" s="58">
        <f>data!AM41</f>
        <v>0.5897416074728294</v>
      </c>
      <c r="E40" s="59" t="str">
        <f t="shared" si="0"/>
        <v>มาก</v>
      </c>
    </row>
    <row r="41" spans="1:5" s="19" customFormat="1" ht="15.75">
      <c r="A41" s="38"/>
      <c r="B41" s="63" t="s">
        <v>18</v>
      </c>
      <c r="C41" s="40">
        <f>AVERAGE(C27:C40)</f>
        <v>4.161654135338346</v>
      </c>
      <c r="D41" s="40">
        <f>data!AM43</f>
        <v>0.5692988788726817</v>
      </c>
      <c r="E41" s="36" t="str">
        <f t="shared" si="0"/>
        <v>มาก</v>
      </c>
    </row>
    <row r="42" spans="1:5" s="17" customFormat="1" ht="15.75">
      <c r="A42" s="28">
        <v>5</v>
      </c>
      <c r="B42" s="19" t="s">
        <v>78</v>
      </c>
      <c r="C42" s="23"/>
      <c r="D42" s="23"/>
      <c r="E42" s="24"/>
    </row>
    <row r="43" spans="1:5" s="17" customFormat="1" ht="15.75">
      <c r="A43" s="22"/>
      <c r="B43" s="17" t="s">
        <v>55</v>
      </c>
      <c r="C43" s="23">
        <f>data!AN40</f>
        <v>4.184210526315789</v>
      </c>
      <c r="D43" s="23">
        <f>data!AN41</f>
        <v>0.6918546620495635</v>
      </c>
      <c r="E43" s="24" t="str">
        <f t="shared" si="0"/>
        <v>มาก</v>
      </c>
    </row>
    <row r="44" spans="1:5" s="17" customFormat="1" ht="15.75">
      <c r="A44" s="22"/>
      <c r="B44" s="17" t="s">
        <v>123</v>
      </c>
      <c r="C44" s="23">
        <f>data!AO40</f>
        <v>3.9473684210526314</v>
      </c>
      <c r="D44" s="23">
        <f>data!AO41</f>
        <v>0.8682809490846767</v>
      </c>
      <c r="E44" s="24" t="str">
        <f t="shared" si="0"/>
        <v>มาก</v>
      </c>
    </row>
    <row r="45" spans="1:5" s="19" customFormat="1" ht="15.75">
      <c r="A45" s="38"/>
      <c r="B45" s="63" t="s">
        <v>18</v>
      </c>
      <c r="C45" s="40">
        <f>AVERAGE(C43:C44)</f>
        <v>4.065789473684211</v>
      </c>
      <c r="D45" s="40">
        <f>data!AO42</f>
        <v>0.7888477050447609</v>
      </c>
      <c r="E45" s="36" t="str">
        <f t="shared" si="0"/>
        <v>มาก</v>
      </c>
    </row>
    <row r="46" spans="1:5" s="17" customFormat="1" ht="16.5" thickBot="1">
      <c r="A46" s="243" t="s">
        <v>19</v>
      </c>
      <c r="B46" s="244"/>
      <c r="C46" s="31">
        <f>data!AQ40</f>
        <v>4.1343984962406015</v>
      </c>
      <c r="D46" s="31">
        <f>data!AQ41</f>
        <v>0.6490321436259056</v>
      </c>
      <c r="E46" s="37" t="str">
        <f>IF(C46&gt;4.5,"มากที่สุด",IF(C46&gt;3.5,"มาก",IF(C46&gt;2.5,"ปานกลาง",IF(C46&gt;1.5,"น้อย",IF(C46&lt;=1.5,"น้อยที่สุด")))))</f>
        <v>มาก</v>
      </c>
    </row>
    <row r="47" spans="1:5" s="17" customFormat="1" ht="16.5" thickTop="1">
      <c r="A47" s="38">
        <v>6</v>
      </c>
      <c r="B47" s="39" t="s">
        <v>79</v>
      </c>
      <c r="C47" s="40">
        <f>data!AP40</f>
        <v>4.157894736842105</v>
      </c>
      <c r="D47" s="40">
        <f>data!AP41</f>
        <v>0.5465526254661885</v>
      </c>
      <c r="E47" s="36" t="str">
        <f>IF(C47&gt;4.5,"มากที่สุด",IF(C47&gt;3.5,"มาก",IF(C47&gt;2.5,"ปานกลาง",IF(C47&gt;1.5,"น้อย",IF(C47&lt;=1.5,"น้อยที่สุด")))))</f>
        <v>มาก</v>
      </c>
    </row>
    <row r="48" spans="1:5" s="17" customFormat="1" ht="15.75">
      <c r="A48" s="46"/>
      <c r="B48" s="47"/>
      <c r="C48" s="48"/>
      <c r="D48" s="48"/>
      <c r="E48" s="49"/>
    </row>
    <row r="49" spans="1:5" s="17" customFormat="1" ht="15.75">
      <c r="A49" s="46"/>
      <c r="B49" s="47"/>
      <c r="C49" s="48"/>
      <c r="D49" s="48"/>
      <c r="E49" s="49"/>
    </row>
    <row r="50" spans="1:8" ht="19.5">
      <c r="A50" s="229" t="s">
        <v>188</v>
      </c>
      <c r="B50" s="229"/>
      <c r="C50" s="229"/>
      <c r="D50" s="229"/>
      <c r="E50" s="229"/>
      <c r="F50" s="50"/>
      <c r="G50" s="52"/>
      <c r="H50" s="52"/>
    </row>
    <row r="51" spans="2:8" ht="19.5">
      <c r="B51" s="50"/>
      <c r="C51" s="50"/>
      <c r="D51" s="50"/>
      <c r="E51" s="50"/>
      <c r="F51" s="50"/>
      <c r="G51" s="50"/>
      <c r="H51" s="50"/>
    </row>
    <row r="52" s="51" customFormat="1" ht="21">
      <c r="B52" s="51" t="s">
        <v>124</v>
      </c>
    </row>
    <row r="53" s="51" customFormat="1" ht="21">
      <c r="A53" s="51" t="s">
        <v>191</v>
      </c>
    </row>
    <row r="54" s="51" customFormat="1" ht="21">
      <c r="A54" s="51" t="s">
        <v>215</v>
      </c>
    </row>
    <row r="55" s="51" customFormat="1" ht="21">
      <c r="A55" s="51" t="s">
        <v>190</v>
      </c>
    </row>
    <row r="56" s="51" customFormat="1" ht="21">
      <c r="A56" s="51" t="s">
        <v>216</v>
      </c>
    </row>
    <row r="57" s="51" customFormat="1" ht="21">
      <c r="A57" s="51" t="s">
        <v>192</v>
      </c>
    </row>
    <row r="58" s="5" customFormat="1" ht="21">
      <c r="A58" s="5" t="s">
        <v>193</v>
      </c>
    </row>
    <row r="59" s="5" customFormat="1" ht="21">
      <c r="A59" s="5" t="s">
        <v>186</v>
      </c>
    </row>
    <row r="60" spans="1:2" ht="19.5">
      <c r="A60" s="42"/>
      <c r="B60" s="42"/>
    </row>
    <row r="61" spans="1:2" ht="19.5">
      <c r="A61" s="42"/>
      <c r="B61" s="42"/>
    </row>
    <row r="62" spans="1:2" ht="19.5">
      <c r="A62" s="42"/>
      <c r="B62" s="42"/>
    </row>
    <row r="63" spans="1:2" ht="19.5">
      <c r="A63" s="42"/>
      <c r="B63" s="42"/>
    </row>
    <row r="64" spans="1:2" ht="19.5">
      <c r="A64" s="42"/>
      <c r="B64" s="42"/>
    </row>
    <row r="65" spans="1:2" ht="19.5">
      <c r="A65" s="42"/>
      <c r="B65" s="42"/>
    </row>
    <row r="66" spans="1:2" ht="19.5">
      <c r="A66" s="42"/>
      <c r="B66" s="42"/>
    </row>
    <row r="67" spans="1:2" ht="19.5">
      <c r="A67" s="42"/>
      <c r="B67" s="42"/>
    </row>
    <row r="68" spans="1:2" ht="19.5">
      <c r="A68" s="42"/>
      <c r="B68" s="42"/>
    </row>
    <row r="69" spans="1:2" ht="19.5">
      <c r="A69" s="42"/>
      <c r="B69" s="42"/>
    </row>
    <row r="70" spans="1:2" ht="19.5">
      <c r="A70" s="42"/>
      <c r="B70" s="42"/>
    </row>
    <row r="71" spans="1:2" ht="19.5">
      <c r="A71" s="42"/>
      <c r="B71" s="42"/>
    </row>
    <row r="72" spans="1:2" ht="19.5">
      <c r="A72" s="42"/>
      <c r="B72" s="42"/>
    </row>
    <row r="73" spans="1:2" ht="19.5">
      <c r="A73" s="42"/>
      <c r="B73" s="42"/>
    </row>
    <row r="74" spans="1:2" ht="19.5">
      <c r="A74" s="42"/>
      <c r="B74" s="42"/>
    </row>
    <row r="75" spans="1:2" ht="19.5">
      <c r="A75" s="42"/>
      <c r="B75" s="42"/>
    </row>
    <row r="76" spans="1:2" ht="19.5">
      <c r="A76" s="42"/>
      <c r="B76" s="42"/>
    </row>
    <row r="77" spans="1:2" ht="19.5">
      <c r="A77" s="42"/>
      <c r="B77" s="42"/>
    </row>
    <row r="78" spans="1:2" ht="19.5">
      <c r="A78" s="42"/>
      <c r="B78" s="42"/>
    </row>
    <row r="79" spans="1:2" ht="19.5">
      <c r="A79" s="42"/>
      <c r="B79" s="42"/>
    </row>
    <row r="80" spans="1:2" ht="19.5">
      <c r="A80" s="42"/>
      <c r="B80" s="42"/>
    </row>
    <row r="81" spans="1:2" ht="19.5">
      <c r="A81" s="42"/>
      <c r="B81" s="42"/>
    </row>
    <row r="82" spans="1:2" ht="19.5">
      <c r="A82" s="42"/>
      <c r="B82" s="42"/>
    </row>
    <row r="83" spans="1:2" ht="19.5">
      <c r="A83" s="42"/>
      <c r="B83" s="42"/>
    </row>
    <row r="84" spans="1:2" ht="19.5">
      <c r="A84" s="42"/>
      <c r="B84" s="42"/>
    </row>
    <row r="85" spans="1:2" ht="19.5">
      <c r="A85" s="42"/>
      <c r="B85" s="42"/>
    </row>
    <row r="86" spans="1:2" ht="19.5">
      <c r="A86" s="42"/>
      <c r="B86" s="42"/>
    </row>
    <row r="87" spans="1:2" ht="19.5">
      <c r="A87" s="42"/>
      <c r="B87" s="42"/>
    </row>
    <row r="88" spans="1:2" ht="19.5">
      <c r="A88" s="42"/>
      <c r="B88" s="42"/>
    </row>
    <row r="89" spans="5:7" ht="19.5">
      <c r="E89" s="41"/>
      <c r="F89" s="41"/>
      <c r="G89" s="41"/>
    </row>
    <row r="90" spans="1:7" s="5" customFormat="1" ht="21">
      <c r="A90" s="51"/>
      <c r="E90" s="4"/>
      <c r="F90" s="4"/>
      <c r="G90" s="4"/>
    </row>
    <row r="91" spans="5:7" s="5" customFormat="1" ht="21">
      <c r="E91" s="4"/>
      <c r="F91" s="4"/>
      <c r="G91" s="4"/>
    </row>
    <row r="92" s="5" customFormat="1" ht="21"/>
  </sheetData>
  <sheetProtection/>
  <mergeCells count="6">
    <mergeCell ref="A1:E1"/>
    <mergeCell ref="A50:E50"/>
    <mergeCell ref="A4:E4"/>
    <mergeCell ref="C6:D6"/>
    <mergeCell ref="A46:B46"/>
    <mergeCell ref="A6:B7"/>
  </mergeCells>
  <printOptions/>
  <pageMargins left="0.75" right="0.5" top="0.590551181102362" bottom="0.118110236220472" header="0.511811023622047" footer="0.5118110236220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zoomScale="130" zoomScaleNormal="130" zoomScalePageLayoutView="0" workbookViewId="0" topLeftCell="A1">
      <selection activeCell="C8" sqref="C8"/>
    </sheetView>
  </sheetViews>
  <sheetFormatPr defaultColWidth="9.140625" defaultRowHeight="21.75"/>
  <cols>
    <col min="1" max="1" width="5.8515625" style="5" customWidth="1"/>
    <col min="2" max="2" width="5.57421875" style="5" customWidth="1"/>
    <col min="3" max="3" width="67.140625" style="5" customWidth="1"/>
    <col min="4" max="4" width="7.421875" style="5" customWidth="1"/>
    <col min="5" max="16384" width="9.140625" style="5" customWidth="1"/>
  </cols>
  <sheetData>
    <row r="1" spans="1:4" ht="21">
      <c r="A1" s="249" t="s">
        <v>232</v>
      </c>
      <c r="B1" s="249"/>
      <c r="C1" s="249"/>
      <c r="D1" s="249"/>
    </row>
    <row r="2" spans="1:4" ht="21">
      <c r="A2" s="198"/>
      <c r="B2" s="198"/>
      <c r="C2" s="198"/>
      <c r="D2" s="198"/>
    </row>
    <row r="3" ht="21">
      <c r="A3" s="199" t="s">
        <v>217</v>
      </c>
    </row>
    <row r="4" spans="1:2" ht="21">
      <c r="A4" s="199"/>
      <c r="B4" s="5" t="s">
        <v>233</v>
      </c>
    </row>
    <row r="5" ht="21">
      <c r="B5" s="5" t="s">
        <v>220</v>
      </c>
    </row>
    <row r="7" spans="2:4" ht="21">
      <c r="B7" s="200" t="s">
        <v>218</v>
      </c>
      <c r="C7" s="200" t="s">
        <v>3</v>
      </c>
      <c r="D7" s="201" t="s">
        <v>219</v>
      </c>
    </row>
    <row r="8" spans="2:4" ht="21">
      <c r="B8" s="202">
        <v>1</v>
      </c>
      <c r="C8" s="203" t="s">
        <v>221</v>
      </c>
      <c r="D8" s="204">
        <v>1</v>
      </c>
    </row>
    <row r="9" spans="2:4" ht="21">
      <c r="B9" s="202">
        <v>2</v>
      </c>
      <c r="C9" s="203" t="s">
        <v>222</v>
      </c>
      <c r="D9" s="204">
        <v>1</v>
      </c>
    </row>
    <row r="10" spans="2:4" ht="21">
      <c r="B10" s="202">
        <v>3</v>
      </c>
      <c r="C10" s="203" t="s">
        <v>223</v>
      </c>
      <c r="D10" s="204">
        <v>1</v>
      </c>
    </row>
    <row r="11" spans="2:4" ht="21">
      <c r="B11" s="202">
        <v>4</v>
      </c>
      <c r="C11" s="203" t="s">
        <v>224</v>
      </c>
      <c r="D11" s="204">
        <v>1</v>
      </c>
    </row>
    <row r="12" spans="2:4" ht="21">
      <c r="B12" s="202">
        <v>5</v>
      </c>
      <c r="C12" s="203" t="s">
        <v>225</v>
      </c>
      <c r="D12" s="204">
        <v>1</v>
      </c>
    </row>
    <row r="13" spans="1:256" ht="21.75" thickBot="1">
      <c r="A13" s="205"/>
      <c r="B13" s="250" t="s">
        <v>4</v>
      </c>
      <c r="C13" s="251"/>
      <c r="D13" s="206">
        <f>SUM(D8:D12)</f>
        <v>5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ht="21.75" thickTop="1"/>
    <row r="15" ht="21">
      <c r="B15" s="5" t="s">
        <v>226</v>
      </c>
    </row>
    <row r="16" ht="21">
      <c r="B16" s="5" t="s">
        <v>73</v>
      </c>
    </row>
    <row r="18" spans="2:4" ht="21">
      <c r="B18" s="200" t="s">
        <v>218</v>
      </c>
      <c r="C18" s="200" t="s">
        <v>3</v>
      </c>
      <c r="D18" s="201" t="s">
        <v>219</v>
      </c>
    </row>
    <row r="19" spans="2:4" ht="21">
      <c r="B19" s="202">
        <v>1</v>
      </c>
      <c r="C19" s="203" t="s">
        <v>221</v>
      </c>
      <c r="D19" s="204">
        <v>1</v>
      </c>
    </row>
    <row r="20" spans="1:256" ht="21.75" thickBot="1">
      <c r="A20" s="205"/>
      <c r="B20" s="250" t="s">
        <v>4</v>
      </c>
      <c r="C20" s="251"/>
      <c r="D20" s="206">
        <f>SUM(D19:D19)</f>
        <v>1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  <c r="IH20" s="205"/>
      <c r="II20" s="205"/>
      <c r="IJ20" s="205"/>
      <c r="IK20" s="205"/>
      <c r="IL20" s="205"/>
      <c r="IM20" s="205"/>
      <c r="IN20" s="205"/>
      <c r="IO20" s="205"/>
      <c r="IP20" s="205"/>
      <c r="IQ20" s="205"/>
      <c r="IR20" s="205"/>
      <c r="IS20" s="205"/>
      <c r="IT20" s="205"/>
      <c r="IU20" s="205"/>
      <c r="IV20" s="205"/>
    </row>
    <row r="21" ht="21.75" thickTop="1"/>
    <row r="22" ht="21">
      <c r="B22" s="5" t="s">
        <v>227</v>
      </c>
    </row>
    <row r="24" spans="2:4" ht="21">
      <c r="B24" s="200" t="s">
        <v>218</v>
      </c>
      <c r="C24" s="200" t="s">
        <v>3</v>
      </c>
      <c r="D24" s="201" t="s">
        <v>219</v>
      </c>
    </row>
    <row r="25" spans="2:4" ht="21">
      <c r="B25" s="202">
        <v>1</v>
      </c>
      <c r="C25" s="203" t="s">
        <v>228</v>
      </c>
      <c r="D25" s="204">
        <v>1</v>
      </c>
    </row>
    <row r="26" spans="1:256" ht="21.75" thickBot="1">
      <c r="A26" s="205"/>
      <c r="B26" s="250" t="s">
        <v>4</v>
      </c>
      <c r="C26" s="251"/>
      <c r="D26" s="206">
        <f>SUM(D25:D25)</f>
        <v>1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5"/>
      <c r="HE26" s="205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05"/>
      <c r="HW26" s="205"/>
      <c r="HX26" s="205"/>
      <c r="HY26" s="205"/>
      <c r="HZ26" s="205"/>
      <c r="IA26" s="205"/>
      <c r="IB26" s="205"/>
      <c r="IC26" s="205"/>
      <c r="ID26" s="205"/>
      <c r="IE26" s="205"/>
      <c r="IF26" s="205"/>
      <c r="IG26" s="205"/>
      <c r="IH26" s="205"/>
      <c r="II26" s="205"/>
      <c r="IJ26" s="205"/>
      <c r="IK26" s="205"/>
      <c r="IL26" s="205"/>
      <c r="IM26" s="205"/>
      <c r="IN26" s="205"/>
      <c r="IO26" s="205"/>
      <c r="IP26" s="205"/>
      <c r="IQ26" s="205"/>
      <c r="IR26" s="205"/>
      <c r="IS26" s="205"/>
      <c r="IT26" s="205"/>
      <c r="IU26" s="205"/>
      <c r="IV26" s="205"/>
    </row>
    <row r="27" ht="21.75" thickTop="1"/>
  </sheetData>
  <sheetProtection/>
  <mergeCells count="4">
    <mergeCell ref="A1:D1"/>
    <mergeCell ref="B13:C13"/>
    <mergeCell ref="B20:C20"/>
    <mergeCell ref="B26:C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charewan</cp:lastModifiedBy>
  <cp:lastPrinted>2018-01-16T02:37:53Z</cp:lastPrinted>
  <dcterms:created xsi:type="dcterms:W3CDTF">2000-03-30T06:43:03Z</dcterms:created>
  <dcterms:modified xsi:type="dcterms:W3CDTF">2018-01-16T02:40:51Z</dcterms:modified>
  <cp:category/>
  <cp:version/>
  <cp:contentType/>
  <cp:contentStatus/>
</cp:coreProperties>
</file>