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8800" windowHeight="11940" firstSheet="2" activeTab="8"/>
  </bookViews>
  <sheets>
    <sheet name="Sheet1" sheetId="5" r:id="rId1"/>
    <sheet name="data" sheetId="26" r:id="rId2"/>
    <sheet name="รวมทั้งหมด" sheetId="22" r:id="rId3"/>
    <sheet name="กลุ่ม EIementary 2" sheetId="23" r:id="rId4"/>
    <sheet name="กลุ่ม Intermediate " sheetId="18" r:id="rId5"/>
    <sheet name="กลุ่ม Per-Internediate " sheetId="21" r:id="rId6"/>
    <sheet name="กลุ่ม Starter 2 " sheetId="24" r:id="rId7"/>
    <sheet name="Upper-lntermediate" sheetId="25" r:id="rId8"/>
    <sheet name="บทสรุปผู้บริหาร" sheetId="17" r:id="rId9"/>
    <sheet name="report" sheetId="3" r:id="rId10"/>
    <sheet name="Sheet2" sheetId="7" r:id="rId11"/>
  </sheets>
  <definedNames>
    <definedName name="_xlnm._FilterDatabase" localSheetId="7" hidden="1">'Upper-lntermediate'!$F$1:$F$281</definedName>
    <definedName name="_xlnm._FilterDatabase" localSheetId="3" hidden="1">'กลุ่ม EIementary 2'!$G$1:$G$91</definedName>
    <definedName name="_xlnm._FilterDatabase" localSheetId="4" hidden="1">'กลุ่ม Intermediate '!$G$1:$G$136</definedName>
    <definedName name="_xlnm._FilterDatabase" localSheetId="5" hidden="1">'กลุ่ม Per-Internediate '!$F$1:$F$294</definedName>
    <definedName name="_xlnm._FilterDatabase" localSheetId="6" hidden="1">'กลุ่ม Starter 2 '!$A$2:$U$63</definedName>
    <definedName name="_xlnm._FilterDatabase" localSheetId="2" hidden="1">รวมทั้งหมด!$H$1:$H$308</definedName>
  </definedNames>
  <calcPr calcId="162913"/>
  <pivotCaches>
    <pivotCache cacheId="0" r:id="rId12"/>
    <pivotCache cacheId="1" r:id="rId13"/>
  </pivotCaches>
</workbook>
</file>

<file path=xl/calcChain.xml><?xml version="1.0" encoding="utf-8"?>
<calcChain xmlns="http://schemas.openxmlformats.org/spreadsheetml/2006/main">
  <c r="C595" i="3" l="1"/>
  <c r="C593" i="3"/>
  <c r="C592" i="3"/>
  <c r="C591" i="3"/>
  <c r="C590" i="3"/>
  <c r="C588" i="3"/>
  <c r="C586" i="3"/>
  <c r="B595" i="3"/>
  <c r="C495" i="3" l="1"/>
  <c r="B495" i="3"/>
  <c r="C492" i="3"/>
  <c r="B492" i="3"/>
  <c r="C430" i="3"/>
  <c r="B430" i="3"/>
  <c r="C427" i="3"/>
  <c r="B427" i="3"/>
  <c r="C372" i="3"/>
  <c r="B372" i="3"/>
  <c r="C369" i="3"/>
  <c r="B369" i="3"/>
  <c r="C333" i="3"/>
  <c r="B333" i="3"/>
  <c r="C330" i="3"/>
  <c r="B330" i="3"/>
  <c r="R19" i="25"/>
  <c r="C535" i="3"/>
  <c r="B535" i="3"/>
  <c r="C532" i="3"/>
  <c r="B532" i="3"/>
  <c r="C628" i="3" l="1"/>
  <c r="C629" i="3"/>
  <c r="C630" i="3"/>
  <c r="C631" i="3"/>
  <c r="C627" i="3"/>
  <c r="B632" i="3"/>
  <c r="C632" i="3" s="1"/>
  <c r="C622" i="3"/>
  <c r="C621" i="3"/>
  <c r="C619" i="3"/>
  <c r="C618" i="3"/>
  <c r="B623" i="3"/>
  <c r="C623" i="3" s="1"/>
  <c r="C608" i="3"/>
  <c r="C606" i="3"/>
  <c r="C605" i="3"/>
  <c r="C604" i="3"/>
  <c r="C603" i="3"/>
  <c r="C602" i="3"/>
  <c r="C600" i="3"/>
  <c r="C599" i="3"/>
  <c r="B609" i="3"/>
  <c r="C609" i="3" s="1"/>
  <c r="C555" i="3"/>
  <c r="C557" i="3"/>
  <c r="C558" i="3"/>
  <c r="C561" i="3"/>
  <c r="C562" i="3"/>
  <c r="C563" i="3"/>
  <c r="C564" i="3"/>
  <c r="C565" i="3"/>
  <c r="C567" i="3"/>
  <c r="C554" i="3"/>
  <c r="B570" i="3"/>
  <c r="C570" i="3" s="1"/>
  <c r="C533" i="3"/>
  <c r="C536" i="3"/>
  <c r="B536" i="3"/>
  <c r="D536" i="3" s="1"/>
  <c r="C514" i="3"/>
  <c r="C513" i="3"/>
  <c r="C512" i="3"/>
  <c r="C511" i="3"/>
  <c r="C512" i="25"/>
  <c r="C510" i="3"/>
  <c r="C509" i="3"/>
  <c r="C508" i="3"/>
  <c r="C507" i="3"/>
  <c r="C506" i="3"/>
  <c r="C505" i="3"/>
  <c r="B514" i="3"/>
  <c r="D514" i="3" s="1"/>
  <c r="B513" i="3"/>
  <c r="D513" i="3" s="1"/>
  <c r="B512" i="3"/>
  <c r="D512" i="3" s="1"/>
  <c r="B510" i="3"/>
  <c r="D510" i="3" s="1"/>
  <c r="B509" i="3"/>
  <c r="D509" i="3" s="1"/>
  <c r="B508" i="3"/>
  <c r="D508" i="3" s="1"/>
  <c r="B507" i="3"/>
  <c r="D507" i="3" s="1"/>
  <c r="B506" i="3"/>
  <c r="D506" i="3" s="1"/>
  <c r="B505" i="3"/>
  <c r="O58" i="24"/>
  <c r="P58" i="24"/>
  <c r="C493" i="3"/>
  <c r="C467" i="3"/>
  <c r="C466" i="3"/>
  <c r="C465" i="3"/>
  <c r="C464" i="3"/>
  <c r="C463" i="3"/>
  <c r="C462" i="3"/>
  <c r="C461" i="3"/>
  <c r="C460" i="3"/>
  <c r="C459" i="3"/>
  <c r="C458" i="3"/>
  <c r="B467" i="3"/>
  <c r="B466" i="3"/>
  <c r="B465" i="3"/>
  <c r="B464" i="3"/>
  <c r="B463" i="3"/>
  <c r="B462" i="3"/>
  <c r="B461" i="3"/>
  <c r="B460" i="3"/>
  <c r="B459" i="3"/>
  <c r="B458" i="3"/>
  <c r="C403" i="3"/>
  <c r="C402" i="3"/>
  <c r="C401" i="3"/>
  <c r="C400" i="3"/>
  <c r="C399" i="3"/>
  <c r="C398" i="3"/>
  <c r="C397" i="3"/>
  <c r="C396" i="3"/>
  <c r="C395" i="3"/>
  <c r="C394" i="3"/>
  <c r="B403" i="3"/>
  <c r="B402" i="3"/>
  <c r="B401" i="3"/>
  <c r="B400" i="3"/>
  <c r="B399" i="3"/>
  <c r="B398" i="3"/>
  <c r="B397" i="3"/>
  <c r="B396" i="3"/>
  <c r="B395" i="3"/>
  <c r="B394" i="3"/>
  <c r="C352" i="3"/>
  <c r="C351" i="3"/>
  <c r="C350" i="3"/>
  <c r="C349" i="3"/>
  <c r="C348" i="3"/>
  <c r="C347" i="3"/>
  <c r="C346" i="3"/>
  <c r="C345" i="3"/>
  <c r="C344" i="3"/>
  <c r="C343" i="3"/>
  <c r="B352" i="3"/>
  <c r="B351" i="3"/>
  <c r="B350" i="3"/>
  <c r="B349" i="3"/>
  <c r="B348" i="3"/>
  <c r="B347" i="3"/>
  <c r="B346" i="3"/>
  <c r="B345" i="3"/>
  <c r="B344" i="3"/>
  <c r="B343" i="3"/>
  <c r="C305" i="3"/>
  <c r="C304" i="3"/>
  <c r="C303" i="3"/>
  <c r="C302" i="3"/>
  <c r="C515" i="3" l="1"/>
  <c r="B353" i="3"/>
  <c r="B404" i="3"/>
  <c r="B468" i="3"/>
  <c r="D535" i="3"/>
  <c r="D505" i="3"/>
  <c r="C404" i="3"/>
  <c r="C468" i="3"/>
  <c r="C353" i="3"/>
  <c r="B305" i="3"/>
  <c r="B304" i="3"/>
  <c r="B303" i="3"/>
  <c r="B302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61" i="3"/>
  <c r="C262" i="3"/>
  <c r="C263" i="3"/>
  <c r="C264" i="3"/>
  <c r="C265" i="3"/>
  <c r="C266" i="3"/>
  <c r="C267" i="3"/>
  <c r="C268" i="3"/>
  <c r="C269" i="3"/>
  <c r="C270" i="3"/>
  <c r="B271" i="3"/>
  <c r="C271" i="3" s="1"/>
  <c r="C177" i="3"/>
  <c r="C112" i="3"/>
  <c r="C113" i="3"/>
  <c r="C114" i="3"/>
  <c r="C115" i="3"/>
  <c r="C116" i="3"/>
  <c r="C117" i="3"/>
  <c r="C118" i="3"/>
  <c r="C119" i="3"/>
  <c r="C120" i="3"/>
  <c r="C122" i="3"/>
  <c r="C123" i="3"/>
  <c r="C124" i="3"/>
  <c r="C125" i="3"/>
  <c r="C126" i="3"/>
  <c r="C127" i="3"/>
  <c r="C128" i="3"/>
  <c r="C129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5" i="3"/>
  <c r="C146" i="3"/>
  <c r="C147" i="3"/>
  <c r="C148" i="3"/>
  <c r="C149" i="3"/>
  <c r="C150" i="3"/>
  <c r="C151" i="3"/>
  <c r="C152" i="3"/>
  <c r="C153" i="3"/>
  <c r="C154" i="3"/>
  <c r="C156" i="3"/>
  <c r="C157" i="3"/>
  <c r="C158" i="3"/>
  <c r="C159" i="3"/>
  <c r="C160" i="3"/>
  <c r="C161" i="3"/>
  <c r="C162" i="3"/>
  <c r="C111" i="3"/>
  <c r="B163" i="3"/>
  <c r="C163" i="3" s="1"/>
  <c r="C80" i="3"/>
  <c r="C82" i="3"/>
  <c r="C83" i="3"/>
  <c r="C85" i="3"/>
  <c r="C86" i="3"/>
  <c r="C88" i="3"/>
  <c r="C89" i="3"/>
  <c r="C91" i="3"/>
  <c r="C92" i="3"/>
  <c r="C79" i="3"/>
  <c r="B93" i="3"/>
  <c r="C93" i="3" s="1"/>
  <c r="C45" i="3" l="1"/>
  <c r="C46" i="3"/>
  <c r="C47" i="3"/>
  <c r="C49" i="3"/>
  <c r="C50" i="3"/>
  <c r="C51" i="3"/>
  <c r="C52" i="3"/>
  <c r="C54" i="3"/>
  <c r="C55" i="3"/>
  <c r="C56" i="3"/>
  <c r="C58" i="3"/>
  <c r="C59" i="3"/>
  <c r="C60" i="3"/>
  <c r="C62" i="3"/>
  <c r="C63" i="3"/>
  <c r="C64" i="3"/>
  <c r="C44" i="3"/>
  <c r="B65" i="3"/>
  <c r="C65" i="3" s="1"/>
  <c r="C19" i="3"/>
  <c r="C21" i="3"/>
  <c r="C22" i="3"/>
  <c r="C24" i="3"/>
  <c r="C25" i="3"/>
  <c r="C27" i="3"/>
  <c r="C28" i="3"/>
  <c r="C30" i="3"/>
  <c r="C31" i="3"/>
  <c r="C18" i="3"/>
  <c r="B32" i="3"/>
  <c r="C32" i="3" s="1"/>
  <c r="C57" i="25"/>
  <c r="C56" i="25"/>
  <c r="C55" i="25"/>
  <c r="C54" i="25"/>
  <c r="C53" i="25"/>
  <c r="C52" i="25"/>
  <c r="C51" i="25"/>
  <c r="C50" i="25"/>
  <c r="C49" i="25"/>
  <c r="C48" i="25"/>
  <c r="C58" i="25" s="1"/>
  <c r="C44" i="25"/>
  <c r="C43" i="25"/>
  <c r="C42" i="25"/>
  <c r="C41" i="25"/>
  <c r="C40" i="25"/>
  <c r="C39" i="25"/>
  <c r="C38" i="25"/>
  <c r="C35" i="25"/>
  <c r="C34" i="25"/>
  <c r="C31" i="25"/>
  <c r="C30" i="25"/>
  <c r="C29" i="25"/>
  <c r="C26" i="25"/>
  <c r="C25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B90" i="24"/>
  <c r="J19" i="25"/>
  <c r="K19" i="25"/>
  <c r="L19" i="25"/>
  <c r="M19" i="25"/>
  <c r="N19" i="25"/>
  <c r="O19" i="25"/>
  <c r="P19" i="25"/>
  <c r="Q19" i="25"/>
  <c r="B511" i="3" s="1"/>
  <c r="S19" i="25"/>
  <c r="T19" i="25"/>
  <c r="J20" i="25"/>
  <c r="K20" i="25"/>
  <c r="L20" i="25"/>
  <c r="M20" i="25"/>
  <c r="N20" i="25"/>
  <c r="O20" i="25"/>
  <c r="P20" i="25"/>
  <c r="Q20" i="25"/>
  <c r="R20" i="25"/>
  <c r="S20" i="25"/>
  <c r="T20" i="25"/>
  <c r="I20" i="25"/>
  <c r="I19" i="25"/>
  <c r="T124" i="25"/>
  <c r="S124" i="25"/>
  <c r="R124" i="25"/>
  <c r="Q124" i="25"/>
  <c r="P124" i="25"/>
  <c r="O124" i="25"/>
  <c r="N124" i="25"/>
  <c r="M124" i="25"/>
  <c r="L124" i="25"/>
  <c r="K124" i="25"/>
  <c r="J124" i="25"/>
  <c r="T122" i="25"/>
  <c r="S122" i="25"/>
  <c r="R122" i="25"/>
  <c r="Q122" i="25"/>
  <c r="P122" i="25"/>
  <c r="O122" i="25"/>
  <c r="N122" i="25"/>
  <c r="M122" i="25"/>
  <c r="L122" i="25"/>
  <c r="K122" i="25"/>
  <c r="J122" i="25"/>
  <c r="T121" i="25"/>
  <c r="S121" i="25"/>
  <c r="R121" i="25"/>
  <c r="Q121" i="25"/>
  <c r="P121" i="25"/>
  <c r="O121" i="25"/>
  <c r="N121" i="25"/>
  <c r="M121" i="25"/>
  <c r="L121" i="25"/>
  <c r="K121" i="25"/>
  <c r="J121" i="25"/>
  <c r="B102" i="24"/>
  <c r="B88" i="24"/>
  <c r="B93" i="24"/>
  <c r="B107" i="24"/>
  <c r="B106" i="24"/>
  <c r="B105" i="24"/>
  <c r="B96" i="24"/>
  <c r="B104" i="24"/>
  <c r="B103" i="24"/>
  <c r="B101" i="24"/>
  <c r="B100" i="24"/>
  <c r="B99" i="24"/>
  <c r="B98" i="24"/>
  <c r="B97" i="24"/>
  <c r="B95" i="24"/>
  <c r="B91" i="24"/>
  <c r="B92" i="24"/>
  <c r="B94" i="24"/>
  <c r="B89" i="24"/>
  <c r="B87" i="24"/>
  <c r="B86" i="24"/>
  <c r="B82" i="24"/>
  <c r="B81" i="24"/>
  <c r="B80" i="24"/>
  <c r="B78" i="24"/>
  <c r="B77" i="24"/>
  <c r="B74" i="24"/>
  <c r="B83" i="24"/>
  <c r="B64" i="21"/>
  <c r="B76" i="24"/>
  <c r="B75" i="24"/>
  <c r="B71" i="24"/>
  <c r="B70" i="24"/>
  <c r="B65" i="24"/>
  <c r="B67" i="24"/>
  <c r="B66" i="24"/>
  <c r="B62" i="24"/>
  <c r="B61" i="24"/>
  <c r="B79" i="24"/>
  <c r="J57" i="24"/>
  <c r="K57" i="24"/>
  <c r="L57" i="24"/>
  <c r="M57" i="24"/>
  <c r="N57" i="24"/>
  <c r="O57" i="24"/>
  <c r="P57" i="24"/>
  <c r="Q57" i="24"/>
  <c r="R57" i="24"/>
  <c r="S57" i="24"/>
  <c r="T57" i="24"/>
  <c r="J58" i="24"/>
  <c r="K58" i="24"/>
  <c r="L58" i="24"/>
  <c r="M58" i="24"/>
  <c r="N58" i="24"/>
  <c r="Q58" i="24"/>
  <c r="R58" i="24"/>
  <c r="S58" i="24"/>
  <c r="T58" i="24"/>
  <c r="J60" i="24"/>
  <c r="K60" i="24"/>
  <c r="L60" i="24"/>
  <c r="M60" i="24"/>
  <c r="N60" i="24"/>
  <c r="O60" i="24"/>
  <c r="P60" i="24"/>
  <c r="Q60" i="24"/>
  <c r="R60" i="24"/>
  <c r="S60" i="24"/>
  <c r="T60" i="24"/>
  <c r="I60" i="24"/>
  <c r="I58" i="24"/>
  <c r="I57" i="24"/>
  <c r="B88" i="21"/>
  <c r="B87" i="21"/>
  <c r="B86" i="21"/>
  <c r="B85" i="21"/>
  <c r="B84" i="21"/>
  <c r="B83" i="21"/>
  <c r="B82" i="21"/>
  <c r="B81" i="21"/>
  <c r="B80" i="21"/>
  <c r="B75" i="21"/>
  <c r="B74" i="21"/>
  <c r="B73" i="21"/>
  <c r="B72" i="21"/>
  <c r="B71" i="21"/>
  <c r="B70" i="21"/>
  <c r="B68" i="21"/>
  <c r="B67" i="21"/>
  <c r="B63" i="21"/>
  <c r="B62" i="21"/>
  <c r="B59" i="21"/>
  <c r="B58" i="21"/>
  <c r="B56" i="21"/>
  <c r="B83" i="23"/>
  <c r="B49" i="21"/>
  <c r="B45" i="21"/>
  <c r="B41" i="21"/>
  <c r="B40" i="21"/>
  <c r="B42" i="21" s="1"/>
  <c r="B79" i="21"/>
  <c r="B78" i="21"/>
  <c r="B77" i="21"/>
  <c r="B76" i="21"/>
  <c r="B69" i="21"/>
  <c r="B61" i="21"/>
  <c r="B60" i="21"/>
  <c r="B57" i="21"/>
  <c r="B55" i="21"/>
  <c r="B54" i="21"/>
  <c r="B53" i="21"/>
  <c r="B50" i="21"/>
  <c r="B46" i="21"/>
  <c r="B44" i="21"/>
  <c r="J36" i="21"/>
  <c r="K36" i="21"/>
  <c r="L36" i="21"/>
  <c r="M36" i="21"/>
  <c r="N36" i="21"/>
  <c r="O36" i="21"/>
  <c r="P36" i="21"/>
  <c r="Q36" i="21"/>
  <c r="R36" i="21"/>
  <c r="S36" i="21"/>
  <c r="T36" i="21"/>
  <c r="J37" i="21"/>
  <c r="K37" i="21"/>
  <c r="L37" i="21"/>
  <c r="M37" i="21"/>
  <c r="N37" i="21"/>
  <c r="O37" i="21"/>
  <c r="P37" i="21"/>
  <c r="P38" i="21" s="1"/>
  <c r="Q37" i="21"/>
  <c r="R37" i="21"/>
  <c r="S37" i="21"/>
  <c r="T37" i="21"/>
  <c r="J39" i="21"/>
  <c r="K39" i="21"/>
  <c r="L39" i="21"/>
  <c r="M39" i="21"/>
  <c r="N39" i="21"/>
  <c r="O39" i="21"/>
  <c r="P39" i="21"/>
  <c r="Q39" i="21"/>
  <c r="R39" i="21"/>
  <c r="S39" i="21"/>
  <c r="T39" i="21"/>
  <c r="I39" i="21"/>
  <c r="I37" i="21"/>
  <c r="I36" i="21"/>
  <c r="J36" i="18"/>
  <c r="K36" i="18"/>
  <c r="L36" i="18"/>
  <c r="M36" i="18"/>
  <c r="N36" i="18"/>
  <c r="J37" i="18"/>
  <c r="J38" i="18" s="1"/>
  <c r="K37" i="18"/>
  <c r="L37" i="18"/>
  <c r="L38" i="18" s="1"/>
  <c r="M37" i="18"/>
  <c r="N37" i="18"/>
  <c r="N38" i="18" s="1"/>
  <c r="K38" i="18"/>
  <c r="M38" i="18"/>
  <c r="J39" i="18"/>
  <c r="K39" i="18"/>
  <c r="L39" i="18"/>
  <c r="M39" i="18"/>
  <c r="N39" i="18"/>
  <c r="I37" i="18"/>
  <c r="I36" i="18"/>
  <c r="B78" i="18"/>
  <c r="B77" i="18"/>
  <c r="B67" i="18"/>
  <c r="B66" i="18"/>
  <c r="B65" i="18"/>
  <c r="B64" i="18"/>
  <c r="B76" i="18"/>
  <c r="B75" i="18"/>
  <c r="B74" i="18"/>
  <c r="B73" i="18"/>
  <c r="B72" i="18"/>
  <c r="B71" i="18"/>
  <c r="B70" i="18"/>
  <c r="B69" i="18"/>
  <c r="B68" i="18"/>
  <c r="B58" i="18"/>
  <c r="B57" i="18"/>
  <c r="B56" i="18"/>
  <c r="B55" i="18"/>
  <c r="B54" i="18"/>
  <c r="B61" i="18"/>
  <c r="B60" i="18"/>
  <c r="B59" i="18"/>
  <c r="I39" i="18"/>
  <c r="B533" i="3" l="1"/>
  <c r="D533" i="3" s="1"/>
  <c r="D532" i="3"/>
  <c r="D511" i="3"/>
  <c r="B515" i="3"/>
  <c r="D515" i="3" s="1"/>
  <c r="C27" i="25"/>
  <c r="C45" i="25"/>
  <c r="P21" i="25"/>
  <c r="P123" i="25" s="1"/>
  <c r="C36" i="25"/>
  <c r="C32" i="25"/>
  <c r="T21" i="25"/>
  <c r="T123" i="25" s="1"/>
  <c r="L21" i="25"/>
  <c r="L123" i="25" s="1"/>
  <c r="I21" i="25"/>
  <c r="Q21" i="25"/>
  <c r="Q123" i="25" s="1"/>
  <c r="M21" i="25"/>
  <c r="M123" i="25" s="1"/>
  <c r="S21" i="25"/>
  <c r="S123" i="25" s="1"/>
  <c r="O21" i="25"/>
  <c r="O123" i="25" s="1"/>
  <c r="K21" i="25"/>
  <c r="K123" i="25" s="1"/>
  <c r="R21" i="25"/>
  <c r="R123" i="25" s="1"/>
  <c r="N21" i="25"/>
  <c r="N123" i="25" s="1"/>
  <c r="J21" i="25"/>
  <c r="J123" i="25" s="1"/>
  <c r="B108" i="24"/>
  <c r="B63" i="24"/>
  <c r="B84" i="24"/>
  <c r="S59" i="24"/>
  <c r="B89" i="21"/>
  <c r="T38" i="21"/>
  <c r="L38" i="21"/>
  <c r="B68" i="24"/>
  <c r="R59" i="24"/>
  <c r="N59" i="24"/>
  <c r="J59" i="24"/>
  <c r="Q59" i="24"/>
  <c r="M59" i="24"/>
  <c r="B72" i="24"/>
  <c r="O59" i="24"/>
  <c r="T59" i="24"/>
  <c r="P59" i="24"/>
  <c r="L59" i="24"/>
  <c r="K59" i="24"/>
  <c r="I59" i="24"/>
  <c r="B51" i="21"/>
  <c r="B65" i="21"/>
  <c r="I38" i="21"/>
  <c r="R38" i="21"/>
  <c r="S38" i="21"/>
  <c r="O38" i="21"/>
  <c r="K38" i="21"/>
  <c r="N38" i="21"/>
  <c r="J38" i="21"/>
  <c r="Q38" i="21"/>
  <c r="M38" i="21"/>
  <c r="B47" i="21"/>
  <c r="B51" i="18"/>
  <c r="B50" i="18"/>
  <c r="B47" i="18"/>
  <c r="B46" i="18"/>
  <c r="B45" i="18"/>
  <c r="B44" i="18"/>
  <c r="B41" i="18"/>
  <c r="B40" i="18"/>
  <c r="O36" i="18"/>
  <c r="P36" i="18"/>
  <c r="Q36" i="18"/>
  <c r="R36" i="18"/>
  <c r="S36" i="18"/>
  <c r="T36" i="18"/>
  <c r="O37" i="18"/>
  <c r="P37" i="18"/>
  <c r="Q37" i="18"/>
  <c r="R37" i="18"/>
  <c r="S37" i="18"/>
  <c r="T37" i="18"/>
  <c r="O39" i="18"/>
  <c r="P39" i="18"/>
  <c r="Q39" i="18"/>
  <c r="R39" i="18"/>
  <c r="S39" i="18"/>
  <c r="T39" i="18"/>
  <c r="I38" i="18"/>
  <c r="B62" i="18"/>
  <c r="B76" i="23"/>
  <c r="B75" i="23"/>
  <c r="B74" i="23"/>
  <c r="B77" i="23"/>
  <c r="B78" i="23"/>
  <c r="B79" i="23"/>
  <c r="B80" i="23"/>
  <c r="B81" i="23"/>
  <c r="B82" i="23"/>
  <c r="B84" i="23"/>
  <c r="B73" i="23"/>
  <c r="B72" i="23"/>
  <c r="B71" i="23"/>
  <c r="B70" i="23"/>
  <c r="B69" i="23"/>
  <c r="B68" i="23"/>
  <c r="B67" i="23"/>
  <c r="B66" i="23"/>
  <c r="B63" i="23"/>
  <c r="B62" i="23"/>
  <c r="B61" i="23"/>
  <c r="B60" i="23"/>
  <c r="B59" i="23"/>
  <c r="B57" i="23"/>
  <c r="B56" i="23"/>
  <c r="B55" i="23"/>
  <c r="B58" i="23"/>
  <c r="B54" i="23"/>
  <c r="B50" i="23"/>
  <c r="B51" i="23"/>
  <c r="B44" i="23"/>
  <c r="B47" i="23"/>
  <c r="B46" i="23"/>
  <c r="B45" i="23"/>
  <c r="B41" i="23"/>
  <c r="B40" i="23"/>
  <c r="B85" i="23" l="1"/>
  <c r="T38" i="18"/>
  <c r="P38" i="18"/>
  <c r="O38" i="18"/>
  <c r="S38" i="18"/>
  <c r="B48" i="18"/>
  <c r="B42" i="18"/>
  <c r="R38" i="18"/>
  <c r="Q38" i="18"/>
  <c r="B52" i="18"/>
  <c r="B64" i="23"/>
  <c r="B42" i="23"/>
  <c r="B52" i="23"/>
  <c r="B48" i="23"/>
  <c r="J36" i="23"/>
  <c r="K36" i="23"/>
  <c r="L36" i="23"/>
  <c r="M36" i="23"/>
  <c r="N36" i="23"/>
  <c r="O36" i="23"/>
  <c r="P36" i="23"/>
  <c r="Q36" i="23"/>
  <c r="R36" i="23"/>
  <c r="S36" i="23"/>
  <c r="T36" i="23"/>
  <c r="J37" i="23"/>
  <c r="K37" i="23"/>
  <c r="L37" i="23"/>
  <c r="M37" i="23"/>
  <c r="N37" i="23"/>
  <c r="O37" i="23"/>
  <c r="P37" i="23"/>
  <c r="Q37" i="23"/>
  <c r="R37" i="23"/>
  <c r="S37" i="23"/>
  <c r="T37" i="23"/>
  <c r="J39" i="23"/>
  <c r="K39" i="23"/>
  <c r="L39" i="23"/>
  <c r="M39" i="23"/>
  <c r="N39" i="23"/>
  <c r="O39" i="23"/>
  <c r="P39" i="23"/>
  <c r="Q39" i="23"/>
  <c r="R39" i="23"/>
  <c r="S39" i="23"/>
  <c r="T39" i="23"/>
  <c r="I39" i="23"/>
  <c r="I37" i="23"/>
  <c r="I36" i="23"/>
  <c r="S38" i="23" l="1"/>
  <c r="O38" i="23"/>
  <c r="K38" i="23"/>
  <c r="T38" i="23"/>
  <c r="P38" i="23"/>
  <c r="L38" i="23"/>
  <c r="R38" i="23"/>
  <c r="N38" i="23"/>
  <c r="J38" i="23"/>
  <c r="I38" i="23"/>
  <c r="Q38" i="23"/>
  <c r="M38" i="23"/>
  <c r="T176" i="22"/>
  <c r="P177" i="22" l="1"/>
  <c r="O176" i="22"/>
  <c r="P176" i="22"/>
  <c r="J176" i="22"/>
  <c r="K176" i="22"/>
  <c r="L176" i="22"/>
  <c r="M176" i="22"/>
  <c r="N176" i="22"/>
  <c r="Q176" i="22"/>
  <c r="R176" i="22"/>
  <c r="S176" i="22"/>
  <c r="J177" i="22"/>
  <c r="K177" i="22"/>
  <c r="L177" i="22"/>
  <c r="M177" i="22"/>
  <c r="N177" i="22"/>
  <c r="O177" i="22"/>
  <c r="Q177" i="22"/>
  <c r="R177" i="22"/>
  <c r="S177" i="22"/>
  <c r="T177" i="22"/>
  <c r="J179" i="22"/>
  <c r="K179" i="22"/>
  <c r="L179" i="22"/>
  <c r="M179" i="22"/>
  <c r="N179" i="22"/>
  <c r="O179" i="22"/>
  <c r="P179" i="22"/>
  <c r="Q179" i="22"/>
  <c r="R179" i="22"/>
  <c r="S179" i="22"/>
  <c r="T179" i="22"/>
  <c r="I179" i="22"/>
  <c r="I178" i="22"/>
  <c r="I177" i="22"/>
  <c r="I176" i="22"/>
  <c r="R178" i="22" l="1"/>
  <c r="T178" i="22"/>
  <c r="M178" i="22"/>
  <c r="L178" i="22"/>
  <c r="K178" i="22"/>
  <c r="J178" i="22"/>
  <c r="P178" i="22"/>
  <c r="O178" i="22"/>
  <c r="N178" i="22"/>
  <c r="S178" i="22"/>
  <c r="Q178" i="22"/>
  <c r="C297" i="3" l="1"/>
  <c r="C298" i="3"/>
  <c r="C299" i="3"/>
  <c r="C300" i="3"/>
  <c r="C301" i="3"/>
  <c r="C296" i="3"/>
  <c r="C306" i="3" l="1"/>
  <c r="B298" i="3"/>
  <c r="B301" i="3"/>
  <c r="B297" i="3"/>
  <c r="B300" i="3"/>
  <c r="B296" i="3"/>
  <c r="B299" i="3"/>
  <c r="B306" i="3" l="1"/>
  <c r="C496" i="3" l="1"/>
  <c r="B496" i="3"/>
  <c r="D496" i="3" s="1"/>
  <c r="B493" i="3"/>
  <c r="D493" i="3" s="1"/>
  <c r="D467" i="3"/>
  <c r="D466" i="3"/>
  <c r="D465" i="3"/>
  <c r="D464" i="3"/>
  <c r="D463" i="3"/>
  <c r="D462" i="3"/>
  <c r="D461" i="3"/>
  <c r="D460" i="3"/>
  <c r="D459" i="3"/>
  <c r="D458" i="3"/>
  <c r="C373" i="3"/>
  <c r="B373" i="3"/>
  <c r="D373" i="3" s="1"/>
  <c r="C370" i="3"/>
  <c r="B370" i="3"/>
  <c r="D370" i="3" s="1"/>
  <c r="D403" i="3"/>
  <c r="D402" i="3"/>
  <c r="D401" i="3"/>
  <c r="D400" i="3"/>
  <c r="D399" i="3"/>
  <c r="D398" i="3"/>
  <c r="D397" i="3"/>
  <c r="D396" i="3"/>
  <c r="D394" i="3"/>
  <c r="D495" i="3" l="1"/>
  <c r="D404" i="3"/>
  <c r="D395" i="3"/>
  <c r="D468" i="3"/>
  <c r="D492" i="3"/>
  <c r="D372" i="3"/>
  <c r="D369" i="3"/>
  <c r="B428" i="3" l="1"/>
  <c r="D430" i="3" l="1"/>
  <c r="D427" i="3"/>
  <c r="D330" i="3"/>
  <c r="T308" i="22" l="1"/>
  <c r="S308" i="22"/>
  <c r="R308" i="22"/>
  <c r="Q308" i="22"/>
  <c r="P308" i="22"/>
  <c r="O308" i="22"/>
  <c r="N308" i="22"/>
  <c r="M308" i="22"/>
  <c r="L308" i="22"/>
  <c r="K308" i="22"/>
  <c r="J308" i="22"/>
  <c r="T306" i="22"/>
  <c r="S306" i="22"/>
  <c r="R306" i="22"/>
  <c r="Q306" i="22"/>
  <c r="P306" i="22"/>
  <c r="O306" i="22"/>
  <c r="N306" i="22"/>
  <c r="M306" i="22"/>
  <c r="L306" i="22"/>
  <c r="K306" i="22"/>
  <c r="J306" i="22"/>
  <c r="T305" i="22"/>
  <c r="S305" i="22"/>
  <c r="R305" i="22"/>
  <c r="Q305" i="22"/>
  <c r="P305" i="22"/>
  <c r="O305" i="22"/>
  <c r="N305" i="22"/>
  <c r="M305" i="22"/>
  <c r="L305" i="22"/>
  <c r="K305" i="22"/>
  <c r="J305" i="22"/>
  <c r="O307" i="22" l="1"/>
  <c r="L307" i="22"/>
  <c r="P307" i="22"/>
  <c r="T307" i="22"/>
  <c r="Q307" i="22"/>
  <c r="S307" i="22"/>
  <c r="R307" i="22"/>
  <c r="N307" i="22"/>
  <c r="M307" i="22"/>
  <c r="K307" i="22"/>
  <c r="J307" i="22"/>
  <c r="D333" i="3" l="1"/>
  <c r="B431" i="3" l="1"/>
  <c r="D431" i="3" s="1"/>
  <c r="C431" i="3" l="1"/>
  <c r="C428" i="3"/>
  <c r="D428" i="3"/>
  <c r="D352" i="3"/>
  <c r="D351" i="3"/>
  <c r="D350" i="3"/>
  <c r="D349" i="3"/>
  <c r="D348" i="3"/>
  <c r="D347" i="3"/>
  <c r="D346" i="3"/>
  <c r="D345" i="3"/>
  <c r="D344" i="3"/>
  <c r="D353" i="3" l="1"/>
  <c r="D343" i="3"/>
  <c r="D305" i="3" l="1"/>
  <c r="D304" i="3"/>
  <c r="D303" i="3"/>
  <c r="D302" i="3"/>
  <c r="C334" i="3" l="1"/>
  <c r="B334" i="3"/>
  <c r="D334" i="3" s="1"/>
  <c r="C331" i="3"/>
  <c r="B331" i="3"/>
  <c r="D331" i="3" s="1"/>
  <c r="D296" i="3" l="1"/>
  <c r="D297" i="3" l="1"/>
  <c r="D298" i="3"/>
  <c r="D299" i="3"/>
  <c r="D300" i="3"/>
  <c r="D301" i="3"/>
  <c r="D306" i="3"/>
</calcChain>
</file>

<file path=xl/sharedStrings.xml><?xml version="1.0" encoding="utf-8"?>
<sst xmlns="http://schemas.openxmlformats.org/spreadsheetml/2006/main" count="7035" uniqueCount="812">
  <si>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</si>
  <si>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</si>
  <si>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</si>
  <si>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</si>
  <si>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</si>
  <si>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</si>
  <si>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>ชาย</t>
  </si>
  <si>
    <t>20-30 ปี</t>
  </si>
  <si>
    <t>ปริญญาโท</t>
  </si>
  <si>
    <t>EPE (Starter 2)</t>
  </si>
  <si>
    <t>หญิง</t>
  </si>
  <si>
    <t>31-40 ปี</t>
  </si>
  <si>
    <t>ศึกษาศาสตร์</t>
  </si>
  <si>
    <t>EPE (Elementary 2)</t>
  </si>
  <si>
    <t>EPE (Elementary 1)</t>
  </si>
  <si>
    <t>-</t>
  </si>
  <si>
    <t>EPE (Upper-Intermediate)</t>
  </si>
  <si>
    <t>EPE (Intermediate)</t>
  </si>
  <si>
    <t>EPE (Pre-Intermediate)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</si>
  <si>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</si>
  <si>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</si>
  <si>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</si>
  <si>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</si>
  <si>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</si>
  <si>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</si>
  <si>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</si>
  <si>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</si>
  <si>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</si>
  <si>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</si>
  <si>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</si>
  <si>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</si>
  <si>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</si>
  <si>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</si>
  <si>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</si>
  <si>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</si>
  <si>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</si>
  <si>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</si>
  <si>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</si>
  <si>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</si>
  <si>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</si>
  <si>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</si>
  <si>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</si>
  <si>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ควรจะเปิดสอนตามวันเวลาที่แจ้งไว้ แม้คนจะเรียนน้อย</t>
  </si>
  <si>
    <t>ควรให้สัดส่วนของคะแนนในการเข้าเรียนแล้คะแนนของงานให้มากขึ้น ประมาน50:50</t>
  </si>
  <si>
    <t>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</t>
  </si>
  <si>
    <t xml:space="preserve">ควรมีการยกตัวอย่างทำข้อสอบ </t>
  </si>
  <si>
    <t xml:space="preserve">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</t>
  </si>
  <si>
    <t>ระยะเวลาการอบรมให้น้อยลง จัดรอบการอบรมให้บ่อยขึ้น</t>
  </si>
  <si>
    <t>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</t>
  </si>
  <si>
    <t>เป็นโครงการที่ดีครับ</t>
  </si>
  <si>
    <t>ควรมีกิจกรรมเสริมความรู้อื่นนอกจากในเอกสาร.</t>
  </si>
  <si>
    <t>ตัวหนังสือขึ้นจอมีขนาดเล็กไป</t>
  </si>
  <si>
    <t>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</t>
  </si>
  <si>
    <t>วันสอบ น่าจะห่างจากวันสุดท้าย ที่เรียน ประมาณ 2 อาทิตย์ จะได้มีเวลาในการเตรียมตัว สอบ</t>
  </si>
  <si>
    <t xml:space="preserve">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</t>
  </si>
  <si>
    <t>อยากได้ CD เกี่ยวกับ VDO ในบทเรียนมาฟังเพิ่มเติมค่ะ</t>
  </si>
  <si>
    <t>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</t>
  </si>
  <si>
    <t>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</t>
  </si>
  <si>
    <t>บ่ายโมง ถึง บ่ายสาม พอแล้ว</t>
  </si>
  <si>
    <t>อาจารย์ ณิชฎารัศมี สอนได้ดีมาก ๆ อยากเรียนกะท่านอีกครั้ง</t>
  </si>
  <si>
    <t>อาจารยืทุกคนสอนดี คะ</t>
  </si>
  <si>
    <t>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</t>
  </si>
  <si>
    <t>สื่อใช้ตัวอักษรเล็กและเบรอ ขยายมองไม่ชัด</t>
  </si>
  <si>
    <t>คอร์สสนทนาภาษาอังกฤษ คอร์สเขียน abstract</t>
  </si>
  <si>
    <t xml:space="preserve">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</t>
  </si>
  <si>
    <t>ตัวอย่างที่สอน ง่ายกว่า ตัวข้อสอบที่ สมัครสอบ จริงๆ</t>
  </si>
  <si>
    <t>ความรู้ก่อนการอบรม</t>
  </si>
  <si>
    <t>เฉลี่ยรวม</t>
  </si>
  <si>
    <t>ระดับความ</t>
  </si>
  <si>
    <t>คิดเห็น</t>
  </si>
  <si>
    <t>ความรู้หลังการอบรม</t>
  </si>
  <si>
    <t>Average of 1. ท่านได้รับความสะดวกในการสมัครเข้ารับการอบรม</t>
  </si>
  <si>
    <t>Average of 2. เจ้าหน้าที่ให้บริการด้วยกิริยาวาจาสุภาพ ยิ้มแย้มแจ่มใส</t>
  </si>
  <si>
    <t>Average of 3. เจ้าหน้าที่ให้คำแนะนำ/ข้อมูล ถูกต้อง ชัดเจน</t>
  </si>
  <si>
    <t>Average of 5. ความเหมาะสมของช่วงเวลาที่ท่านเข้ารับการอบรม</t>
  </si>
  <si>
    <t>Average of 6. ความสะดวกของสถานที่อบรม</t>
  </si>
  <si>
    <t>Average of 8. ความรู้หลังการเข้ารับการอบรมของท่านอยู่ในระดับใด</t>
  </si>
  <si>
    <t>Average of 7. ความรู้ก่อนการเข้ารับการอบรมของท่านอยู่ในระดับใด</t>
  </si>
  <si>
    <t>Average of 9. ท่านสามารถนำความรู้ไปประยุกต์ใช้ให้เกิดประโยชน์เพียงใด</t>
  </si>
  <si>
    <t>Average of 10. เนื้อหาสาระของการอบรมมีความเหมาะสมเพียงใด</t>
  </si>
  <si>
    <t>Average of 11. หนังสือเรียนมีเนื้อหาสาระ ความชัดเจน และเข้าใจง่าย</t>
  </si>
  <si>
    <t>Average of 12. อาจารย์อธิบายเนื้อหาวิชาได้อย่างชัดเจนและเข้าใจง่าย</t>
  </si>
  <si>
    <t>Average of 13. อาจารย์เข้าสอน – เลิกสอน ตรงเวลา</t>
  </si>
  <si>
    <t>Average of 14. อาจารย์ใช้สื่อการสอนได้เหมาะสมกับเนื้อหา และตอบคำถามได้ชัดเจน</t>
  </si>
  <si>
    <t>Average of 15. ท่านต้องการให้บัณฑิตวิทยาลัย จัดการอบรมรายวิชานี้ในครั้งต่อไปหรือไม่</t>
  </si>
  <si>
    <t>ระดับความ
คิดเห็น</t>
  </si>
  <si>
    <t>Sum of 4. ความเหมาะสมของระยะเวลาในการจัดการอบรม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</si>
  <si>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</si>
  <si>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</si>
  <si>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</si>
  <si>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</si>
  <si>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</si>
  <si>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Timestamp</t>
  </si>
  <si>
    <t>การจัดการกีฬา</t>
  </si>
  <si>
    <t>ปริญญาเอก</t>
  </si>
  <si>
    <t xml:space="preserve">   ปริญญาเอก</t>
  </si>
  <si>
    <t>ข้อเสนอแนะจากผู้เข้ารับการอบรม</t>
  </si>
  <si>
    <t>SD</t>
  </si>
  <si>
    <t>บริหารธุรกิจ</t>
  </si>
  <si>
    <t>41-50 ปี</t>
  </si>
  <si>
    <t>บริหารการศึกษา</t>
  </si>
  <si>
    <t>วิจัยและประเมินผลการศึกษา</t>
  </si>
  <si>
    <t>การบริหารการศึกษา</t>
  </si>
  <si>
    <t xml:space="preserve">   20 - 30 ปี</t>
  </si>
  <si>
    <t xml:space="preserve">   31 - 40 ปี</t>
  </si>
  <si>
    <t xml:space="preserve">   41 - 50 ปี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</si>
  <si>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</si>
  <si>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>พลศึกษาและวิทยาศาสตร์การออกกำลังกาย</t>
  </si>
  <si>
    <t>บริหารธุรกิจ เศรษฐศาสตร์และการสื่อสาร</t>
  </si>
  <si>
    <t>ศษ.บ.</t>
  </si>
  <si>
    <t>พลศึกษา</t>
  </si>
  <si>
    <t xml:space="preserve">         เมื่อพิจารณารายข้อพบว่า ข้อที่มีค่าเฉลี่ยสูงสุด คือ ข้อ 6) ความสะดวกของสถานที่อบรม ข้อ 10) เนื้อหาสาระ</t>
  </si>
  <si>
    <t xml:space="preserve">         ของการอบรมมีความเหมาะสม ข้อ 11) หนังสือเรียนมีเนื้อหาสาระ ความชัดเจน และเข้าใจง่าย ข้อ 12) อาจารย์</t>
  </si>
  <si>
    <t xml:space="preserve">         อธิบายเนื้อหาวิชาได้อย่างชัดเจนและเข้าใจง่าย ข้อ 13) อาจารย์เข้าสอน – เลิกสอน ตรงเวลา ข้อ 14) อาจารย์</t>
  </si>
  <si>
    <t>khanity62@nu.ac.th</t>
  </si>
  <si>
    <t>sathit62@nu.ac.th</t>
  </si>
  <si>
    <t>tanachotto62@nu.ac.th</t>
  </si>
  <si>
    <t>เกษตรศาสตร์</t>
  </si>
  <si>
    <t>สัตวศาสตร์</t>
  </si>
  <si>
    <t>manatsanans62.@nu.ac.th</t>
  </si>
  <si>
    <t>monchudas63@nu.ac.th</t>
  </si>
  <si>
    <t>สังคมศาสตร์</t>
  </si>
  <si>
    <t>รัฐศาสตร์</t>
  </si>
  <si>
    <t>maythaweej63@nu.ac.th</t>
  </si>
  <si>
    <t>ภูมิสารสนเทศศาสตร์</t>
  </si>
  <si>
    <t>thanathats63@nu.ac.th</t>
  </si>
  <si>
    <t>วิจัยและประเมินทางการศึกษา</t>
  </si>
  <si>
    <t>klinramt62@nu.ac.th</t>
  </si>
  <si>
    <t>พยาบาลศาสตร์</t>
  </si>
  <si>
    <t>การพยาบาลเวชปฏิบัติชุมชน</t>
  </si>
  <si>
    <t>supavadeep61@nu.ac.th</t>
  </si>
  <si>
    <t>วิทยาศาสตร์การแพทย์</t>
  </si>
  <si>
    <t>จุลชีววิทยา</t>
  </si>
  <si>
    <t>anyadaa63@nu.ac.th</t>
  </si>
  <si>
    <t>areeyatu61@nu.ac.th</t>
  </si>
  <si>
    <t>วิทยาศาสตร์</t>
  </si>
  <si>
    <t>เคมีอุตสาหกรรม</t>
  </si>
  <si>
    <t>chermf444@gmail.com</t>
  </si>
  <si>
    <t>mananyac63@nu.ac.th</t>
  </si>
  <si>
    <t>bec</t>
  </si>
  <si>
    <t>communication</t>
  </si>
  <si>
    <t>thanakornthe61@nu.ac.th</t>
  </si>
  <si>
    <t>คณะบริหารธุรกิจ</t>
  </si>
  <si>
    <t>pimprapais63@nu.ac.th</t>
  </si>
  <si>
    <t>มนุายศาสตร์</t>
  </si>
  <si>
    <t>ภาษาไทย</t>
  </si>
  <si>
    <t>siwakons61@nu.ac.th</t>
  </si>
  <si>
    <t>วิศวกรรมศาสตร์</t>
  </si>
  <si>
    <t>วิศวกรรมไฟฟ้า</t>
  </si>
  <si>
    <t>treetapp62@nu.ac.th</t>
  </si>
  <si>
    <t>pogladda1323@gmail.com</t>
  </si>
  <si>
    <t>sirisakp61@nu.ac.th</t>
  </si>
  <si>
    <t>yotink62@nu.ac.th</t>
  </si>
  <si>
    <t>thanini61@nu.ac.th</t>
  </si>
  <si>
    <t>เทคโนโลยีและสื่อสารการศึกษา</t>
  </si>
  <si>
    <t>sasikarnk61@nu.ac.th</t>
  </si>
  <si>
    <t>วิทยาศาสตร์ศึกษา</t>
  </si>
  <si>
    <t>chartchavalitw62@nu.ac.th</t>
  </si>
  <si>
    <t>umawanc63@nu.ac.th</t>
  </si>
  <si>
    <t>มนุษยศาสตร์</t>
  </si>
  <si>
    <t>worapotv60@nu.ac.th</t>
  </si>
  <si>
    <t>เอเชียตะวันออกเฉียงใต้ศึกษา</t>
  </si>
  <si>
    <t>wuttisartk62@nu.ac.th</t>
  </si>
  <si>
    <t>Logistics and digital supply chain</t>
  </si>
  <si>
    <t>Logistics and supply chain</t>
  </si>
  <si>
    <t>kwandaot62@nu.ac.th</t>
  </si>
  <si>
    <t>พยาบาล</t>
  </si>
  <si>
    <t>เวชปฏิบัติชุมชน</t>
  </si>
  <si>
    <t>apakornb60@nu.ac.th</t>
  </si>
  <si>
    <t>เภสัชศาสตร์</t>
  </si>
  <si>
    <t>เภสัชกรรมชุมชน</t>
  </si>
  <si>
    <t>thaniraty60@nu.ac.th</t>
  </si>
  <si>
    <t>ปร.ด.วิศวกรรมคอมพิวเตอร์</t>
  </si>
  <si>
    <t>SarochaC62@nu.ac.th</t>
  </si>
  <si>
    <t>บริหารฯ</t>
  </si>
  <si>
    <t>pongsakorn63@nu.ac.th</t>
  </si>
  <si>
    <t>thanassitn62@nu.ac.th</t>
  </si>
  <si>
    <t>โลจิสติกส์และดิจิทอลซัพพลายเชน</t>
  </si>
  <si>
    <t>โลจิสติกส์และโซ่อุปทาน</t>
  </si>
  <si>
    <t>Sathapornp62@nu.ac.th</t>
  </si>
  <si>
    <t>phiyanucht59@nu.ac.th</t>
  </si>
  <si>
    <t>phattanapornt60@nu.ac.th</t>
  </si>
  <si>
    <t>BEC</t>
  </si>
  <si>
    <t>การสื่อสาร</t>
  </si>
  <si>
    <t>parwpannar@nu.ac.th</t>
  </si>
  <si>
    <t>kanitah63@nu.ac.th</t>
  </si>
  <si>
    <t>oranichas63@nu.ac.th</t>
  </si>
  <si>
    <t>หลักสูตรและการสอน</t>
  </si>
  <si>
    <t>chatnapas61@nu.ac.th</t>
  </si>
  <si>
    <t>สาธารณสุขศาสตร์</t>
  </si>
  <si>
    <t>สาธารณสุขศาสตร</t>
  </si>
  <si>
    <t>jaturongs63@nu.ac.th</t>
  </si>
  <si>
    <t>jariyab60@nu.ac.th</t>
  </si>
  <si>
    <t>thidanaic61@nu.ac.th</t>
  </si>
  <si>
    <t>สาธารณสุขศาสตรมหาบัณฑิต</t>
  </si>
  <si>
    <t>kallayaneer61@nu.ac.th</t>
  </si>
  <si>
    <t>siwapornc61@nu.ac.th</t>
  </si>
  <si>
    <t>taweephatm62@nu.ac.th</t>
  </si>
  <si>
    <t>คณะโลจิสติกส์และดิจิทัลซัพพลายเชน</t>
  </si>
  <si>
    <t>punnidau62@nu.ac.th</t>
  </si>
  <si>
    <t>apitchayaka63@nu.ac.th</t>
  </si>
  <si>
    <t>วิทยาศาสตร์การประมง</t>
  </si>
  <si>
    <t>wanrachonn62@nu.ac.th</t>
  </si>
  <si>
    <t>วิทยาสาสตร์</t>
  </si>
  <si>
    <t>วิทยาส่าสตร์ชีวภาพ bioscience</t>
  </si>
  <si>
    <t>thanawatja61@nu.ac.th</t>
  </si>
  <si>
    <t>modzaa69@hotmail.com</t>
  </si>
  <si>
    <t>MBA</t>
  </si>
  <si>
    <t>saisuneec62@nu.ac.th</t>
  </si>
  <si>
    <t>chaowalitp61@nu.ac.th</t>
  </si>
  <si>
    <t>parkpoomc63@nu.ac.th</t>
  </si>
  <si>
    <t>Eakkaweeh62@nu.ac.th</t>
  </si>
  <si>
    <t>waruneek62@nu.ac.th</t>
  </si>
  <si>
    <t>บริหารธุรกิจ เศรษฐศาสตร์และการสื่่อสาร</t>
  </si>
  <si>
    <t>nipadav61@nu.ac.th</t>
  </si>
  <si>
    <t>areeyat60@nu.ac.th</t>
  </si>
  <si>
    <t>เกษตรศาสตร์ฯ</t>
  </si>
  <si>
    <t>เทคโนโลยีชีวภาพทางการเกษตร</t>
  </si>
  <si>
    <t>titipanp60@nu.ac.th</t>
  </si>
  <si>
    <t>Faculty of Science</t>
  </si>
  <si>
    <t>Computer Science</t>
  </si>
  <si>
    <t>kiatchaib61@nu.ac.th</t>
  </si>
  <si>
    <t>nawaphatt63@nu.ac.th</t>
  </si>
  <si>
    <t>peeranuchp62@nu.ac.th</t>
  </si>
  <si>
    <t>piyaratt63@nu.ac.th</t>
  </si>
  <si>
    <t>chulas61@nu.ac.th</t>
  </si>
  <si>
    <t>สหเวชศาสตร์</t>
  </si>
  <si>
    <t>ชีวเวชศาสตร์</t>
  </si>
  <si>
    <t>kesineenu61@nu.ac.th</t>
  </si>
  <si>
    <t>napapachk62@gmail.com</t>
  </si>
  <si>
    <t>nitda.nat@gmail.com</t>
  </si>
  <si>
    <t>wanichab60@nu.ac.th</t>
  </si>
  <si>
    <t>nittayana61@nu.ac.th</t>
  </si>
  <si>
    <t>sarawutn61@nu.ac.th</t>
  </si>
  <si>
    <t>adisorna61@nu.ac.th</t>
  </si>
  <si>
    <t>poll62@nu.ac.th</t>
  </si>
  <si>
    <t>varuneeb62@nu.ac.th</t>
  </si>
  <si>
    <t>ศีกษาศาสตร์</t>
  </si>
  <si>
    <t>itsariyapornl62@nu.ac.th</t>
  </si>
  <si>
    <t>วิศวกรรมการจัดการ</t>
  </si>
  <si>
    <t>wipawadeew61@nu.ac.th</t>
  </si>
  <si>
    <t>สาธารณสุขมหาบัณฑิต</t>
  </si>
  <si>
    <t>jiranuna61@email.nu.ac.th</t>
  </si>
  <si>
    <t>วิทยาศาสตร์การเเพทย์</t>
  </si>
  <si>
    <t>ปรสิตวิทยา</t>
  </si>
  <si>
    <t>wanthanaK61@nu.ac.th.com</t>
  </si>
  <si>
    <t>bhoomint60@nu.ac.th</t>
  </si>
  <si>
    <t>วิศวกรรมคอมพิวเตอร์</t>
  </si>
  <si>
    <t>farreedah63@nu.ac.th</t>
  </si>
  <si>
    <t>นวัตกรรมทางการศึกษา</t>
  </si>
  <si>
    <t>phanthilab61@nu.ac.th</t>
  </si>
  <si>
    <t>บัณฑิตวิทยาลัย</t>
  </si>
  <si>
    <t>เทคโนโลยีผู้ประกอบการและการจัดการนวัตกรรม</t>
  </si>
  <si>
    <t>nareyas59@nu.ac.th</t>
  </si>
  <si>
    <t>Piphat_imkong@hotmail.com</t>
  </si>
  <si>
    <t>B.E.C.</t>
  </si>
  <si>
    <t>M.B.A.</t>
  </si>
  <si>
    <t>preetiyatornk59@nu.ac.th</t>
  </si>
  <si>
    <t>เกษตร</t>
  </si>
  <si>
    <t>วิทยาศาสตร์การเกษตร</t>
  </si>
  <si>
    <t>jarineea61@nu.ac.th</t>
  </si>
  <si>
    <t>เภสัชศาสตร์ชุมชน</t>
  </si>
  <si>
    <t>chalermkiets59@nu.ac.th</t>
  </si>
  <si>
    <t>ศึกษาสาตร์</t>
  </si>
  <si>
    <t>amnuayp62@nu.ac.th</t>
  </si>
  <si>
    <t>Phanidac60@nu.ac.th</t>
  </si>
  <si>
    <t>phattharamat@nu.ac.th</t>
  </si>
  <si>
    <t>thanisthap61@nu.ac.th</t>
  </si>
  <si>
    <t>คณิตศาสตร์ศึกษา</t>
  </si>
  <si>
    <t>piyapatj62@nu.ac.th</t>
  </si>
  <si>
    <t>wareen63@nu.ac.th</t>
  </si>
  <si>
    <t>nutthanitc61@nu.ac.th</t>
  </si>
  <si>
    <t>พัฒนาสังคม</t>
  </si>
  <si>
    <t>nattawata60@nu.ac.th</t>
  </si>
  <si>
    <t>คณะศึกษาศาสตร์</t>
  </si>
  <si>
    <t>Putita147@gmail.com</t>
  </si>
  <si>
    <t>supatchayab61@nu.ac.th</t>
  </si>
  <si>
    <t>เทคโนโลยีผู้ประกอบการฯ</t>
  </si>
  <si>
    <t>wilaipornk63@nu.ac.th</t>
  </si>
  <si>
    <t>นวัตกรรมทางการวัดผลการเรียนรู้</t>
  </si>
  <si>
    <t>tippawunb61@nu.ac.th</t>
  </si>
  <si>
    <t>natthawutc63@nu.ac.th</t>
  </si>
  <si>
    <t>siripornr@nu.ac.th</t>
  </si>
  <si>
    <t>wilailaks59@nu.ac.th</t>
  </si>
  <si>
    <t>phitchayas62@nu.ac.th</t>
  </si>
  <si>
    <t>nirunchalat61@nu.ac.th</t>
  </si>
  <si>
    <t>คณิตศาสตร์</t>
  </si>
  <si>
    <t>pharichatc62@nu.ac.th</t>
  </si>
  <si>
    <t>Anongnartk61@nu.ac.th</t>
  </si>
  <si>
    <t>suthasineetu61@nu.ac.th</t>
  </si>
  <si>
    <t>บริหารธุรกิจเศรษฐศาสตร์และการสื่อสาร</t>
  </si>
  <si>
    <t>kanumpornk59@nu.ac.th</t>
  </si>
  <si>
    <t>marisak62@nu.ac.th</t>
  </si>
  <si>
    <t>เภสัชเคมีและผลิตภัณฑ์ธรรมชาติ</t>
  </si>
  <si>
    <t>ae_pipat@hotmail.com</t>
  </si>
  <si>
    <t>rhutairath63@nu.ac.th</t>
  </si>
  <si>
    <t>siriyakornka61@nu.ac.th</t>
  </si>
  <si>
    <t>สาธารณสุขศาสตรมหาบัณทิต</t>
  </si>
  <si>
    <t>สาธารณสุข</t>
  </si>
  <si>
    <t>tarikahc61@nu.ac.th</t>
  </si>
  <si>
    <t>kitjam62@nu.ac.th</t>
  </si>
  <si>
    <t>คณะเกษตรศาสตร์ ทรัพยากรธรรมชาติและสิ่งแวดล้อม</t>
  </si>
  <si>
    <t>waritc59@nu.ac.th</t>
  </si>
  <si>
    <t>วิศวกรรมโยธา</t>
  </si>
  <si>
    <t>Kittipat62@nu.ac.th</t>
  </si>
  <si>
    <t>คณะบริหารธุรกิจ เศรษฐศาสตร์ และการสื่อสาร</t>
  </si>
  <si>
    <t>nopadols61@nu.ac.th</t>
  </si>
  <si>
    <t>เทคโนโลยีสารสนเทศเชิงกลยุทธ์</t>
  </si>
  <si>
    <t>nareerats60@nu.ac.th</t>
  </si>
  <si>
    <t>สาขาวิทยาศาสตร์การเกษตร</t>
  </si>
  <si>
    <t>adisaiw62@nu.ac.th</t>
  </si>
  <si>
    <t>supraneem60@nu.ac.th</t>
  </si>
  <si>
    <t>jaruwant61@nu.ac.th</t>
  </si>
  <si>
    <t>matuladaw61@nu.ac.th</t>
  </si>
  <si>
    <t>watcharap63@nu.ac.th</t>
  </si>
  <si>
    <t>Pantipi59@nu.ac.th</t>
  </si>
  <si>
    <t>สาธารณสุขบัณฑิต</t>
  </si>
  <si>
    <t>bhornwimolk61@nu.ac.th</t>
  </si>
  <si>
    <t>บริหารธุรกิจฯ</t>
  </si>
  <si>
    <t>suwadeem61@nu.ac.th</t>
  </si>
  <si>
    <t>คณะสหเวชศาสตร์</t>
  </si>
  <si>
    <t>chatchaic59@nu.ac.th</t>
  </si>
  <si>
    <t>เกษตรศาสตร์ทรัพยากรธรรมชาติและสิ่งแวดล้อม</t>
  </si>
  <si>
    <t>wikhanesuant61@nu.ac.th</t>
  </si>
  <si>
    <t>dumnerns63@nu.ac.th</t>
  </si>
  <si>
    <t>adithepd62@nu.ac.th</t>
  </si>
  <si>
    <t>phongrapiw61@nu.ac.th</t>
  </si>
  <si>
    <t>noonrawiwan@gmail.com</t>
  </si>
  <si>
    <t>kotcharatp63@nu.ac.th</t>
  </si>
  <si>
    <t>ฟิสิกส์ประยุกต์</t>
  </si>
  <si>
    <t>manutsavee60@nu.ac.th</t>
  </si>
  <si>
    <t>natthasaky60@nu.ac.th</t>
  </si>
  <si>
    <t>kotchakornm60@nu.ac.th</t>
  </si>
  <si>
    <t>aukaratt59@nu.ac.th</t>
  </si>
  <si>
    <t>พัฒนศึกษา</t>
  </si>
  <si>
    <t>praneetj62@nu.ac.th</t>
  </si>
  <si>
    <t>supraneep60@gmail.com</t>
  </si>
  <si>
    <t>siriwon.10@gmail.com</t>
  </si>
  <si>
    <t>คติชนวิทยา</t>
  </si>
  <si>
    <t>pimpornlapatl62@nu.ac.th</t>
  </si>
  <si>
    <t>phattharapornh63@nu.ac.th</t>
  </si>
  <si>
    <t>วิจัยและประเมินการศึกษา</t>
  </si>
  <si>
    <t>kannikatu61@nu.ac.th</t>
  </si>
  <si>
    <t>สถาปัตยกรรมศาสตร์</t>
  </si>
  <si>
    <t>สถาปัตยกรรม</t>
  </si>
  <si>
    <t>nattapornt62@nu.ac.th</t>
  </si>
  <si>
    <t>chayasornj63@nu.ac.th</t>
  </si>
  <si>
    <t>warunyame61@nu.ac.th</t>
  </si>
  <si>
    <t>wichayuthk59@nu.ac.th</t>
  </si>
  <si>
    <t>51 ปีขึ้นไป</t>
  </si>
  <si>
    <t>logistics</t>
  </si>
  <si>
    <t>logistic</t>
  </si>
  <si>
    <t>sasinipas62@nu.ac.th</t>
  </si>
  <si>
    <t>การบริหารธุรกิจ</t>
  </si>
  <si>
    <t>thanaphornr62@nu.ac.th</t>
  </si>
  <si>
    <t>preechayak61@nu.ac.th</t>
  </si>
  <si>
    <t>เคมี</t>
  </si>
  <si>
    <t>Parinyat62@nu.ac.th</t>
  </si>
  <si>
    <t>pacharaornw60@nu.ac.th</t>
  </si>
  <si>
    <t>chatrawink62@nu.ac.th</t>
  </si>
  <si>
    <t>chaimongkhonp63@nu.ac.th</t>
  </si>
  <si>
    <t>korntichao62@nu.ac.th</t>
  </si>
  <si>
    <t>kanapojs61@nu.ac.th</t>
  </si>
  <si>
    <t>pranoms62@nu.ac.th</t>
  </si>
  <si>
    <t>praparsris62@nu.ac.th</t>
  </si>
  <si>
    <t>tippharatsancarn@gmail.com</t>
  </si>
  <si>
    <t>rattchanunu61@nu.ac.th</t>
  </si>
  <si>
    <t>ruchirak63@nu.ac.th</t>
  </si>
  <si>
    <t>ศึกษาศษสตร์</t>
  </si>
  <si>
    <t>Paradonl61@nu.ac.th</t>
  </si>
  <si>
    <t>sukpatcharamaneeka61@nu.ac.th</t>
  </si>
  <si>
    <t>krisany62@gmail.com</t>
  </si>
  <si>
    <t>วิทยาลัยพลังงาน</t>
  </si>
  <si>
    <t>พลังงานทดแทน</t>
  </si>
  <si>
    <t>songsaks61@nu.ac.th</t>
  </si>
  <si>
    <t>meenarato63@nu.ac.th</t>
  </si>
  <si>
    <t>mayureep62@nu.ac.th</t>
  </si>
  <si>
    <t>rontichais63@nu.ac.th</t>
  </si>
  <si>
    <t>wenac62@nu.ac.th</t>
  </si>
  <si>
    <t>natpitsanud61@nu.ac.th</t>
  </si>
  <si>
    <t>jittrap59@nu.ac.th</t>
  </si>
  <si>
    <t>บริหารธุรกิจ เศรษฐสาสตร์และการสื่อสาร</t>
  </si>
  <si>
    <t>suvannat61@nu.ac.th</t>
  </si>
  <si>
    <t>rattanabo62@nu.ac.th</t>
  </si>
  <si>
    <t>nutthapongc62@nu.ac.th</t>
  </si>
  <si>
    <t>seksitt62@email.nu.ac.th</t>
  </si>
  <si>
    <t>thanawat@nu.ac.th</t>
  </si>
  <si>
    <t>worawatp62@nu.ac.th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</si>
  <si>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</si>
  <si>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</si>
  <si>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</si>
  <si>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</si>
  <si>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</si>
  <si>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</si>
  <si>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</si>
  <si>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</si>
  <si>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</si>
  <si>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</si>
  <si>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</si>
  <si>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</si>
  <si>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</si>
  <si>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อาจารย์สอนละเอียดดีมากเลยค่ะ  และไม่สอนเร็วเกินไป และให้คำแนะนำเกี่ยวกับการเรียนและสอบดีมากค่ะ</t>
  </si>
  <si>
    <t>อยากให้มีการเปิดอบรมออนไลน์ ทุกหลักสูตรเพราะจะได้สะดวกกับผู้ที่เข้าอบรมทางไกล    
 ซึ่งจะลดภาระค่าเดินทาง ได้เป็นอย่างดี</t>
  </si>
  <si>
    <t>สะดวกดีค่ะ ประหยัดกระดาษ รักษ์โลกดีค่ะ 
พี่ๆ ให้คำแนะนำดีมากด้วยค่ะ ขอบคุณนะคะ &lt;3</t>
  </si>
  <si>
    <t>อาจารย์ผู้สอนน่ารัก เป็นกันเองมากค่ะทำให้นิสิตกล้าที่จะถามตอบ ในชั้นเรียนได้ อาจารย์สอนไม่น่าเบื่อเลยเพราะมีการยกตัวอย่าง เวลาง่วงก็ยกตัวอย่างเป็นเรื่องประสบการณ์ของอาจารย์ให้ฟัง มีการถามตอบกันในชั้นเรียน เรียนแบบสบายๆค่ะ</t>
  </si>
  <si>
    <t>ถ้ามีเวลามากพออยากให้มีการจัดการเรียนการสอนภายใน 1 เดือนให้ถี่มากขึ้น</t>
  </si>
  <si>
    <t>ควรที่จะบรรจุวิชาอังกฤษเข้าไปในหลักสูตรเลยว่าต้องเรียนและชำระค่าเรียนรวมมิตรกับค่าเทอมที่เดียวเลย</t>
  </si>
  <si>
    <t>การจัดการเรียนการสอนโดยใช้ ms team ทำให้ได้รับความรู้และได้รับความรู้อย่างครบถ้วน เนื่อจากไม่ต้องใช้เวลาเดินทาง อีกทั้งยังสามารถดูย้อนหลังเพื่อทำความเข้าใจเพิ่มเติมได้อีกด้วย ซึ่งต่างจากการเรียนในชั้นเรียนี่ต้องเดินทางและม่สามารถดูย้อนหลังได้</t>
  </si>
  <si>
    <t>พัฒนาต่อไป</t>
  </si>
  <si>
    <t xml:space="preserve">แอปพลิเคชัน Bookshelf ของ Vitalsource ใช้งานด้านการจดบันทึกยากมากในฝั่งผู้เรียน ไม่แนะนำให้ใช้ในการจัดการเรียนในโอกาสถัดไป </t>
  </si>
  <si>
    <t xml:space="preserve"> -</t>
  </si>
  <si>
    <t>อ.ผู้สอน Mr. Prospero Igupen อธิบายแต่ละบทเรียนดีมาก ใจเย็น อยากให้อ.สอนในคอร์สถัดไปอีกค่ะ</t>
  </si>
  <si>
    <t>อยากให้มีการเรียนออนไลน์ epe แบบนี้ต่อไปเนื่องจากสะดวกและมีค่าใช้จ่ายต่ำ</t>
  </si>
  <si>
    <t>ขอบคุณคะ</t>
  </si>
  <si>
    <t>ดีมากๆ ครับ</t>
  </si>
  <si>
    <t>อยากให้เป็นคอร์สการสอนแบบออนไลน์ต่อไปค่ะ เพราะสะดวกในการเรียน สามารถเรียนได้ทุกที่</t>
  </si>
  <si>
    <t>ระบบการเข้าสอบมีความยุ่งยาก ขาดความชัดเจนครับ</t>
  </si>
  <si>
    <t xml:space="preserve">ควรจัดการเรียนการสอนแบบในห้องเรียน ยกเลิกการเรียนออน์ไลน์ เพื่อให้ง่ายต่อการติดต่อสื่อสารระหว่างอาจารย์ผู้สอนกับนิสิตที่เรียน </t>
  </si>
  <si>
    <t>ต้องการให้มีการเรียนแบบ online อีกและเมื่อมีการทดสอบให้มาสอบที่มหาวิทยาลัย</t>
  </si>
  <si>
    <t>เพิ่มจำนวนชั้่วโมงเรียน</t>
  </si>
  <si>
    <t>แจ้ง (เตือน) คำแนะนำในการสอบ (สำหรับนิสิตที่สอบครั้งแรก) อย่างละเอียด เช่น email ที่ใช้หรือ password ที่ต้องตรวจสอบมาก่อนเข้าห้องสอบ , การแก้ไขปัญหาของเจ้าหน้าที่ด้านระบบ IT ควรรวดเร็วทันต่อเวลา</t>
  </si>
  <si>
    <t xml:space="preserve">ขอขอบพระคุณอาจารย์ผู้สอน และพี่เจ้าหน้าที่ทุกท่าน ที่ดูแลเอาใจใส่นิสิตเป็นอย่างดีทั้งในเรื่องของการเรียน และอำนวยความสำดวกในด้านต่าง ๆ </t>
  </si>
  <si>
    <t>no</t>
  </si>
  <si>
    <t>อาจารย์มีความตั้งใจในการสอน</t>
  </si>
  <si>
    <t>การใช้หนังสือออนไลน์ทำให้ไม่สะดวกในการเรียน</t>
  </si>
  <si>
    <t>No Comments</t>
  </si>
  <si>
    <t>การอบรมออนไลน์มีความสะดวกในการเข้าเรียน ไม่เสียเวลาเดินทาง อ.ติวนอกเวลาให้ด้วยครับ ขอบพระคุณครับ</t>
  </si>
  <si>
    <t>อยากให้มีการใช้หนังสือที่เป็นตัวเอกสารมากกว่าการใช้ e- book</t>
  </si>
  <si>
    <t>อยากให้มีการจัดการเรียนแบบ online ต่อไปค่ะ เพื่อให้นิสิตที่อยู่ไกลสามารถเรียนได้สะดวกขึ้น</t>
  </si>
  <si>
    <t>อาจารย์สอนเข้าใจง่าย</t>
  </si>
  <si>
    <t>หนังสือที่ใช้เรียนน่าจะเป็นเอกสารมากกว่า e-book เพื่อง่ายการเรียน 
ระบบการเรียนแบบออนไลน์มีความเหมาะสม เอื้อต่อผู้เรียนที่อยู่ไกล</t>
  </si>
  <si>
    <t>การจัดการเรียนการสอนแบบออนไลน์น้นมีความเหมาะสม และ สะดวกสบาย  สามารถเรียนรู้พัฒนาทักษะได้เช่นเดียวกับการเข้าชั้นเรียน  ได้ดีมาก แต่ตำราเรียนแบบ อีบุคนัั้นไม่สะดวกเท่าหนังสือเป็นเล่ม  ถ้าสามารถนำมาใช้ร่วมกันได้จะดียิ่งขึ้น</t>
  </si>
  <si>
    <t>การเข้าใช้ระบบสอบ ควรบอกให้นักศึกษาเตรียมรหัสเข้าอีเมล์มา บางคนจำรหัสไม่ได้ เสียเวลากู้รหัสใหม่</t>
  </si>
  <si>
    <t>ควรมีหนังสือให้นิสติตได้ใช้เรียน หรือเป็นไฟล์ที่สามารถเขียนข้อความลงไปได้</t>
  </si>
  <si>
    <t>ดีคับ</t>
  </si>
  <si>
    <t>ถ้ามีการจัดการเรียนการสอนแบบออนไลน์อีกครั้ง อยากจะเสนอให้มีหนังสือให้กับนิสิตที่ลงทะเบียน เพราะจะทำให้ง่ายต่อการเรียน ถ้าเกิดใช้e book จะลำบากต่อผู้ัเรียนมาก</t>
  </si>
  <si>
    <t>ควรจัดทุกเทอมไม้เว้นแม้ซัมเมอร์</t>
  </si>
  <si>
    <t>อยากให้มีการสอนออนไลน์ไปอีกเรื่อยๆ เนื่องจากมีความสะดวกสบายสำหรับนักศึกษาที่อยู่ต่างจังหวัด เช่นดิฉันที่อยู่จังหวัดตราดก็สามารถเรียนได้ หากเปิดสอนออนไลน์ต่อไปอีก นักศึกษาอาจจะสนใจเรียนเพิ่มขึ้นค่ะ และประหยัดค่าเดินทาง ค่าที่พักสำหรับคนท่ีอยู่ต่างจังหวัดค่ะ</t>
  </si>
  <si>
    <t>ขอบคุณที่จัดให้มีการอบรมด้านภาษาผมเป็นอีกคนที่ไม่ค่อยถนัดทางด้านภาษาแต่พอได้เข้าอบรมก็เหมือนได้ทบทวนและเพิ่มความรู้มากขึ้นขอบคุณครับ</t>
  </si>
  <si>
    <t xml:space="preserve">อยากให้มหาวิทยาลัยจัดการเรียนการสอนลักษณะออนไลน์ ให้มาก และมีการให้อาจารย์ใช้อย่างจริงจัง จะช่วยลดภาระค่าใช้จ่าย ความเสี่ยง ระยะเวลา จะส่งผลให้นักศึกษา ได้รับการพัฒนาทักษะเต็มที่ เต็มศักยภาพ ด้วยเทคโนโลยี </t>
  </si>
  <si>
    <t>ทุกอย่างดีแล้วค่ะ</t>
  </si>
  <si>
    <t>หนังสือเรียนมีข้อผิดพลาด มีเนื้อหาที่ไม่ตรงกัน ระหว่างผู้สอน กับผู้เรียน
เช่น ในหนังสือของผู้สอนเป็นประโยค A แต่ผู้เรียนเป็น B</t>
  </si>
  <si>
    <t>อาจารย์มีความรู้และสามารถถ่ายทอดได้ดี แต่ควรปรับปรุงในเรื่องหนังสือ E book อ่านยากหากได้หนังสือเป็นเล่มจะดีกว่ามาก</t>
  </si>
  <si>
    <t>ไม่มี</t>
  </si>
  <si>
    <t>ชอบการเรียนโดยผ่าน Microsolf Team มากค่ะ เพราะสะดวก อยู่ที่ไหนก็เรียนได้ อาจารย์อธิบายได้เข้าใจง่าย เรียนไม่เบื่่อ มีสอนเทคนิคให้จำง่าย สนุกดีค่ะ เจ้าหน้าที่ส่งอีเมวมาอัพเดทข่าวสารตลอดและดูแลดีค่ะ</t>
  </si>
  <si>
    <t>อยากให้แจกหนัง
สือฉบับจริงเพื่อใช้ในการเรียน เพื่อความสะดวกมากขึ้น และเรียนแบบออนไลน์อาจจะไม่เหมาะสำหรับตนเองเพราะชอบการเรียนแบบมีปฏิสัมพันธ์มากกว่าแต่ก็สามารถเข้าใจได้ในสถานการณ์covid19</t>
  </si>
  <si>
    <t xml:space="preserve">ขอเสนอการมีหลักสูตรรวบรัดตามเกณฑ์คะแนนของผู้เรียนภายใน 1 course เพื่อลดขั้นตอนและค่าใช้จ่ายทั้งทางบัณฑิตและนิสิต </t>
  </si>
  <si>
    <t>ถ้าหนังสือที่ใช้เป็นแบบออนไลน์ ควรเตรียมfile ที่ปริ้นได้ง่ายให้ด้วยครับ</t>
  </si>
  <si>
    <t>อยากให้มีการเรียนการสอนออนไลน์แบบนี้ต่อไป เนื่องจากมีความสะดวกสำหรับผู้ที่ทำงานอยู่ต่างจังหวัดเป็นอย่างมากค่ะ เพื่อลดค่าใช้จ่ายของมหาวิทยาลัยและค่าใช้จ่ายในการเดินทางของนิสิตด้วยค่ะ ขอบคุณค่ะ</t>
  </si>
  <si>
    <t>อยากให้มีเอกสารแจกเป็นรูปเล่มจะดีมากๆ ครับ</t>
  </si>
  <si>
    <t>การบริหารจัดการในทุกๆ ด้านของผู้ที่เกี่ยวข้องทุกฝ่ายดีมาก ทำให้การเรียนในรายวิชานี้ราบรื่น อาจารย์ผู้สอนสอนดีมากๆ เข้าใจง่าย 
ู</t>
  </si>
  <si>
    <t xml:space="preserve">ควรมีหนังสือที่ส่งให้ถึงบ้านมันยากต่อการเรียนครับและอาจารย์ควรมีการทบทวนให้ก่อนสอบทั้งหมดสีกรอบครับ
</t>
  </si>
  <si>
    <t>เนื้อหาที่ใช้เรียนเยอะเกินไป ทำให้ไม่สามารถเรียนได้ครบทั้งหมด บางครั้งต้องอัดเพื่อให้ทันเวลา</t>
  </si>
  <si>
    <t>การเข้าเรียนในห้องดีกว่าเรียนออนไลน์ อาจารย์สอนดี พยายามสอนเนื้อหาให้มากที่สุด แต่อยากให้ทำแบบฝึกหัดท้ายบทในชั่วโมงเรียนมากกว่า เพื่อเพิ่มความเข้าใจ และเน้นเนื้อหาในหนังสือ</t>
  </si>
  <si>
    <t>อาจารย์สอนดีมากครับ</t>
  </si>
  <si>
    <t>ควรมีหนังสือเรียนให้มาด้วย เรียนออนไลน์จดลำบาก (notebook and computer) ถึงจดในหนังสือออนไลน์ได้แต่ในโปรแกรมท ี่ให้มา ไม่สามรถเพิ่มตัวอักษรได้ เช่น จะเพิ่มคำตอบในแบบฝึกหัด และทำได้แค่ไฮไลท์ข้อความเพิ่มข้อความได้สั้นๆเท่านั้น แต่ถ้าเรียนใน ipad จะไม่มีปัญหานี้เนื่องจากมีปากกาสามารถจดลงไปได้เลย ซึ่งตัวผู้เรียนไม่มี
ดังนั้น ควรจะใช้โปรแกรมที่เพิ่มข้อความยาวๆได้ขณะเรียน และส่งหนังสือมาด้วยครับ</t>
  </si>
  <si>
    <t>ดีมากที่มีการจัดสอนแบบนี้ค่ะ</t>
  </si>
  <si>
    <t>การเรียนออนไลน์ โดนไม่ใช้หนังสือทำให้หลุดจากเนื้อหาได้ง่าย และไม่มีสมาธิ การจดตามอาจารย์สอนหรือสรุปเนื้อหาต้องเขียนแยกทำให้บ้างครั้งตามอาจารย์ที่สอนไม่ทัน</t>
  </si>
  <si>
    <t xml:space="preserve">โปรแกรมที่ใช้งาน e book ที่ใข้ในการสอน ไม่สะดวกต่อการจดบันทึกความเข้าใจ </t>
  </si>
  <si>
    <t>อาจารย์ผู้สอนมีความตั้งใจในการสอน และช่วยเหลือนิสิตเมื่อนิสิตมีปัญหา</t>
  </si>
  <si>
    <t>ควรมีตัวเล่มหนังสือให้นิสิต ไม่ควรใช้วิธีโหลดจาก Internet หรือ Print เอง และตัวหนังสือเล็กมากทำลายสายตา</t>
  </si>
  <si>
    <t>ชอบให้อาจารย์สอนและให้ตอบคำถามบ่อยๆครั้ง ในการเรียนแต่ละรอบ</t>
  </si>
  <si>
    <t>very good</t>
  </si>
  <si>
    <t>1.อยากให้มีการจัดสอบโดยใช้กระดาษข้อสอบในห้องเรียนปกติ และรักษาระยะห่างเอาก็ได้คะ
2.เจ้าหน้าทีคุมสอบ ในการแจ้งรายละเอียดและเงื่อนไขตา่งๆ มีการแจ้งมากเกินไป ทำให้รบกวนสมาธิผู้สอบเป็นอย่างมาก 
3.รูปแบบการเรียนอยากให้กลับมาเรียนในห้องปกติ และมีหนังสื่อปกติใช้ในการเรียน</t>
  </si>
  <si>
    <t>เนื้อหาที่เรียนในแต่ครั้งมีปริมาณค่อนข้างมากทำให้เวลาเรียนไปรู้สึกล้า ทำให้ตามอาจารย์ไม่ทันค่ะ อยากให้ปรับเนื้อหาให้ลดลงอีกนิดค่ะ</t>
  </si>
  <si>
    <t xml:space="preserve">อ.สอนเก่งมากๆ อธิบายเข้าใจ และเป็นกันเองกับนิสิตคะ ขอบคุณอ.มากๆ เลยคะ ได้ความรู้เพิ่มเติมเยอะเลยคะ </t>
  </si>
  <si>
    <t>อาจารย์ดวงพรสอนดีและทุ่มเทมากค่ะ</t>
  </si>
  <si>
    <t>การสอบแบบ paperless อาจไม่ค่อยเหมาะกับข้อสอบ reading ค่ะ บางครั้งอาจต้องการ note หรือเขียนหรือ mark บางอย่างในบทความค่ะ</t>
  </si>
  <si>
    <t>ควรแจ้งขั้นตอนการสอบด้วยวิธีการเข้ารหัสในระบบคอมพิวเตอร์ ตามขั้นตอนอย่างชัดเจนเพื่อให้นิสิตเตรียมตัวในการจัดจำอีเมล์และรหัสในการเข้าสู่ระบบการสอบ เพื่อประหยัดเวลาและลดข้อผิดพลาดในการสอบ</t>
  </si>
  <si>
    <t>ให้มีการเปิดสอนภาษาอังกฤษ เพื่อเขียนบทความ หรืองานวิจัย เพิ่มเติมกับนิสิต</t>
  </si>
  <si>
    <t>อยากให้จัดทำหนังสือเพิ่มเติม นอกเหนือจาก E-book เพื่อสะดวกและง่ายต่อการจดบันทึก</t>
  </si>
  <si>
    <t xml:space="preserve">อยากให้สอนแบบออนไลน์อีก </t>
  </si>
  <si>
    <t>อยากให้จัดการเรียนการสอนแบบออนไลน์อีกคะ เพราะประหยัดค่าใช้จ่ายในการเดินทางและอื่นๆ ประกอบกับสถานการณ์โควิทยังไม่มีวัคซีค จึงขอให้จัดการเรียนการสอนแบบออนไลน์แบบนี้ต่อไปคะ</t>
  </si>
  <si>
    <t>อาจารย์สอนดีมากค่ะ แต่ติดปัญหาตรงหนังสือเรียนที่ไม่สามารถดาวโหลดและปริ๊นออกมาได่ค่ะ จึงทำให้การเรียนติดขัดนิดหน่อย</t>
  </si>
  <si>
    <t>คณะบริหารธุรกิจ เศรษฐศาสตร์และการสื่อสาร</t>
  </si>
  <si>
    <t>คณะเภสัชศาสตร์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</si>
  <si>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</si>
  <si>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</si>
  <si>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</si>
  <si>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คณะมนุษยศาสตร์</t>
  </si>
  <si>
    <t>คณะวิทยาศาสตร์</t>
  </si>
  <si>
    <t>คณะสังคมศาสตร์</t>
  </si>
  <si>
    <t>คณะสถาปัตยกรรมศาสตร์</t>
  </si>
  <si>
    <t>วิทยาการคอมพิวเตอร์</t>
  </si>
  <si>
    <t>โลจิสติกส์และดิจิทัลซัพพลายเชน</t>
  </si>
  <si>
    <t>คณะพยาบาลศาสตร์</t>
  </si>
  <si>
    <t>วิทยาศาสตร์ชีวภาพ</t>
  </si>
  <si>
    <t>วิทยาลัยพลังงานทดแทนและสมาร์ตกริดเทคโนโลยี</t>
  </si>
  <si>
    <t>พลังงานทดแทนและสมาร์ตกริดเทคโนโลยี</t>
  </si>
  <si>
    <t>คณะวิทยาศาสตร์การเเพทย์</t>
  </si>
  <si>
    <t>วันที่ 5 กันยายน 2563</t>
  </si>
  <si>
    <t>ในครั้งนี้ จำนวนทั้งสิ้น 174 คน จำแนกเป็น</t>
  </si>
  <si>
    <t xml:space="preserve">    1. Elementary 2                     จำนวน 34 คน</t>
  </si>
  <si>
    <t xml:space="preserve">    2. Intermediate                      จำนวน 34 คน</t>
  </si>
  <si>
    <t xml:space="preserve">    3. Pre - Intermediate               จำนวน 34 คน</t>
  </si>
  <si>
    <t xml:space="preserve">    4. Starter 2                            จำนวน 55 คน</t>
  </si>
  <si>
    <t xml:space="preserve">    5. Upper-Intermediate             จำนวน 17 คน</t>
  </si>
  <si>
    <t xml:space="preserve">Elementary 2  </t>
  </si>
  <si>
    <t xml:space="preserve">Intermediate </t>
  </si>
  <si>
    <t xml:space="preserve">Pre - Intermediate    </t>
  </si>
  <si>
    <t>Starter 2</t>
  </si>
  <si>
    <t xml:space="preserve">Upper-Intermediate             </t>
  </si>
  <si>
    <t xml:space="preserve">Elementary 2 </t>
  </si>
  <si>
    <t xml:space="preserve">Pre - Intermediate </t>
  </si>
  <si>
    <t xml:space="preserve">Starter 2 </t>
  </si>
  <si>
    <t xml:space="preserve">   51 ปีขึ้นไป</t>
  </si>
  <si>
    <t>อายุระหว่าง 31 - 40 ปี คิดเป็นร้อยละ 6.90 กลุ่ม Intermediate ส่วนใหญ่มีอายุระหว่าง 20 - 30 ปี</t>
  </si>
  <si>
    <t>คิดเป็นร้อยละ 9.20 รองลงมาคือ อายุระหว่าง 31 - 40 ปี คิดเป็นร้อยละ 6.90 กลุ่ม Pre - Intermediate</t>
  </si>
  <si>
    <t xml:space="preserve">อายุระหว่าง 20 - 30 ปี คิดเป็นร้อยละ 9.20 รองลงมาคือ อายุระหว่าง 31 - 40 ปี และ อายุระหว่าง 41 - 50 ปี </t>
  </si>
  <si>
    <t xml:space="preserve">คิดเป็นร้อยละ 5.17 กลุ่ม Starter 2 อายุระหว่าง 31 - 40 ปี  คิดเป็นร้อยละ 15.52 รองลงมาคือ </t>
  </si>
  <si>
    <t>อายุระหว่าง 20 - 30 ปี คิดเป็นร้อยละ 12.07 กลุ่ม Upper-Intermediate  อายุระหว่าง 41 - 50 ปี</t>
  </si>
  <si>
    <t>คิดเป็นร้อยละ 4.60 รองลงมาคือ อายุระหว่าง 31 - 40 ปี คิดเป็นร้อยละ 3.45</t>
  </si>
  <si>
    <t>Intermediate</t>
  </si>
  <si>
    <t xml:space="preserve">Elementary 2    </t>
  </si>
  <si>
    <t>Upper-Intermediate</t>
  </si>
  <si>
    <t xml:space="preserve">กลุ่ม Pre - Intermediate สังกัดคณะศึกษาศาสตร์ คิดเป็นร้อยละ 9.77 รองลงมาคือ คณะวิศวกรรมศาสตร์ </t>
  </si>
  <si>
    <t>คิดเป็นร้อยละ 2.30 กลุ่ม Starter 2 สังกัดคณะศึกษาศาสตร์ คิดเป็นร้อยละ 13.22 รองลงมาคือ</t>
  </si>
  <si>
    <t xml:space="preserve">เป็นนิสิตสังกัดคณะศึกษาศาสตร์ คิดเป็นร้อยละ 5.75 รองลงมาคือ คณะบริหารธุรกิจ เศรษฐศาสตร์ </t>
  </si>
  <si>
    <t xml:space="preserve">และการสื่อสาร คิดเป็นร้อยละ 2.87 กลุ่ม Intermediate  ส่วนใหญ่สังกัดคณะศึกษาศาสตร์  </t>
  </si>
  <si>
    <t>คิดเป็นร้อยละ 8.62 รองลงมาคือ คณะบริหารธุรกิจ เศรษฐศาสตร์และการสื่อสาร คิดเป็นร้อยละ 5.75</t>
  </si>
  <si>
    <t xml:space="preserve">คณะสาธารณสุขศาสตร์ คิดเป็นร้อยละ 5.75 กลุ่ม Upper-Intermediate สังกัดคณะศึกษาศาสตร์ </t>
  </si>
  <si>
    <t>คิดเป็นร้อยละ 5.17 รองลงมาคือ คณะบริหารธุรกิจ เศรษฐศาสตร์และการสื่อสาร คิดเป็นร้อยละ 1.72</t>
  </si>
  <si>
    <t>Pre - Intermediate</t>
  </si>
  <si>
    <t>สาขาวิชาการสื่อสาร สาขาวิชาเภสัชกรรมชุมชน สาขาวิชาวิทยาศาสตร์ศึกษา และสาขาวิชาโลจิสติกส์</t>
  </si>
  <si>
    <t xml:space="preserve">ตาราง 6 แสดงผลการประเมินโครงการฯ กลุ่ม Elementary 2 </t>
  </si>
  <si>
    <t>EPE (Elementary 2) N= 34</t>
  </si>
  <si>
    <t>กลุ่ม Elementary 2  (N = 34)</t>
  </si>
  <si>
    <t>ตาราง 8 แสดงผลการประเมินโครงการฯ กลุ่ม Intermediate</t>
  </si>
  <si>
    <t>กลุ่ม Intermediate  (N = 34)</t>
  </si>
  <si>
    <t>ตาราง 9 แสดงค่าเฉลี่ย ค่าเบี่ยงเบนมาตรฐาน และระดับความรู้ ความเข้าใจเกี่ยวกับกิจกรรมในโครงการฯ (N =34)</t>
  </si>
  <si>
    <t>ตาราง 10 แสดงผลการประเมินโครงการฯ กลุ่ม Pre - Intermediate</t>
  </si>
  <si>
    <t xml:space="preserve"> N =34</t>
  </si>
  <si>
    <t>สำหรับนิสิตบัณฑิตศึกษา ในกลุ่ม Pre - Intermediate พบว่า ภาพรวมมีความพึงพอใจอยู่ในระดับมาก</t>
  </si>
  <si>
    <t>ตาราง 11 แสดงค่าเฉลี่ย ค่าเบี่ยงเบนมาตรฐาน และระดับความรู้ ความเข้าใจเกี่ยวกับกิจกรรมในโครงการฯ (N = 34)</t>
  </si>
  <si>
    <t>กลุ่ม Pre - Intermediate (N = 34)</t>
  </si>
  <si>
    <t>ตาราง 12 แสดงผลการประเมินโครงการฯ กลุ่ม Starter 2</t>
  </si>
  <si>
    <t>ตาราง 13 แสดงค่าเฉลี่ย ค่าเบี่ยงเบนมาตรฐาน และระดับความรู้ ความเข้าใจเกี่ยวกับกิจกรรมในโครงการฯ (N = 55)</t>
  </si>
  <si>
    <t>กลุ่ม Starter 2 (N = 55)</t>
  </si>
  <si>
    <t>ตาราง 14 แสดงผลการประเมินโครงการฯ กลุ่ม Upper-Intermediate</t>
  </si>
  <si>
    <t>ตาราง 15 แสดงค่าเฉลี่ย ค่าเบี่ยงเบนมาตรฐาน และระดับความรู้ ความเข้าใจเกี่ยวกับกิจกรรมในโครงการฯ (N = 17)</t>
  </si>
  <si>
    <t>สำหรับนิสิตบัณฑิตศึกษา ในกลุ่ม Upper-Intermediate พบว่า ภาพรวมมีความพึงพอใจอยู่ในระดับมาก</t>
  </si>
  <si>
    <t>ประทับเวลา</t>
  </si>
  <si>
    <t>ที่อยู่อีเมล</t>
  </si>
  <si>
    <t>4. คณะที่นิสิตเรียน</t>
  </si>
  <si>
    <t>6. รายวิชาที่เรียน</t>
  </si>
  <si>
    <t>มาก</t>
  </si>
  <si>
    <t>ปานกลาง</t>
  </si>
  <si>
    <t>มากที่สุด</t>
  </si>
  <si>
    <t>น้อย</t>
  </si>
  <si>
    <t>น้อยที่สุด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</si>
  <si>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</si>
  <si>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</si>
  <si>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</si>
  <si>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</si>
  <si>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</si>
  <si>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</si>
  <si>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</si>
  <si>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</si>
  <si>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</si>
  <si>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</si>
  <si>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EPE (Intermediate) N =34</t>
  </si>
  <si>
    <t xml:space="preserve">EPE (Pre - Intermediate) </t>
  </si>
  <si>
    <t>EPE (Starter 2) N = 55</t>
  </si>
  <si>
    <t>EPE (Upper-Intermediate) N = 17</t>
  </si>
  <si>
    <t>เช่น email ที่ใช้หรือ password ที่ต้องตรวจสอบมาก่อนเข้าห้องสอบ</t>
  </si>
  <si>
    <t>การแก้ไขปัญหาของเจ้าหน้าที่ด้านระบบ IT ควรรวดเร็วทันต่อเวลา</t>
  </si>
  <si>
    <t xml:space="preserve">ทำให้การเรียนในรายวิชานี้ราบรื่น อาจารย์ผู้สอนสอนดีมากๆ เข้าใจง่าย </t>
  </si>
  <si>
    <t>ตามขั้นตอนอย่างชัดเจนเพื่อให้นิสิตเตรียมตัวในการจัดจำอีเมล์และรหัส</t>
  </si>
  <si>
    <t>ในการเข้าสู่ระบบการสอบ เพื่อประหยัดเวลาและลดข้อผิดพลาดในการสอบ</t>
  </si>
  <si>
    <t xml:space="preserve">         1. Elementary 2                     จำนวน 34 คน</t>
  </si>
  <si>
    <t xml:space="preserve">         2. Intermediate                      จำนวน 34 คน</t>
  </si>
  <si>
    <t xml:space="preserve">         3. Pre - Intermediate               จำนวน 34 คน</t>
  </si>
  <si>
    <t xml:space="preserve">         4. Starter 2                            จำนวน 55 คน</t>
  </si>
  <si>
    <t xml:space="preserve">         5. Upper-Intermediate             จำนวน 17 คน</t>
  </si>
  <si>
    <t>กลุ่ม Elementary 2</t>
  </si>
  <si>
    <t>1.อาจารย์มีความตั้งใจในการสอนอาจารย์สอนเข้าใจง่าย</t>
  </si>
  <si>
    <t>3.ถ้ามีเวลามากพออยากให้มีการจัดการเรียนการสอนภายใน 1 เดือนให้ถี่มากขึ้น</t>
  </si>
  <si>
    <t xml:space="preserve">4.แจ้ง (เตือน) คำแนะนำในการสอบ (สำหรับนิสิตที่สอบครั้งแรก) อย่างละเอียด </t>
  </si>
  <si>
    <t xml:space="preserve">6.อยากให้มีการสอนออนไลน์ไปอีกเรื่อยๆ </t>
  </si>
  <si>
    <t xml:space="preserve">7.ชอบการเรียนโดยผ่าน Microsolf Team เพราะสะดวกอยู่ที่ไหนก็เรียนได้ </t>
  </si>
  <si>
    <t xml:space="preserve">8.อยากให้แจกหนังสือฉบับจริงเพื่อใช้ในการเรียน เพื่อความสะดวกมากขึ้น </t>
  </si>
  <si>
    <t xml:space="preserve">9.การบริหารจัดการในทุกๆ ด้านของผู้ที่เกี่ยวข้องทุกฝ่ายดีมาก </t>
  </si>
  <si>
    <t xml:space="preserve">10.ควรแจ้งขั้นตอนการสอบด้วยวิธีการเข้ารหัสในระบบคอมพิวเตอร์ </t>
  </si>
  <si>
    <t xml:space="preserve">กลุ่ม Intermediate   </t>
  </si>
  <si>
    <t>ที่ลงทะเบียน เพราะจะทำให้ง่ายต่อการเรียน ถ้าเกิดใช้ ebook จะลำบากต่อผู้เรียนมาก</t>
  </si>
  <si>
    <t>2.อาจารย์สอนละเอียดดีมากและไม่สอนเร็วเกินไป และให้คำแนะนำเกี่ยวกับ</t>
  </si>
  <si>
    <t>การเรียนและสอบดีมาก</t>
  </si>
  <si>
    <t>และชำระค่าเรียนกับค่าเทอมที่เดียวเลย</t>
  </si>
  <si>
    <t>1.ควรที่จะบรรจุวิชาอังกฤษเข้าไปในหลักสูตรเลยว่าต้องเรียน</t>
  </si>
  <si>
    <t>2.ถ้ามีการจัดการเรียนการสอนแบบออนไลน์อีกครั้ง อยากจะเสนอให้มีหนังสือให้กับนิสิต</t>
  </si>
  <si>
    <t>การจดตามอาจารย์สอนหรือสรุปเนื้อหาต้องเขียนแยกทำให้บ้างครั้งตามอาจารย์ที่สอนไม่ทัน</t>
  </si>
  <si>
    <t xml:space="preserve">3.อาจารย์มีความรู้และสามารถถ่ายทอดได้ดี </t>
  </si>
  <si>
    <t xml:space="preserve">4.อยากให้มีการเรียนการสอนออนไลน์แบบนี้ต่อไป </t>
  </si>
  <si>
    <t xml:space="preserve">6.การเรียนออนไลน์โดยไม่ใช้หนังสือทำให้หลุดจากเนื้อหาได้ง่าย และไม่มีสมาธิ </t>
  </si>
  <si>
    <t xml:space="preserve">5.เนื้อหาที่ใช้เรียนเยอะเกินไป ทำให้ไม่สามารถเรียนได้ครบทั้งหมด </t>
  </si>
  <si>
    <t xml:space="preserve">กลุ่ม Pre - Intermediate   </t>
  </si>
  <si>
    <t xml:space="preserve">เพื่อลดขั้นตอนและค่าใช้จ่ายทั้งทางบัณฑิตและนิสิต </t>
  </si>
  <si>
    <t>1.การจัดการเรียนการสอนโดยใช้ Microsolf Team</t>
  </si>
  <si>
    <t>2.อาจารย์ผู้สอน และพี่เจ้าหน้าที่ทุกท่าน ที่ดูแลเอาใจใส่นิสิตเป็นอย่างดี</t>
  </si>
  <si>
    <t>3.แอปพลิเคชัน Bookshelf ของ Vitalsource ใช้งานด้านการจดบันทึกยาก</t>
  </si>
  <si>
    <t>4.อยากให้มีการเรียนออนไลน์ epe แบบนี้ต่อไปเนื่องจากสะดวกและมีค่าใช้จ่ายต่ำ</t>
  </si>
  <si>
    <t xml:space="preserve">5.ต้องการให้มีการเรียนแบบ online </t>
  </si>
  <si>
    <t>6.ควรจัดทุกเทอม</t>
  </si>
  <si>
    <t>7.ควรมีหลักสูตรรวบรัดตามเกณฑ์คะแนนของผู้เรียนภายใน 1 course</t>
  </si>
  <si>
    <t xml:space="preserve">8.ควรมีตัวเล่มหนังสือให้นิสิต ไม่ควรใช้วิธีโหลดจาก Internet หรือ Print </t>
  </si>
  <si>
    <t>กลุ่ม Starter 2</t>
  </si>
  <si>
    <t xml:space="preserve">กลุ่ม Upper-Intermediate    </t>
  </si>
  <si>
    <t>1.อยากให้เป็นคอร์สการสอนแบบออนไลน์ต่อไป</t>
  </si>
  <si>
    <t xml:space="preserve">2.ควรจัดการเรียนการสอนแบบในห้องเรียน ยกเลิกการเรียนออน์ไลน์ </t>
  </si>
  <si>
    <t xml:space="preserve">3.เพื่อให้ง่ายต่อการติดต่อสื่อสารระหว่างอาจารย์ผู้สอนกับนิสิตที่เรียน </t>
  </si>
  <si>
    <t>4.อยากให้มีการใช้หนังสือที่เป็นตัวเอกสารมากกว่าการใช้ e- book</t>
  </si>
  <si>
    <t>5.อยากให้มีเอกสารแจกเป็นรูปเล่ม</t>
  </si>
  <si>
    <t xml:space="preserve">1.ควรมีหนังสือเรียนให้มาด้วย เรียนออนไลน์จดลำบาก </t>
  </si>
  <si>
    <t xml:space="preserve">2.โปรแกรมที่ใช้งาน e book ที่ใข้ในการสอน ไม่สะดวกต่อการจดบันทึกความเข้าใจ </t>
  </si>
  <si>
    <t>3.อาจารย์ผู้สอนมีความตั้งใจในการสอน และช่วยเหลือนิสิตเมื่อนิสิตมีปัญหา</t>
  </si>
  <si>
    <t>4.รูปแบบการเรียนอยากให้กลับมาเรียนในห้องปกติ และมีหนังสื่อปกติใช้ในการเรียน</t>
  </si>
  <si>
    <t>5.ให้มีการเปิดสอนภาษาอังกฤษ เพื่อเขียนบทความ หรืองานวิจัย เพิ่มเติมกับนิสิต</t>
  </si>
  <si>
    <t>ผลการประเมินโครงการภาษาอังกฤษเพื่อยกระดับความรู้นิสิตบัณฑิตศึกษา วันที่ 5 กันยายน 2563</t>
  </si>
  <si>
    <t>จำนวนทั้งสิ้น 174 คน จำแนกเป็น</t>
  </si>
  <si>
    <t>1. กลุ่ม Elementary 2  พบว่า จำนวนผู้เข้ารับการอบรมจำแนกตามเพศ เป็นเพศหญิง</t>
  </si>
  <si>
    <t xml:space="preserve">คิดเป็นร้อยละ 12.07 เพศชาย คิดเป็นร้อยละ 7.47 แสดงจำนวนผู้เข้ารับการอบรมจำแนกตามอายุ </t>
  </si>
  <si>
    <t>พบว่า เป็นนิสิตปริญญาโท คิดเป็นร้อยละ 15.52 แสดงจำนวนผู้เข้ารับการอบรมจำแนกตามคณะ/วิทยาลัย</t>
  </si>
  <si>
    <t>พบว่า เป็นนิสิตสังกัดคณะศึกษาศาสตร์ คิดเป็นร้อยละ 5.75 แสดงจำนวนผู้เข้ารับการอบรมจำแนกตาม</t>
  </si>
  <si>
    <t xml:space="preserve">สาขาวิชา พบว่า ส่วนใหญ่สาขาวิชาการสื่อสาร สาขาวิชาเภสัชกรรมชุมชน สาขาวิชาวิทยาศาสตร์ศึกษา </t>
  </si>
  <si>
    <t xml:space="preserve">และสาขาวิชาโลจิสติกส์และดิจิทัลซัพพลายเชน คิดเป็นร้อยละ 1.72 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</si>
  <si>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</si>
  <si>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พบว่า ผู้เข้ารับการอบรมส่วนใหญ่ มีอายุระหว่าง 20 - 30 ปี คิดเป็นร้อยละ 9.20 รองลงมาคือ </t>
  </si>
  <si>
    <t>จำนวนผู้เข้ารับการอบรมจำแนกตามสาขาวิชา พบว่า ส่วนใหญ่สาขาวิชาบริหารธุรกิจ คิดเป็นร้อยละ 4.02</t>
  </si>
  <si>
    <t>รองลงมาคือ สาขาวิชาพลศึกษาและวิทยาศาสตร์การออกกำลังกาย คิดเป็นร้อยละ 2.87</t>
  </si>
  <si>
    <t xml:space="preserve">              3. กลุ่ม Pre - Intermediate  พบว่า จำนวนผู้เข้ารับการอบรมจำแนกตามเพศ</t>
  </si>
  <si>
    <t>เป็นเพศหญิง เป็นร้อยละ 10.34 เพศชาย คิดเป็นร้อยละ 9.20 แสดงจำนวนผู้เข้ารับการอบรม</t>
  </si>
  <si>
    <t>จำแนกตามอายุ พบว่า ผู้เข้ารับการอบรมส่วนใหญ่ มีอายุระหว่าง 20 - 30 ปี คิดเป็นร้อยละ 9.20</t>
  </si>
  <si>
    <t>รองลงมาคือ 31 - 40 ปี และอายุระหว่าง 41 - 50 ปี คิดเป็นร้อยละ 5.17 จำนวนผู้เข้ารับการ</t>
  </si>
  <si>
    <t xml:space="preserve">อบรมจำแนกตามระดับการศึกษา พบว่า เป็นนิสิตปริญญาโท คิดเป็นร้อยละ 10.92 รองลงมาคือ </t>
  </si>
  <si>
    <t>นิสิตปริญญาเอก คิดเป็นร้อยละ 8.62 จำนวนผู้เข้ารับการอบรมจำแนกตามคณะ/วิทยาลัย พบว่า</t>
  </si>
  <si>
    <t xml:space="preserve">เป็นนิสิตสังกัดคณะศึกษาศาสตร์ คิดเป็นร้อยละ 9.77 จำนวนผู้เข้ารับการอบรมจำแนกตามสาขาวิชา </t>
  </si>
  <si>
    <t>พบว่า ส่วนใหญ่สาขาวิชาการบริหารการศึกษา และสาขาวิชาพลศึกษาและวิทยาศาสตร์</t>
  </si>
  <si>
    <t>การออกกำลังกายคิดเป็นร้อยละ 2.87 รองลงมาคือ สาขาวิชาเทคโนโลยีและสื่อสารการศึกษา</t>
  </si>
  <si>
    <t>คิดเป็นร้อยละ 1.72</t>
  </si>
  <si>
    <t xml:space="preserve">              4. กลุ่ม Starter 2 พบว่า จำนวนผู้เข้ารับการอบรมจำแนกตามเพศเป็นเพศหญิง</t>
  </si>
  <si>
    <t xml:space="preserve">คิดเป็นร้อยละ 21.84 เพศชาย คิดเป็นร้อยละ 9.77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</si>
  <si>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15.52 รองลงมาคือ </t>
  </si>
  <si>
    <t xml:space="preserve">อายุระหว่าง 20 - 30 ปี คิดเป็นร้อยละ 12.07 จำนวนผู้เข้ารับการอบรมจำแนกตามระดับการศึกษา </t>
  </si>
  <si>
    <t>พบว่า เป็นนิสิตปริญญาโท คิดเป็นร้อยละ 17.24 จำนวนผู้เข้ารับการอบรมจำแนกตามคณะ/วิทยาลัย</t>
  </si>
  <si>
    <t>พบว่า เป็นนิสิตสังกัดคณะศึกษาศาสตร์ คิดเป็นร้อยละ 13.22 จำนวนผู้เข้ารับการอบรมจำแนกตาม</t>
  </si>
  <si>
    <t>สาขาวิชา พบว่า ส่วนใหญ่สาขาวิชาสาธารณสุขศาสตร์ คิดเป็นร้อยละ 5.75</t>
  </si>
  <si>
    <t xml:space="preserve">              5. กลุ่ม Upper-Intermediate  พบว่า จำนวนผู้เข้ารับการอบรมจำแนกตามเพศเป็นเพศหญิง</t>
  </si>
  <si>
    <t xml:space="preserve">คิดเป็นร้อยละ 5.75 เพศชาย คิดเป็นร้อยละ 4.02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</si>
  <si>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41 - 50 ปี คิดเป็นร้อยละ 4.60 รองลงมาคือ </t>
  </si>
  <si>
    <t xml:space="preserve">อายุระหว่าง 31 - 40 ปี คิดเป็นร้อยละ 3.45 จำนวนผู้เข้ารับการอบรมจำแนกตามระดับการศึกษา </t>
  </si>
  <si>
    <t>พบว่า เป็นนิสิตปริญญาเอก คิดเป็นร้อยละ 9.20 จำนวนผู้เข้ารับการอบรมจำแนกตามคณะ/วิทยาลัย</t>
  </si>
  <si>
    <t>พบว่า เป็นนิสิตสังกัดคณะศึกษาศาสตร์ คิดเป็นร้อยละ 5.17 จำนวนผู้เข้ารับการอบรมจำแนกตาม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</si>
  <si>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</si>
  <si>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</si>
  <si>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</si>
  <si>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</si>
  <si>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 xml:space="preserve">1. กลุ่ม Elementary 2 พบว่า ภาพรวมมีความพึงพอใจอยู่ในระดับมาก (ค่าเฉลี่ยเท่ากับ 4.23) </t>
  </si>
  <si>
    <t xml:space="preserve">         เมื่อพิจารณารายข้อพบว่า ข้อที่มีค่าเฉลี่ยสูงสุด คือ ข้อ 9) สามารถนำความรู้ไปประยุกต์ใช้ให้เกิดประโยชน์ </t>
  </si>
  <si>
    <t xml:space="preserve">         ของช่วงเวลาที่ท่านเข้ารับการอบรม (ค่าเฉลี่ยเท่ากับ 4.47) </t>
  </si>
  <si>
    <t xml:space="preserve">         (ค่าเฉลี่ยเท่ากับ 4.74) รองลงมาคือ ข้อ 3) เจ้าหน้าที่ให้คำแนะนำ/ข้อมูล ถูกต้อง ชัดเจน และความเหมาะสม</t>
  </si>
  <si>
    <t xml:space="preserve">3. กลุ่ม Pre - Intermediate  พบว่า ภาพรวมมีความพึงพอใจอยู่ในระดับมาก (ค่าเฉลี่ยเท่ากับ 4.39) </t>
  </si>
  <si>
    <t xml:space="preserve">4. กลุ่ม Starter 2 พบว่า ภาพรวมมีความพึงพอใจอยู่ในระดับมากที่สุด (ค่าเฉลี่ยเท่ากับ 4.26) </t>
  </si>
  <si>
    <t>5. กลุ่ม Upper-Intermediate พบว่า ก่อนเข้ารับการอบรมผู้เข้าร่วมโครงการมีความรู้ความเข้าใจ</t>
  </si>
  <si>
    <t>ภาพรวม อยู่ในระดับปานกลาง (ค่าเฉลี่ย 3.12) และหลังเข้ารับการอบรมค่าเฉลี่ยความรู้ ความเข้าใจสูงขึ้น</t>
  </si>
  <si>
    <t>กลุ่ม Upper-Intermediate  (N = 17)</t>
  </si>
  <si>
    <t xml:space="preserve">อยู่ในระดับมาก (ค่าเฉลี่ย 4.18) </t>
  </si>
  <si>
    <t>ภาพรวม อยู่ในระดับปานกลาง (ค่าเฉลี่ย 2.82)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</si>
  <si>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4.03) </t>
  </si>
  <si>
    <t>ภาพรวม อยู่ในระดับปานกลาง (ค่าเฉลี่ย 3.24)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</si>
  <si>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4.09) </t>
  </si>
  <si>
    <t>ภาพรวม อยู่ในระดับปานกลาง (ค่าเฉลี่ย 3.32)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</si>
  <si>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4.21) </t>
  </si>
  <si>
    <t>ภาพรวม อยู่ในระดับปานกลาง (ค่าเฉลี่ย 3.15)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</si>
  <si>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4.22) </t>
  </si>
  <si>
    <t>เกี่ยวกับกิจกรรมที่จัดในโครงการฯ ภาพรวม อยู่ในระดับปานกลาง (ค่าเฉลี่ย 2.82) และหลังเข้ารับการอบรม</t>
  </si>
  <si>
    <t>มีค่าเฉลี่ยความรู้ความเข้าใจสูงขึ้นอยู่ในระดับมาก (ค่าเฉลี่ย 4.03)</t>
  </si>
  <si>
    <t>เกี่ยวกับกิจกรรมที่จัดก่อนการอบรม อยู่ในระดับปานกลาง (ค่าเฉลี่ย 3.24)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</si>
  <si>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4.09) </t>
  </si>
  <si>
    <t>ความเข้าใจเกี่ยวกับกิจกรรมที่จัดก่อนการอบรม อยู่ในระดับปานกลาง (ค่าเฉลี่ย 3.32)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</si>
  <si>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4.21) </t>
  </si>
  <si>
    <t>เกี่ยวกับกิจกรรมที่จัดก่อนการอบรม อยู่ในระดับปานกลาง  (ค่าเฉลี่ย 3.15)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</si>
  <si>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4.22) </t>
  </si>
  <si>
    <t>เกี่ยวกับกิจกรรมที่จัดก่อนการอบรม อยู่ในระดับปานกลาง (ค่าเฉลี่ย 3.12)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</si>
  <si>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4.18) </t>
  </si>
  <si>
    <t xml:space="preserve">     คณะเภสัชศาสตร์</t>
  </si>
  <si>
    <t xml:space="preserve">     คณะเกษตรศาสตร์ ทรัพยากรธรรมชาติและสิ่งแวดล้อม</t>
  </si>
  <si>
    <t xml:space="preserve">     คณะโลจิสติกส์และดิจิทัลซัพพลายเชน</t>
  </si>
  <si>
    <t xml:space="preserve">     คณะบริหารธุรกิจ เศรษฐศาสตร์และการสื่อสาร</t>
  </si>
  <si>
    <t xml:space="preserve">     คณะวิทยาศาสตร์การแพทย์</t>
  </si>
  <si>
    <t xml:space="preserve">     คณะวิศวกรรมศาสตร์</t>
  </si>
  <si>
    <t xml:space="preserve">     คณะศึกษาศาสตร์</t>
  </si>
  <si>
    <t xml:space="preserve">     คณะสหเวชศาสตร์</t>
  </si>
  <si>
    <t xml:space="preserve">     บัณฑิตวิทยาลัย</t>
  </si>
  <si>
    <t xml:space="preserve">     คณะสาธารณสุขศาสตร์</t>
  </si>
  <si>
    <t xml:space="preserve">     คณะมนุษยศาสตร์</t>
  </si>
  <si>
    <t xml:space="preserve">     คณะสถาปัตยกรรมศาสตร์</t>
  </si>
  <si>
    <t xml:space="preserve">     คณะวิทยาศาสตร์</t>
  </si>
  <si>
    <t xml:space="preserve">     คณะสังคมศาสตร์</t>
  </si>
  <si>
    <t xml:space="preserve">     คณะพยาบาลศาสตร์</t>
  </si>
  <si>
    <t xml:space="preserve">     คณะวิทยาศาสตร์การเเพทย์</t>
  </si>
  <si>
    <t xml:space="preserve"> </t>
  </si>
  <si>
    <t xml:space="preserve">     วิทยาลัยพลังงานทดแทนและสมาร์ตกริดเทคโนโลยี</t>
  </si>
  <si>
    <t xml:space="preserve">     สาขาวิชาสัตวศาสตร์</t>
  </si>
  <si>
    <t xml:space="preserve">     สาขาวิชาภูมิสารสนเทศศาสตร์</t>
  </si>
  <si>
    <t xml:space="preserve">     สาขาวิชาจุลชีววิทยา</t>
  </si>
  <si>
    <t xml:space="preserve">     สาขาวิชาการบริหารการศึกษา</t>
  </si>
  <si>
    <t xml:space="preserve">     สาขาวิชาการสื่อสาร</t>
  </si>
  <si>
    <t xml:space="preserve">     สาขาวิชาวิศวกรรมไฟฟ้า</t>
  </si>
  <si>
    <t xml:space="preserve">     สาขาวิชาวิศวกรรมคอมพิวเตอร์</t>
  </si>
  <si>
    <t xml:space="preserve">     สาขาวิชาภาษาไทย</t>
  </si>
  <si>
    <t xml:space="preserve">     สาขาวิชาบริหารธุรกิจ</t>
  </si>
  <si>
    <t xml:space="preserve">     สาขาวิชาชีวเวชศาสตร์</t>
  </si>
  <si>
    <t xml:space="preserve">     สาขาวิชาเภสัชกรรมชุมชน</t>
  </si>
  <si>
    <t xml:space="preserve">     สาขาวิชาเทคโนโลยีและสื่อสารการศึกษา</t>
  </si>
  <si>
    <t xml:space="preserve">     สาขาวิชานวัตกรรมทางการศึกษา</t>
  </si>
  <si>
    <t xml:space="preserve">     สาขาวิชาเทคโนโลยีผู้ประกอบการและการจัดการนวัตกรรม</t>
  </si>
  <si>
    <t xml:space="preserve">     สาขาวิชาเภสัชศาสตร์</t>
  </si>
  <si>
    <t xml:space="preserve">     สาขาวิชาคณิตศาสตร์</t>
  </si>
  <si>
    <t xml:space="preserve">     สาขาวิชาวิทยาศาสตร์ศึกษา</t>
  </si>
  <si>
    <t xml:space="preserve">     สาขาวิชาโลจิสติกส์และดิจิทัลซัพพลายเชน</t>
  </si>
  <si>
    <t xml:space="preserve">     สาขาวิชาสาธารณสุขศาสตร์</t>
  </si>
  <si>
    <t xml:space="preserve">     สาขาวิชาเคมี</t>
  </si>
  <si>
    <t xml:space="preserve">     สาขาวิชาคติชนวิทยา</t>
  </si>
  <si>
    <t xml:space="preserve">     สาขาวิชานวัตกรรมทางการวัดผลการเรียนรู้</t>
  </si>
  <si>
    <t xml:space="preserve">     สาขาวิชาพลศึกษาและวิทยาศาสตร์การออกกำลังกาย</t>
  </si>
  <si>
    <t xml:space="preserve">     สาขาวิชาหลักสูตรและการสอน</t>
  </si>
  <si>
    <t xml:space="preserve">     สาขาวิชาการจัดการกีฬา</t>
  </si>
  <si>
    <t xml:space="preserve">     สาขาวิชาเคมีอุตสาหกรรม</t>
  </si>
  <si>
    <t xml:space="preserve">     สาขาวิชาเอเชียตะวันออกเฉียงใต้ศึกษา</t>
  </si>
  <si>
    <t xml:space="preserve">     สาขาวิชาวิทยาการคอมพิวเตอร์</t>
  </si>
  <si>
    <t xml:space="preserve">     สาขาวิชาวิศวกรรมการจัดการ</t>
  </si>
  <si>
    <t xml:space="preserve">     สาขาวิชาวิทยาศาสตร์การเกษตร</t>
  </si>
  <si>
    <t xml:space="preserve">     สาขาวิชาพัฒนาสังคม </t>
  </si>
  <si>
    <t xml:space="preserve">     สาขาวิชาสถาปัตยกรรมศาสตร์</t>
  </si>
  <si>
    <t xml:space="preserve">     สาขาวิชาวิทยาศาสตร์การแพทย์</t>
  </si>
  <si>
    <t xml:space="preserve">     สาขาวิชาวิศวกรรมโยธา</t>
  </si>
  <si>
    <t xml:space="preserve">     สาขาวิชาเภสัชเคมีและผลิตภัณฑ์ธรรมชาติ</t>
  </si>
  <si>
    <t xml:space="preserve">     สาขาวิชารัฐศาสตร์</t>
  </si>
  <si>
    <t xml:space="preserve">     สาขาวิชาวิจัยและประเมินผลการศึกษา</t>
  </si>
  <si>
    <t xml:space="preserve">     สาขาวิชาการพยาบาลเวชปฏิบัติชุมชน</t>
  </si>
  <si>
    <t xml:space="preserve">     สาขาวิชาคณิตศาสตร์ศึกษา</t>
  </si>
  <si>
    <t xml:space="preserve">     สาขาวิชาเทคโนโลยีสารสนเทศเชิงกลยุทธ์</t>
  </si>
  <si>
    <t xml:space="preserve">     สาขาวิชาวิทยาศาสตร์การประมง</t>
  </si>
  <si>
    <t xml:space="preserve">     สาขาวิชาเทคโนโลยีชีวภาพทางการเกษตร</t>
  </si>
  <si>
    <t xml:space="preserve">     สาขาวิชาฟิสิกส์ประยุกต์</t>
  </si>
  <si>
    <t xml:space="preserve">     สาขาวิชาวิทยาศาสตร์ชีวภาพ</t>
  </si>
  <si>
    <t xml:space="preserve">     สาขาวิชาปรสิตวิทยา</t>
  </si>
  <si>
    <t xml:space="preserve">     สาขาวิชาพัฒนศึกษา</t>
  </si>
  <si>
    <t xml:space="preserve">     สาขาวิชาพลังงานทดแทนและสมาร์ตกริดเทคโนโลยี</t>
  </si>
  <si>
    <t>(ค่าเฉลี่ยเท่ากับ 4.39) เมื่อพิจารณารายข้อพบว่า ข้อที่มีค่าเฉลี่ยสูงสุด คือ ข้อ 7) อาจารย์ผู้สอนมีการ</t>
  </si>
  <si>
    <t xml:space="preserve">อธิบายเนื้อหาวิชาได้อย่างชัดเจน และเข้าใจง่ายอยู่ในระดับมากที่สุด (ค่าเฉลี่ยเท่ากับ 4.88) รองลงมาคือ </t>
  </si>
  <si>
    <t xml:space="preserve">สำหรับนิสิตบัณฑิตศึกษา ในกลุ่ม Starter 2 พบว่า ภาพรวมมีความพึงพอใจอยู่ในระดับมาก (ค่าเฉลี่ยเท่ากับ 4.26) </t>
  </si>
  <si>
    <t xml:space="preserve">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</si>
  <si>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อบรมมีความเหมาะสมกับระดับความรู้อยู่ในระดับมากที่สุด (ค่าเฉลี่ยเท่ากับ 4.56) </t>
  </si>
  <si>
    <t>(ค่าเฉลี่ยเท่ากับ 4.31) เมื่อพิจารณารายข้อพบว่า ข้อที่มีค่าเฉลี่ยสูงสุด คือ ข้อ 7) อาจารย์ผู้สอนมีการ</t>
  </si>
  <si>
    <t>อธิบายเนื้อหาวิชาได้อย่างชัดเจน และเข้าใจง่ายอยู่ในระดับมากที่สุด (ค่าเฉลี่ยเท่ากับ 4.94) รองลงมาคือ ข้อ 2)</t>
  </si>
  <si>
    <t xml:space="preserve">การสมัครเข้ารับการอบบรมมีความสะดวกและง่ายต่อการใช้งานอยู่ในระดับมากที่สุด (ค่าเฉลี่ยเท่ากับ 4.65) </t>
  </si>
  <si>
    <t>10.ความรู้ก่อนการเข้ารับการอบรมโครงการ</t>
  </si>
  <si>
    <t>11.ความรู้หลังการเข้ารับการอบรมโครงการ</t>
  </si>
  <si>
    <t xml:space="preserve">          จากตารางพบว่า กลุ่ม Elementary 2 เป็นเพศหญิง คิดเป็นร้อยละ 12.07 เพศชาย คิดเป็นร้อยละ 7.47</t>
  </si>
  <si>
    <t xml:space="preserve">เป็นเพศหญิง คิดเป็นร้อยละ 10.34 เพศชาย คิดเป็นร้อยละ 9.20 กลุ่ม Starter 2 เป็นเพศหญิง คิดเป็นร้อยละ 21.84 </t>
  </si>
  <si>
    <t>เพศชาย คิดเป็นร้อยละ 9.77 กลุ่ม Upper-Intermediate เป็นเพศหญิง คิดเป็นร้อยละ 5.75 เพศชาย คิดเป็นร้อยละ 4.02</t>
  </si>
  <si>
    <t xml:space="preserve">          จากตารางพบว่า กลุ่ม Elementary 2  มีอายุระหว่าง 20 - 30 ปี คิดเป็นร้อยละ 9.77 รองลงมาคือ</t>
  </si>
  <si>
    <t xml:space="preserve">          จากตารางพบว่า กลุ่ม Elementary 2  เป็นนิสิตปริญญาโท คิดเป็นร้อยละ 15.52 รองลงมาคือ </t>
  </si>
  <si>
    <t>นิสิตปริญญาเอก คิดเป็นร้อยละ 4.02 กลุ่ม Intermediate ส่วนใหญ่เป็นนิสิตปริญญาโท คิดเป็นร้อยละ 14.37</t>
  </si>
  <si>
    <t xml:space="preserve">รองลงมาคือ นิสิตปริญญาเอก คิดเป็นร้อยละ 5.17 กลุ่ม Pre - Intermediate ส่วนใหญ่เป็นนิสิตปริญญาโท </t>
  </si>
  <si>
    <t xml:space="preserve">คิดเป็นร้อยละ 10.92 รองลงมาคือ นิสิตปริญญาเอก คิดเป็นร้อยละ 8.62 กลุ่ม Starter 2 เป็นนิสิตปริญญาโท </t>
  </si>
  <si>
    <t xml:space="preserve">คิดเป็นร้อยละ 17.24 รองลงมาคือ นิสิตปริญญาเอก คิดเป็นร้อยละ 14.37 กลุ่ม Upper-Intermediate  </t>
  </si>
  <si>
    <t>เป็นนิสิตปริญญาเอก คิดเป็นร้อยละ 9.20 รองลงมาคือ นิสิตปริญญาโท คิดเป็นร้อยละ 0.57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</si>
  <si>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</si>
  <si>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 xml:space="preserve">          จากตารางแสดงจำนวนผู้เข้าร่วมรับการอบรมจำแนกตามสาขาวิชา พบว่า กลุ่ม Elementary 2 </t>
  </si>
  <si>
    <t xml:space="preserve">และดิจิทัลซัพพลายเชน คิดเป็นร้อยละ 1.72 กลุ่ม Intermediate สาขาวิชาบริหารธุรกิจ คิดเป็นร้อยละ 4.02 </t>
  </si>
  <si>
    <t xml:space="preserve">รองลงมาคือ สาขาวิชาพลศึกษาและวิทยาศาสตร์การออกกำลังกาย คิดเป็นร้อยละ 2.87 กลุ่ม Pre - Intermediate  </t>
  </si>
  <si>
    <t xml:space="preserve">ส่วนใหญ่สาขาวิชาการบริหารการศึกษา และสาขาวิชาพลศึกษาและวิทยาศาสตร์การออกกำลังกาย คิดเป็นร้อยละ 2.87 </t>
  </si>
  <si>
    <t xml:space="preserve">รองลงมาคือ สาขาวิชาเทคโนโลยีและสื่อสารการศึกษา คิดเป็นร้อยละ 1.72 กลุ่ม Starter 2 สาขาวิชาสาธารณสุขศาสตร์ </t>
  </si>
  <si>
    <t xml:space="preserve">คิดเป็นร้อยละ 5.75 รองลงมาคือ สาขาวิชาพลศึกษาและวิทยาศาสตร์การออกกำลังกาย คิดเป็นร้อยละ 3.45 </t>
  </si>
  <si>
    <t>คิดเป็นร้อยละ 1.15</t>
  </si>
  <si>
    <t xml:space="preserve">คิดเป็นร้อยละ 1.72 รองลงมาคือ สาขาวิชาหลักสูตรและการสอน สาขาวิชาพัฒนศึกษาสาขาวิชาวิทยาศาสตร์ศึกษา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</si>
  <si>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</si>
  <si>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สำหรับนิสิตบัณฑิตศึกษา ในกลุ่ม Elementary 2  พบว่า ภาพรวมมีความพึงพอใจอยู่ในระดับมาก (ค่าเฉลี่ยเท่ากับ 4.23) </t>
  </si>
  <si>
    <t>และเข้าใจง่ายอยู่ในระดับมากที่สุด (ค่าเฉลี่ยเท่ากับ 4.74) รองลงมาคือ ข้อ 3) การใช้งานโปรแกรมออนไลน์</t>
  </si>
  <si>
    <t xml:space="preserve">มีความเหมาะสมกับระดับความรู้อยู่ในระดับมาก (ค่าเฉลี่ยเท่ากับ 4.47) </t>
  </si>
  <si>
    <t xml:space="preserve">    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</si>
  <si>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สำหรับนิสิตบัณฑิตศึกษา ในกลุ่ม Intermediate พบว่า ภาพรวมมีความพึงพอใจอยู่ในระดับมาก (ค่าเฉลี่ยเท่ากับ 4.27) </t>
  </si>
  <si>
    <t>และเข้าใจง่ายอยู่ในระดับมากที่สุด (ค่าเฉลี่ยเท่ากับ 4.71) รองลงมาคือ ข้อ 1) เจ้าหน้าที่ให้บริการตอบคำถามออนไลน์</t>
  </si>
  <si>
    <t xml:space="preserve">ได้ถูกต้อง ชัดเจน และรวดเร็วอยู่ในระดับมากที่สุด (ค่าเฉลี่ยเท่ากับ 4.56) </t>
  </si>
  <si>
    <t xml:space="preserve">    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</si>
  <si>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</si>
  <si>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</si>
  <si>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</si>
  <si>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กลุ่ม Upper-Intermediate ส่วนใหญ่สาขาวิชาวิจัยและประเมินผลการศึกษา และสาขาวิชาบริหารธุรกิจ </t>
  </si>
  <si>
    <t>5.อยากให้มีการจัดการเรียนแบบ online ต่อไป</t>
  </si>
  <si>
    <t>รองลงมาคือ ข้อ 2) การสมัครเข้ารับการอบบรมมีความสะดวกและง่ายต่อการใช้งานอยู่ในระดับมากที่สุด</t>
  </si>
  <si>
    <t xml:space="preserve">(ค่าเฉลี่ยเท่ากับ 4.65) </t>
  </si>
  <si>
    <t>และเข้าใจง่ายอยู่ในระดับมากที่สุด (ค่าเฉลี่ยเท่ากับ 4.71) รองลงมาคือ ข้อ 1) เจ้าหน้าที่ให้บริการตอบคำถาม</t>
  </si>
  <si>
    <t xml:space="preserve">ออนไลน์ได้ถูกต้อง ชัดเจน และรวดเร็วอยู่ในระดับมากที่สุด (ค่าเฉลี่ยเท่ากับ 4.56) </t>
  </si>
  <si>
    <t xml:space="preserve">พบว่า ผู้เข้ารับการอบรมส่วนใหญ่มีอายุระหว่าง 20 - 30 ปี คิดเป็นร้อยละ 9.77 รองลงมาคือ </t>
  </si>
  <si>
    <t xml:space="preserve">อายุระหว่าง 31 - 40 ปี คิดเป็นร้อยละ 6.90 แสดงจำนวนผู้เข้ารับการอบรมจำแนกตามระดับการศึกษา </t>
  </si>
  <si>
    <t xml:space="preserve">คิดเป็นร้อยละ 10.92 เพศชาย คิดเป็นร้อยละ 8.62 แสดงจำนวนผู้เข้ารับการอบรมจำแนกตามอายุ </t>
  </si>
  <si>
    <t xml:space="preserve">สาขาวิชา พบว่า ส่วนใหญ่สาขาวิชาวิจัยและประเมินผลการศึกษา และสาขาวิชาบริหารธุรกิจ </t>
  </si>
  <si>
    <t xml:space="preserve">2. กลุ่ม  Intermediate  พบว่า ภาพรวมมีความพึงพอใจอยู่ในระดับมาก (ค่าเฉลี่ยเท่ากับ 4.27) </t>
  </si>
  <si>
    <t>มีความเหมาะสมกับระดับความรู้อยู่ในระดับมากที่สุด (ค่าเฉลี่ยเท่ากับ 4.65)</t>
  </si>
  <si>
    <t>และเข้าใจง่ายอยู่ในระดับมากที่สุด (ค่าเฉลี่ยเท่ากับ 4.88) รองลงมาคือ ข้อ 5) เนื้อหาสาระในบทเรียนที่อบรม</t>
  </si>
  <si>
    <t>และเข้าใจง่ายอยู่ในระดับมากที่สุด (ค่าเฉลี่ยเท่ากับ 4.73) รองลงมาคือ ข้อ 5) เนื้อหาสาระในบทเรียนที่</t>
  </si>
  <si>
    <t>5. กลุ่ม Upper-Intermediate  พบว่า ภาพรวมมีความพึงพอใจอยู่ในระดับมาก</t>
  </si>
  <si>
    <t xml:space="preserve">อธิบายเนื้อหาได้อย่างชัดเจน และเข้าใจง่ายอยู่ในระดับมากที่สุด (ค่าเฉลี่ยเท่ากับ 4.94) </t>
  </si>
  <si>
    <t xml:space="preserve">กลุ่ม Intermediate เป็นเพศหญิง คิดเป็นร้อยละ 10.92 เพศชาย คิดเป็นร้อยละ 8.62 กลุ่ม Pre - Intermediate  </t>
  </si>
  <si>
    <t>ข้อ 5) เนื้อหาสาระในบทเรียนที่อบรมมีความเหมาะสมกับระดับความรู้อยู่ในระดับมากที่สุด (ค่าเฉลี่ยเท่ากับ 4.65)</t>
  </si>
  <si>
    <t xml:space="preserve">ทั้งในเรื่องของการเรียน และอำนวยความสะดวกในด้านต่าง ๆ </t>
  </si>
  <si>
    <t xml:space="preserve">อายุระหว่าง 31 - 40 ปี คิดเป็นร้อยละ 6.90 จำนวนผู้เข้ารับการอบรมจำแนกตามระดับการศึกษา </t>
  </si>
  <si>
    <t>พบว่า เป็นนิสิตปริญญาโท คิดเป็นร้อยละ 14.37 รองลงมาคือ นิสิตปริญญาเอก คิดเป็นร้อยละ 5.17</t>
  </si>
  <si>
    <t>ในการอบรมมีความชัดเจน ใช้งานง่ายตอบสนองความต้องการ และ ข้อ 5) เนื้อหาสาระในบทเรียนที่อบรม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</si>
</sst>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8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2" fontId="1" fillId="2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2" xfId="0" pivotButton="1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0" fontId="6" fillId="0" borderId="6" xfId="0" applyFont="1" applyFill="1" applyBorder="1" applyAlignment="1"/>
    <xf numFmtId="2" fontId="6" fillId="0" borderId="6" xfId="0" applyNumberFormat="1" applyFont="1" applyBorder="1" applyAlignment="1">
      <alignment horizontal="center"/>
    </xf>
    <xf numFmtId="0" fontId="6" fillId="0" borderId="12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2" fontId="0" fillId="0" borderId="0" xfId="0" applyNumberFormat="1" applyFont="1" applyAlignment="1"/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0" fontId="6" fillId="0" borderId="8" xfId="0" applyFont="1" applyBorder="1" applyAlignment="1">
      <alignment horizontal="center"/>
    </xf>
    <xf numFmtId="0" fontId="16" fillId="0" borderId="0" xfId="0" applyFont="1" applyAlignment="1"/>
    <xf numFmtId="0" fontId="7" fillId="0" borderId="13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0" xfId="0" applyFont="1"/>
    <xf numFmtId="164" fontId="21" fillId="0" borderId="0" xfId="0" applyNumberFormat="1" applyFont="1" applyAlignment="1"/>
    <xf numFmtId="0" fontId="21" fillId="0" borderId="0" xfId="0" applyFont="1" applyAlignment="1"/>
    <xf numFmtId="0" fontId="19" fillId="0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6" fillId="0" borderId="0" xfId="0" applyFont="1" applyFill="1" applyBorder="1" applyAlignment="1"/>
    <xf numFmtId="0" fontId="15" fillId="0" borderId="7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1" xfId="0" applyFont="1" applyBorder="1" applyAlignment="1"/>
    <xf numFmtId="0" fontId="7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" fillId="0" borderId="7" xfId="0" applyFont="1" applyFill="1" applyBorder="1" applyAlignment="1"/>
    <xf numFmtId="2" fontId="2" fillId="0" borderId="7" xfId="0" applyNumberFormat="1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6" fillId="0" borderId="8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/>
    <xf numFmtId="164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/>
    <xf numFmtId="0" fontId="27" fillId="0" borderId="0" xfId="0" applyFont="1" applyAlignment="1"/>
    <xf numFmtId="164" fontId="21" fillId="2" borderId="0" xfId="0" applyNumberFormat="1" applyFont="1" applyFill="1" applyAlignment="1"/>
    <xf numFmtId="0" fontId="23" fillId="2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5" fillId="2" borderId="2" xfId="0" applyFont="1" applyFill="1" applyBorder="1" applyAlignment="1"/>
    <xf numFmtId="164" fontId="25" fillId="2" borderId="0" xfId="0" applyNumberFormat="1" applyFont="1" applyFill="1" applyAlignment="1"/>
    <xf numFmtId="0" fontId="25" fillId="2" borderId="0" xfId="0" applyFont="1" applyFill="1" applyAlignment="1"/>
    <xf numFmtId="0" fontId="25" fillId="2" borderId="7" xfId="0" applyFont="1" applyFill="1" applyBorder="1" applyAlignment="1"/>
    <xf numFmtId="164" fontId="25" fillId="2" borderId="2" xfId="0" applyNumberFormat="1" applyFont="1" applyFill="1" applyBorder="1" applyAlignment="1"/>
    <xf numFmtId="0" fontId="26" fillId="2" borderId="0" xfId="0" applyFont="1" applyFill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5" fillId="0" borderId="0" xfId="0" applyFont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0" fontId="6" fillId="0" borderId="11" xfId="0" applyFont="1" applyFill="1" applyBorder="1" applyAlignment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/>
    <xf numFmtId="2" fontId="2" fillId="0" borderId="1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0" fillId="0" borderId="7" xfId="0" applyFont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0" fontId="20" fillId="0" borderId="9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" fillId="0" borderId="11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6" xfId="0" applyFont="1" applyBorder="1" applyAlignment="1">
      <alignment horizontal="center"/>
    </xf>
    <xf numFmtId="0" fontId="19" fillId="0" borderId="12" xfId="0" applyFont="1" applyFill="1" applyBorder="1" applyAlignment="1"/>
    <xf numFmtId="0" fontId="19" fillId="0" borderId="2" xfId="0" applyFont="1" applyFill="1" applyBorder="1" applyAlignment="1">
      <alignment horizontal="center" wrapText="1"/>
    </xf>
    <xf numFmtId="1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/>
    <xf numFmtId="0" fontId="20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19" fillId="0" borderId="16" xfId="0" applyFont="1" applyFill="1" applyBorder="1" applyAlignment="1">
      <alignment horizontal="center" wrapText="1"/>
    </xf>
    <xf numFmtId="1" fontId="19" fillId="0" borderId="16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Normal" xfId="0" builtinId="0"/>
  </cellStyles>
  <dxfs count="47"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423</xdr:row>
          <xdr:rowOff>161925</xdr:rowOff>
        </xdr:from>
        <xdr:to>
          <xdr:col>1</xdr:col>
          <xdr:colOff>257175</xdr:colOff>
          <xdr:row>424</xdr:row>
          <xdr:rowOff>28575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326</xdr:row>
          <xdr:rowOff>219075</xdr:rowOff>
        </xdr:from>
        <xdr:to>
          <xdr:col>1</xdr:col>
          <xdr:colOff>257175</xdr:colOff>
          <xdr:row>327</xdr:row>
          <xdr:rowOff>85725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365</xdr:row>
          <xdr:rowOff>161925</xdr:rowOff>
        </xdr:from>
        <xdr:to>
          <xdr:col>1</xdr:col>
          <xdr:colOff>257175</xdr:colOff>
          <xdr:row>366</xdr:row>
          <xdr:rowOff>28575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488</xdr:row>
          <xdr:rowOff>161925</xdr:rowOff>
        </xdr:from>
        <xdr:to>
          <xdr:col>1</xdr:col>
          <xdr:colOff>257175</xdr:colOff>
          <xdr:row>489</xdr:row>
          <xdr:rowOff>28575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528</xdr:row>
          <xdr:rowOff>161925</xdr:rowOff>
        </xdr:from>
        <xdr:to>
          <xdr:col>1</xdr:col>
          <xdr:colOff>257175</xdr:colOff>
          <xdr:row>529</xdr:row>
          <xdr:rowOff>28575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3611109" createdVersion="6" refreshedVersion="6" minRefreshableVersion="3" recordCount="105">
  <cacheSource type="worksheet">
    <worksheetSource ref="A2:U313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/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 count="31">
        <s v="ศึกษาศาสตร์"/>
        <s v="สหเวชศาสตร์"/>
        <s v="บริหารธุรกิจ เศรษฐศาสตร์และการสื่อสาร"/>
        <s v="สังคมศาสตร์"/>
        <s v="สังคม"/>
        <s v="สาธารณสุขศาสตร์"/>
        <s v="BEC"/>
        <s v="บริหารธุกิจ เศรษฐศาสตร์ และการสื่อสาร"/>
        <s v="B.E.C."/>
        <s v="BEC."/>
        <s v="ทันตแพทยศาสตร์"/>
        <s v="บริหารธุรกิจ"/>
        <s v="วิทยาศาสตร์การแพทย์"/>
        <s v="วิทยาศาสตร์"/>
        <s v="ศึกษาศาตร"/>
        <s v="คณะเกษตรศาสตร์ฯ"/>
        <s v="เกษตรศาสตร์ฯ"/>
        <s v="วิศวกรรมศาสตร์"/>
        <s v="เกษตรศาสตร์ ทรัพยากรธรรมชาติ และสิ่งแวดล้อม"/>
        <s v="Agriculture "/>
        <s v="บริหารธุรกิจ​เศรษฐศาสตร์​และการสื่อสาร"/>
        <s v="บริหาร"/>
        <s v="MBA"/>
        <s v="เกษตร"/>
        <s v="พยาบาลศาสตร์"/>
        <s v="สถาปัตยกรรมศาสตร์"/>
        <s v="มนุษยศาสตร์"/>
        <s v="วิทยาลัยโลจิสติกส์และโซ่อุปทาน "/>
        <s v="สถาปัตย์"/>
        <s v="วิทยาศาสตร"/>
        <m/>
      </sharedItems>
    </cacheField>
    <cacheField name="5. สาขาวิชา" numFmtId="0">
      <sharedItems containsBlank="1" count="52">
        <s v="พัฒนาศึกษา"/>
        <s v="วิทศึกษา"/>
        <s v="วิทยาศาสตร์ศึกษา"/>
        <s v="การจัดการกีฬา"/>
        <s v="ฟิสิกส์การแพทย์"/>
        <s v="การสื่อสาร"/>
        <s v="รัฐศาสตร์"/>
        <s v="หลักสูตรและการสอน"/>
        <s v="สาธารณสุขศาสตรมหาบัณฑิต"/>
        <s v="MBA"/>
        <s v="การบริหารเทคโนโลยีสารสนเทศเชิงกลยุทย์"/>
        <s v="สาธารณสุข"/>
        <s v="พัฒนศึกษา"/>
        <s v="วิทยาศาสตร์"/>
        <s v="M.B.A."/>
        <s v="MBB"/>
        <s v="การบริหารการศึกษา"/>
        <s v="ปริทันตวิทยา"/>
        <s v="วิทยาศาสตร์การแพทย์"/>
        <s v="เคมี"/>
        <s v="บริหารการศึกษา"/>
        <s v="บริหารการศึกษา​"/>
        <s v="สาธารณสุขศาสตรบัณฑิต"/>
        <s v="วิทยาศาสตร์การเกษตร"/>
        <s v="เทคโนโลยีสารสนเทศ"/>
        <s v="เอเชียตะวันออกเฉียงใต้ศึกษา"/>
        <s v="คณิตศาสตร์"/>
        <s v="วิทยาศาสตร์และเทคโนโลยีการอาหาร"/>
        <s v="วิจัยและประเมินผลการศึกษา"/>
        <s v="วิศวกรรมเครื่องกล"/>
        <s v="สาธารณสุขศาสตร์"/>
        <s v="วิทยาศาสตร์สิ่งแวดล้อม"/>
        <s v="สาธารณสุขศาสตรดุษฎีบัณฑิต"/>
        <s v="Agricultural science "/>
        <s v="วิศวกรรมไฟฟ้า"/>
        <s v="บริหาร"/>
        <s v="บริหารธุรกิจ"/>
        <s v="วิทยาการคอมพิวเตอร์"/>
        <s v="ชีววิทยาช่องปาก"/>
        <s v="การพยาบาลเวชปฏิบัติชุมชน"/>
        <s v="ศิลปะและการออกแบบ"/>
        <s v="เศรษฐศาสตร์"/>
        <s v="ภาษาอังกฤษ"/>
        <s v="การจัดการกึฬา"/>
        <s v="ภาษาไทย"/>
        <s v="วิศวกรรมสิ่งแวดล้อม"/>
        <s v="โลจิสติกส์และโซ่อุปทาน"/>
        <s v="วิศวกรรมสิ่งแวเล้อม"/>
        <s v="สิ่งแวดล้อม"/>
        <s v="ภูมิศาสตร์"/>
        <s v="เทคโนโลยีชีวภาพ"/>
        <m/>
      </sharedItems>
    </cacheField>
    <cacheField name="6. รายวิชา" numFmtId="0">
      <sharedItems containsBlank="1" count="7">
        <s v="EPE (Intermediate)"/>
        <s v="EPE (Starter 2)"/>
        <s v="EPE (Elementary 2)"/>
        <s v="EPE (Pre-Intermediate)"/>
        <s v="EPE (Upper-Intermediate)"/>
        <s v="EPE (Elementary 1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73941373619058959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6390295719594543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81859575487598835" maxValue="5"/>
    </cacheField>
    <cacheField name="6. ความสะดวกของสถานที่อบรม" numFmtId="0">
      <sharedItems containsSemiMixedTypes="0" containsString="0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72807898603172794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8765223265344775" maxValue="5"/>
    </cacheField>
    <cacheField name="13. อาจารย์เข้าสอน – เลิกสอน ตรงเวลา" numFmtId="0">
      <sharedItems containsSemiMixedTypes="0" containsString="0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emiMixedTypes="0" containsString="0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6508941691856922" maxValue="4.0250825082508248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4074071" createdVersion="5" refreshedVersion="6" minRefreshableVersion="3" recordCount="106">
  <cacheSource type="worksheet">
    <worksheetSource ref="A1:U1048576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 count="3">
        <s v="หญิง"/>
        <s v="ชาย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Intermediate)"/>
        <s v="EPE (Starter 2)"/>
        <s v="EPE (Elementary 2)"/>
        <s v="EPE (Pre-Intermediate)"/>
        <s v="EPE (Upper-Intermediate)"/>
        <s v="EPE (Elementary 1)"/>
        <m/>
        <s v="กลุ่มพิเศษ นิสิตรหัส 56" u="1"/>
        <s v="EPE (Starter 1)" u="1"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73941373619058959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6390295719594543" maxValue="5"/>
    </cacheField>
    <cacheField name="4. ความเหมาะสมของระยะเวลาในการจัดการอบรม" numFmtId="0">
      <sharedItems containsString="0" containsBlank="1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81859575487598835" maxValue="5"/>
    </cacheField>
    <cacheField name="6. ความสะดวกของสถานที่อบรม" numFmtId="0">
      <sharedItems containsString="0" containsBlank="1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72807898603172794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8765223265344775" maxValue="5"/>
    </cacheField>
    <cacheField name="13. อาจารย์เข้าสอน – เลิกสอน ตรงเวลา" numFmtId="0">
      <sharedItems containsString="0" containsBlank="1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tring="0" containsBlank="1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30" longText="1">
        <s v="ควรจะเปิดสอนตามวันเวลาที่แจ้งไว้ แม้คนจะเรียนน้อย"/>
        <m/>
        <s v="ควรให้สัดส่วนของคะแนนในการเข้าเรียนแล้คะแนนของงานให้มากขึ้น ประมาน50:50"/>
    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      <s v="ควรมีการยกตัวอย่างทำข้อสอบ "/>
    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      <s v="ระยะเวลาการอบรมให้น้อยลง จัดรอบการอบรมให้บ่อยขึ้น"/>
    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      <s v="เป็นโครงการที่ดีครับ"/>
        <s v="-"/>
        <s v="ควรมีกิจกรรมเสริมความรู้อื่นนอกจากในเอกสาร."/>
        <s v="ตัวหนังสือขึ้นจอมีขนาดเล็กไป"/>
    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      <s v="วันสอบ น่าจะห่างจากวันสุดท้าย ที่เรียน ประมาณ 2 อาทิตย์ จะได้มีเวลาในการเตรียมตัว สอบ"/>
    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      <s v="อยากได้ CD เกี่ยวกับ VDO ในบทเรียนมาฟังเพิ่มเติมค่ะ"/>
    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  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      <s v="บ่ายโมง ถึง บ่ายสาม พอแล้ว"/>
        <s v="อาจารย์ ณิชฎารัศมี สอนได้ดีมาก ๆ อยากเรียนกะท่านอีกครั้ง"/>
        <s v="อาจารยืทุกคนสอนดี คะ"/>
    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      <s v="สื่อใช้ตัวอักษรเล็กและเบรอ ขยายมองไม่ชัด"/>
        <s v="คอร์สสนทนาภาษาอังกฤษ คอร์สเขียน abstract"/>
    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      <s v="ตัวอย่างที่สอน ง่ายกว่า ตัวข้อสอบที่ สมัครสอบ จริงๆ"/>
        <n v="4.0250825082508248"/>
        <n v="0.86508941691856922"/>
        <n v="4.0598568640208201" u="1"/>
        <n v="0.831566127778340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11-18T10:14:31"/>
    <s v="หญิง"/>
    <s v="51 ปีขึ้นไป"/>
    <s v="ปริญญาเอก"/>
    <x v="0"/>
    <x v="0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s v="ควรจะเปิดสอนตามวันเวลาที่แจ้งไว้ แม้คนจะเรียนน้อย"/>
  </r>
  <r>
    <d v="2018-11-18T10:19:23"/>
    <s v="หญิง"/>
    <s v="20-30 ปี"/>
    <s v="ปริญญาโท"/>
    <x v="0"/>
    <x v="1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m/>
  </r>
  <r>
    <d v="2018-11-18T10:19:53"/>
    <s v="หญิง"/>
    <s v="20-30 ปี"/>
    <s v="ปริญญาโท"/>
    <x v="0"/>
    <x v="2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m/>
  </r>
  <r>
    <d v="2018-11-18T10:20:15"/>
    <s v="หญิง"/>
    <s v="31-40 ปี"/>
    <s v="ปริญญาเอก"/>
    <x v="0"/>
    <x v="3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m/>
  </r>
  <r>
    <d v="2018-11-18T10:20:22"/>
    <s v="หญิง"/>
    <s v="20-30 ปี"/>
    <s v="ปริญญาโท"/>
    <x v="1"/>
    <x v="4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m/>
  </r>
  <r>
    <d v="2018-11-18T10:21:26"/>
    <s v="ชาย"/>
    <s v="31-40 ปี"/>
    <s v="ปริญญาเอก"/>
    <x v="0"/>
    <x v="3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s v="ควรให้สัดส่วนของคะแนนในการเข้าเรียนแล้คะแนนของงานให้มากขึ้น ประมาน50:50"/>
  </r>
  <r>
    <d v="2018-11-18T10:26:46"/>
    <s v="ชาย"/>
    <s v="20-30 ปี"/>
    <s v="ปริญญาเอก"/>
    <x v="2"/>
    <x v="5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</r>
  <r>
    <d v="2018-11-18T10:26:51"/>
    <s v="ชาย"/>
    <s v="20-30 ปี"/>
    <s v="ปริญญาโท"/>
    <x v="3"/>
    <x v="6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m/>
  </r>
  <r>
    <d v="2018-11-18T10:33:25"/>
    <s v="หญิง"/>
    <s v="20-30 ปี"/>
    <s v="ปริญญาโท"/>
    <x v="4"/>
    <x v="6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m/>
  </r>
  <r>
    <d v="2018-11-18T10:34:33"/>
    <s v="ชาย"/>
    <s v="31-40 ปี"/>
    <s v="ปริญญาโท"/>
    <x v="5"/>
    <x v="8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0:38:25"/>
    <s v="หญิง"/>
    <s v="20-30 ปี"/>
    <s v="ปริญญาโท"/>
    <x v="3"/>
    <x v="6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m/>
  </r>
  <r>
    <d v="2018-11-18T10:39:52"/>
    <s v="หญิง"/>
    <s v="20-30 ปี"/>
    <s v="ปริญญาโท"/>
    <x v="3"/>
    <x v="6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m/>
  </r>
  <r>
    <d v="2018-11-18T10:41:19"/>
    <s v="หญิง"/>
    <s v="20-30 ปี"/>
    <s v="ปริญญาโท"/>
    <x v="6"/>
    <x v="9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m/>
  </r>
  <r>
    <d v="2018-11-18T10:45:09"/>
    <s v="ชาย"/>
    <s v="20-30 ปี"/>
    <s v="ปริญญาโท"/>
    <x v="2"/>
    <x v="10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m/>
  </r>
  <r>
    <d v="2018-11-18T10:45:15"/>
    <s v="หญิง"/>
    <s v="20-30 ปี"/>
    <s v="ปริญญาโท"/>
    <x v="0"/>
    <x v="7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m/>
  </r>
  <r>
    <d v="2018-11-18T10:45:57"/>
    <s v="หญิง"/>
    <s v="20-30 ปี"/>
    <s v="ปริญญาโท"/>
    <x v="5"/>
    <x v="11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m/>
  </r>
  <r>
    <d v="2018-11-18T10:54:00"/>
    <s v="หญิง"/>
    <s v="31-40 ปี"/>
    <s v="ปริญญาเอก"/>
    <x v="0"/>
    <x v="12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m/>
  </r>
  <r>
    <d v="2018-11-18T10:55:09"/>
    <s v="หญิง"/>
    <s v="41-50 ปี"/>
    <s v="ปริญญาเอก"/>
    <x v="0"/>
    <x v="3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m/>
  </r>
  <r>
    <d v="2018-11-18T10:57:02"/>
    <s v="ชาย"/>
    <s v="31-40 ปี"/>
    <s v="ปริญญาเอก"/>
    <x v="0"/>
    <x v="3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m/>
  </r>
  <r>
    <d v="2018-11-18T11:01:39"/>
    <s v="หญิง"/>
    <s v="20-30 ปี"/>
    <s v="ปริญญาโท"/>
    <x v="0"/>
    <x v="12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m/>
  </r>
  <r>
    <d v="2018-11-18T11:02:11"/>
    <s v="หญิง"/>
    <s v="31-40 ปี"/>
    <s v="ปริญญาเอก"/>
    <x v="7"/>
    <x v="5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m/>
  </r>
  <r>
    <d v="2018-11-18T11:02:52"/>
    <s v="หญิง"/>
    <s v="20-30 ปี"/>
    <s v="ปริญญาโท"/>
    <x v="0"/>
    <x v="13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m/>
  </r>
  <r>
    <d v="2018-11-18T11:03:34"/>
    <s v="ชาย"/>
    <s v="31-40 ปี"/>
    <s v="ปริญญาโท"/>
    <x v="0"/>
    <x v="2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s v="ควรมีการยกตัวอย่างทำข้อสอบ "/>
  </r>
  <r>
    <d v="2018-11-18T11:09:53"/>
    <s v="ชาย"/>
    <s v="20-30 ปี"/>
    <s v="ปริญญาโท"/>
    <x v="8"/>
    <x v="14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m/>
  </r>
  <r>
    <d v="2018-11-18T11:16:18"/>
    <s v="หญิง"/>
    <s v="31-40 ปี"/>
    <s v="ปริญญาโท"/>
    <x v="9"/>
    <x v="15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</r>
  <r>
    <d v="2018-11-18T11:16:52"/>
    <s v="ชาย"/>
    <s v="31-40 ปี"/>
    <s v="ปริญญาโท"/>
    <x v="0"/>
    <x v="16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m/>
  </r>
  <r>
    <d v="2018-11-18T11:19:26"/>
    <s v="หญิง"/>
    <s v="20-30 ปี"/>
    <s v="ปริญญาโท"/>
    <x v="5"/>
    <x v="8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m/>
  </r>
  <r>
    <d v="2018-11-18T11:19:50"/>
    <s v="ชาย"/>
    <s v="31-40 ปี"/>
    <s v="ปริญญาโท"/>
    <x v="10"/>
    <x v="17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m/>
  </r>
  <r>
    <d v="2018-11-18T11:20:58"/>
    <s v="ชาย"/>
    <s v="41-50 ปี"/>
    <s v="ปริญญาโท"/>
    <x v="0"/>
    <x v="2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m/>
  </r>
  <r>
    <d v="2018-11-18T11:26:18"/>
    <s v="ชาย"/>
    <s v="41-50 ปี"/>
    <s v="ปริญญาโท"/>
    <x v="11"/>
    <x v="9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1:27:15"/>
    <s v="หญิง"/>
    <s v="20-30 ปี"/>
    <s v="ปริญญาโท"/>
    <x v="12"/>
    <x v="18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s v="ระยะเวลาการอบรมให้น้อยลง จัดรอบการอบรมให้บ่อยขึ้น"/>
  </r>
  <r>
    <d v="2018-11-18T11:34:41"/>
    <s v="ชาย"/>
    <s v="20-30 ปี"/>
    <s v="ปริญญาเอก"/>
    <x v="13"/>
    <x v="19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</r>
  <r>
    <d v="2018-11-18T11:34:41"/>
    <s v="ชาย"/>
    <s v="31-40 ปี"/>
    <s v="ปริญญาเอก"/>
    <x v="0"/>
    <x v="3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m/>
  </r>
  <r>
    <d v="2018-11-18T11:36:54"/>
    <s v="ชาย"/>
    <s v="20-30 ปี"/>
    <s v="ปริญญาโท"/>
    <x v="0"/>
    <x v="20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m/>
  </r>
  <r>
    <d v="2018-11-18T11:54:50"/>
    <s v="ชาย"/>
    <s v="41-50 ปี"/>
    <s v="ปริญญาเอก"/>
    <x v="14"/>
    <x v="21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s v="เป็นโครงการที่ดีครับ"/>
  </r>
  <r>
    <d v="2018-11-18T12:08:41"/>
    <s v="หญิง"/>
    <s v="20-30 ปี"/>
    <s v="ปริญญาโท"/>
    <x v="5"/>
    <x v="22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s v="-"/>
  </r>
  <r>
    <d v="2018-11-18T12:43:36"/>
    <s v="หญิง"/>
    <s v="31-40 ปี"/>
    <s v="ปริญญาโท"/>
    <x v="2"/>
    <x v="9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m/>
  </r>
  <r>
    <d v="2018-11-18T13:26:19"/>
    <s v="ชาย"/>
    <s v="41-50 ปี"/>
    <s v="ปริญญาเอก"/>
    <x v="15"/>
    <x v="23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s v="ควรมีกิจกรรมเสริมความรู้อื่นนอกจากในเอกสาร."/>
  </r>
  <r>
    <d v="2018-11-18T13:32:55"/>
    <s v="หญิง"/>
    <s v="41-50 ปี"/>
    <s v="ปริญญาโท"/>
    <x v="6"/>
    <x v="5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s v="ตัวหนังสือขึ้นจอมีขนาดเล็กไป"/>
  </r>
  <r>
    <d v="2018-11-18T13:38:57"/>
    <s v="ชาย"/>
    <s v="31-40 ปี"/>
    <s v="ปริญญาเอก"/>
    <x v="13"/>
    <x v="24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m/>
  </r>
  <r>
    <d v="2018-11-18T13:40:38"/>
    <s v="ชาย"/>
    <s v="20-30 ปี"/>
    <s v="ปริญญาโท"/>
    <x v="3"/>
    <x v="25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m/>
  </r>
  <r>
    <d v="2018-11-18T14:10:02"/>
    <s v="ชาย"/>
    <s v="31-40 ปี"/>
    <s v="ปริญญาเอก"/>
    <x v="13"/>
    <x v="26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m/>
  </r>
  <r>
    <d v="2018-11-18T14:17:26"/>
    <s v="หญิง"/>
    <s v="20-30 ปี"/>
    <s v="ปริญญาเอก"/>
    <x v="0"/>
    <x v="2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m/>
  </r>
  <r>
    <d v="2018-11-18T16:40:28"/>
    <s v="หญิง"/>
    <s v="20-30 ปี"/>
    <s v="ปริญญาโท"/>
    <x v="16"/>
    <x v="27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m/>
  </r>
  <r>
    <d v="2018-11-18T18:46:28"/>
    <s v="ชาย"/>
    <s v="20-30 ปี"/>
    <s v="ปริญญาเอก"/>
    <x v="0"/>
    <x v="28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m/>
  </r>
  <r>
    <d v="2018-11-18T19:18:57"/>
    <s v="หญิง"/>
    <s v="31-40 ปี"/>
    <s v="ปริญญาเอก"/>
    <x v="0"/>
    <x v="16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</r>
  <r>
    <d v="2018-11-18T22:34:55"/>
    <s v="ชาย"/>
    <s v="20-30 ปี"/>
    <s v="ปริญญาโท"/>
    <x v="17"/>
    <x v="29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m/>
  </r>
  <r>
    <d v="2018-11-18T22:48:19"/>
    <s v="หญิง"/>
    <s v="31-40 ปี"/>
    <s v="ปริญญาโท"/>
    <x v="5"/>
    <x v="30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m/>
  </r>
  <r>
    <d v="2018-11-19T09:04:12"/>
    <s v="หญิง"/>
    <s v="41-50 ปี"/>
    <s v="ปริญญาเอก"/>
    <x v="0"/>
    <x v="7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s v="วันสอบ น่าจะห่างจากวันสุดท้าย ที่เรียน ประมาณ 2 อาทิตย์ จะได้มีเวลาในการเตรียมตัว สอบ"/>
  </r>
  <r>
    <d v="2018-11-19T09:06:59"/>
    <s v="หญิง"/>
    <s v="20-30 ปี"/>
    <s v="ปริญญาโท"/>
    <x v="18"/>
    <x v="31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09:13:10"/>
    <s v="ชาย"/>
    <s v="31-40 ปี"/>
    <s v="ปริญญาเอก"/>
    <x v="0"/>
    <x v="3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m/>
  </r>
  <r>
    <d v="2018-11-19T09:38:44"/>
    <s v="หญิง"/>
    <s v="31-40 ปี"/>
    <s v="ปริญญาเอก"/>
    <x v="0"/>
    <x v="7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s v="อยากได้ CD เกี่ยวกับ VDO ในบทเรียนมาฟังเพิ่มเติมค่ะ"/>
  </r>
  <r>
    <d v="2018-11-19T10:19:23"/>
    <s v="ชาย"/>
    <s v="41-50 ปี"/>
    <s v="ปริญญาเอก"/>
    <x v="5"/>
    <x v="32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</r>
  <r>
    <d v="2018-11-19T11:10:34"/>
    <s v="ชาย"/>
    <s v="20-30 ปี"/>
    <s v="ปริญญาโท"/>
    <x v="17"/>
    <x v="29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</r>
  <r>
    <d v="2018-11-19T11:22:05"/>
    <s v="ชาย"/>
    <s v="31-40 ปี"/>
    <s v="ปริญญาเอก"/>
    <x v="19"/>
    <x v="33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m/>
  </r>
  <r>
    <d v="2018-11-19T11:46:31"/>
    <s v="หญิง"/>
    <s v="20-30 ปี"/>
    <s v="ปริญญาโท"/>
    <x v="18"/>
    <x v="31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11:56:06"/>
    <s v="ชาย"/>
    <s v="20-30 ปี"/>
    <s v="ปริญญาโท"/>
    <x v="13"/>
    <x v="24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s v="บ่ายโมง ถึง บ่ายสาม พอแล้ว"/>
  </r>
  <r>
    <d v="2018-11-19T12:05:08"/>
    <s v="ชาย"/>
    <s v="20-30 ปี"/>
    <s v="ปริญญาโท"/>
    <x v="17"/>
    <x v="29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m/>
  </r>
  <r>
    <d v="2018-11-19T12:59:05"/>
    <s v="ชาย"/>
    <s v="20-30 ปี"/>
    <s v="ปริญญาโท"/>
    <x v="17"/>
    <x v="34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m/>
  </r>
  <r>
    <d v="2018-11-19T21:33:22"/>
    <s v="ชาย"/>
    <s v="20-30 ปี"/>
    <s v="ปริญญาโท"/>
    <x v="0"/>
    <x v="16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m/>
  </r>
  <r>
    <d v="2018-11-20T21:57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m/>
  </r>
  <r>
    <d v="2018-11-20T23:36:06"/>
    <s v="หญิง"/>
    <s v="31-40 ปี"/>
    <s v="ปริญญาเอก"/>
    <x v="20"/>
    <x v="5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m/>
  </r>
  <r>
    <d v="2018-11-21T08:52:42"/>
    <s v="หญิง"/>
    <s v="41-50 ปี"/>
    <s v="ปริญญาเอก"/>
    <x v="16"/>
    <x v="23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m/>
  </r>
  <r>
    <d v="2018-11-21T12:23:16"/>
    <s v="ชาย"/>
    <s v="20-30 ปี"/>
    <s v="ปริญญาโท"/>
    <x v="3"/>
    <x v="6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s v="อาจารย์ ณิชฎารัศมี สอนได้ดีมาก ๆ อยากเรียนกะท่านอีกครั้ง"/>
  </r>
  <r>
    <d v="2018-11-21T19:29:03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m/>
  </r>
  <r>
    <d v="2018-11-21T19:30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s v="อาจารยืทุกคนสอนดี คะ"/>
  </r>
  <r>
    <d v="2018-11-21T21:28:06"/>
    <s v="หญิง"/>
    <s v="20-30 ปี"/>
    <s v="ปริญญาโท"/>
    <x v="21"/>
    <x v="35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m/>
  </r>
  <r>
    <d v="2018-11-22T12:38:32"/>
    <s v="หญิง"/>
    <s v="20-30 ปี"/>
    <s v="ปริญญาโท"/>
    <x v="22"/>
    <x v="36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m/>
  </r>
  <r>
    <d v="2018-11-23T03:32:44"/>
    <s v="ชาย"/>
    <s v="41-50 ปี"/>
    <s v="ปริญญาเอก"/>
    <x v="13"/>
    <x v="37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m/>
  </r>
  <r>
    <d v="2018-11-23T10:44:56"/>
    <s v="หญิง"/>
    <s v="20-30 ปี"/>
    <s v="ปริญญาโท"/>
    <x v="0"/>
    <x v="7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m/>
  </r>
  <r>
    <d v="2018-11-23T13:56:11"/>
    <s v="หญิง"/>
    <s v="20-30 ปี"/>
    <s v="ปริญญาโท"/>
    <x v="0"/>
    <x v="7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m/>
  </r>
  <r>
    <d v="2018-11-23T15:11:33"/>
    <s v="ชาย"/>
    <s v="20-30 ปี"/>
    <s v="ปริญญาโท"/>
    <x v="23"/>
    <x v="31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m/>
  </r>
  <r>
    <d v="2018-11-23T16:17:22"/>
    <s v="หญิง"/>
    <s v="31-40 ปี"/>
    <s v="ปริญญาเอก"/>
    <x v="10"/>
    <x v="38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</r>
  <r>
    <d v="2018-11-25T17:17:07"/>
    <s v="หญิง"/>
    <s v="41-50 ปี"/>
    <s v="ปริญญาโท"/>
    <x v="24"/>
    <x v="39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m/>
  </r>
  <r>
    <d v="2018-11-25T21:15:50"/>
    <s v="หญิง"/>
    <s v="41-50 ปี"/>
    <s v="ปริญญาเอก"/>
    <x v="25"/>
    <x v="40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m/>
  </r>
  <r>
    <d v="2018-11-25T21:23:20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m/>
  </r>
  <r>
    <d v="2018-11-25T21:29:23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s v="สื่อใช้ตัวอักษรเล็กและเบรอ ขยายมองไม่ชัด"/>
  </r>
  <r>
    <d v="2018-11-26T10:17:34"/>
    <s v="หญิง"/>
    <s v="31-40 ปี"/>
    <s v="ปริญญาโท"/>
    <x v="11"/>
    <x v="41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m/>
  </r>
  <r>
    <d v="2018-11-26T10:17:37"/>
    <s v="ชาย"/>
    <s v="20-30 ปี"/>
    <s v="ปริญญาโท"/>
    <x v="0"/>
    <x v="42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m/>
  </r>
  <r>
    <d v="2018-11-26T10:45:55"/>
    <s v="ชาย"/>
    <s v="31-40 ปี"/>
    <s v="ปริญญาเอก"/>
    <x v="0"/>
    <x v="43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m/>
  </r>
  <r>
    <d v="2018-11-26T10:49:50"/>
    <s v="หญิง"/>
    <s v="31-40 ปี"/>
    <s v="ปริญญาโท"/>
    <x v="26"/>
    <x v="44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m/>
  </r>
  <r>
    <d v="2018-11-26T14:36:51"/>
    <s v="ชาย"/>
    <s v="20-30 ปี"/>
    <s v="ปริญญาโท"/>
    <x v="17"/>
    <x v="45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s v="คอร์สสนทนาภาษาอังกฤษ คอร์สเขียน abstract"/>
  </r>
  <r>
    <d v="2018-11-27T10:04:21"/>
    <s v="ชาย"/>
    <s v="20-30 ปี"/>
    <s v="ปริญญาเอก"/>
    <x v="0"/>
    <x v="2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</r>
  <r>
    <d v="2018-11-27T10:47:36"/>
    <s v="หญิง"/>
    <s v="20-30 ปี"/>
    <s v="ปริญญาโท"/>
    <x v="11"/>
    <x v="5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m/>
  </r>
  <r>
    <d v="2018-11-27T10:47:53"/>
    <s v="หญิง"/>
    <s v="20-30 ปี"/>
    <s v="ปริญญาโท"/>
    <x v="27"/>
    <x v="46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m/>
  </r>
  <r>
    <d v="2018-11-27T17:16:53"/>
    <s v="ชาย"/>
    <s v="20-30 ปี"/>
    <s v="ปริญญาโท"/>
    <x v="17"/>
    <x v="47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m/>
  </r>
  <r>
    <d v="2018-11-27T17:31:15"/>
    <s v="ชาย"/>
    <s v="20-30 ปี"/>
    <s v="ปริญญาโท"/>
    <x v="0"/>
    <x v="12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m/>
  </r>
  <r>
    <d v="2018-11-27T19:14:48"/>
    <s v="หญิง"/>
    <s v="20-30 ปี"/>
    <s v="ปริญญาโท"/>
    <x v="0"/>
    <x v="7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m/>
  </r>
  <r>
    <d v="2018-11-28T07:42:51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1-29T07:17:23"/>
    <s v="ชาย"/>
    <s v="20-30 ปี"/>
    <s v="ปริญญาโท"/>
    <x v="6"/>
    <x v="14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m/>
  </r>
  <r>
    <d v="2018-11-30T11:36:36"/>
    <s v="ชาย"/>
    <s v="20-30 ปี"/>
    <s v="ปริญญาโท"/>
    <x v="28"/>
    <x v="40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m/>
  </r>
  <r>
    <d v="2018-11-30T11:38:05"/>
    <s v="หญิง"/>
    <s v="20-30 ปี"/>
    <s v="ปริญญาโท"/>
    <x v="13"/>
    <x v="37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m/>
  </r>
  <r>
    <d v="2018-11-30T11:57:43"/>
    <s v="หญิง"/>
    <s v="20-30 ปี"/>
    <s v="ปริญญาโท"/>
    <x v="16"/>
    <x v="49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m/>
  </r>
  <r>
    <d v="2018-12-01T20:13:35"/>
    <s v="หญิง"/>
    <s v="31-40 ปี"/>
    <s v="ปริญญาเอก"/>
    <x v="6"/>
    <x v="5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m/>
  </r>
  <r>
    <d v="2018-12-03T09:04:10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2-03T19:22:15"/>
    <s v="หญิง"/>
    <s v="41-50 ปี"/>
    <s v="ปริญญาเอก"/>
    <x v="0"/>
    <x v="12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m/>
  </r>
  <r>
    <d v="2018-12-03T20:53:58"/>
    <s v="หญิง"/>
    <s v="41-50 ปี"/>
    <s v="ปริญญาเอก"/>
    <x v="29"/>
    <x v="50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m/>
  </r>
  <r>
    <d v="2018-12-03T22:10:10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d v="2018-12-03T22:17:42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m/>
    <m/>
    <m/>
    <m/>
    <x v="30"/>
    <x v="51"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n v="4.0250825082508248"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n v="0.86508941691856922"/>
  </r>
  <r>
    <m/>
    <m/>
    <m/>
    <m/>
    <x v="30"/>
    <x v="51"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m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d v="2018-11-18T10:14:31"/>
    <x v="0"/>
    <s v="51 ปีขึ้นไป"/>
    <s v="ปริญญาเอก"/>
    <s v="ศึกษาศาสตร์"/>
    <s v="พัฒนาศึกษา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x v="0"/>
  </r>
  <r>
    <d v="2018-11-18T10:19:23"/>
    <x v="0"/>
    <s v="20-30 ปี"/>
    <s v="ปริญญาโท"/>
    <s v="ศึกษาศาสตร์"/>
    <s v="วิทศึกษา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x v="1"/>
  </r>
  <r>
    <d v="2018-11-18T10:19:53"/>
    <x v="0"/>
    <s v="20-30 ปี"/>
    <s v="ปริญญาโท"/>
    <s v="ศึกษาศาสตร์"/>
    <s v="วิทยาศาสตร์ศึกษา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x v="1"/>
  </r>
  <r>
    <d v="2018-11-18T10:20:15"/>
    <x v="0"/>
    <s v="31-40 ปี"/>
    <s v="ปริญญาเอก"/>
    <s v="ศึกษาศาสตร์"/>
    <s v="การจัดการกีฬา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x v="1"/>
  </r>
  <r>
    <d v="2018-11-18T10:20:22"/>
    <x v="0"/>
    <s v="20-30 ปี"/>
    <s v="ปริญญาโท"/>
    <s v="สหเวชศาสตร์"/>
    <s v="ฟิสิกส์การแพทย์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x v="1"/>
  </r>
  <r>
    <d v="2018-11-18T10:21:26"/>
    <x v="1"/>
    <s v="31-40 ปี"/>
    <s v="ปริญญาเอก"/>
    <s v="ศึกษาศาสตร์"/>
    <s v="การจัดการกีฬา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x v="2"/>
  </r>
  <r>
    <d v="2018-11-18T10:26:46"/>
    <x v="1"/>
    <s v="20-30 ปี"/>
    <s v="ปริญญาเอก"/>
    <s v="บริหารธุรกิจ เศรษฐศาสตร์และการสื่อสาร"/>
    <s v="การสื่อสาร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x v="3"/>
  </r>
  <r>
    <d v="2018-11-18T10:26:51"/>
    <x v="1"/>
    <s v="20-30 ปี"/>
    <s v="ปริญญาโท"/>
    <s v="สังคมศาสตร์"/>
    <s v="รัฐศาสตร์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x v="1"/>
  </r>
  <r>
    <d v="2018-11-18T10:33:25"/>
    <x v="0"/>
    <s v="20-30 ปี"/>
    <s v="ปริญญาโท"/>
    <s v="สังคม"/>
    <s v="รัฐศาสตร์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x v="1"/>
  </r>
  <r>
    <d v="2018-11-18T10:34:33"/>
    <x v="1"/>
    <s v="31-40 ปี"/>
    <s v="ปริญญาโท"/>
    <s v="สาธารณสุขศาสตร์"/>
    <s v="สาธารณสุขศาสตรมหาบัณฑิต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0:38:25"/>
    <x v="0"/>
    <s v="20-30 ปี"/>
    <s v="ปริญญาโท"/>
    <s v="สังคมศาสตร์"/>
    <s v="รัฐศาสตร์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x v="1"/>
  </r>
  <r>
    <d v="2018-11-18T10:39:52"/>
    <x v="0"/>
    <s v="20-30 ปี"/>
    <s v="ปริญญาโท"/>
    <s v="สังคมศาสตร์"/>
    <s v="รัฐศาสตร์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x v="1"/>
  </r>
  <r>
    <d v="2018-11-18T10:41:19"/>
    <x v="0"/>
    <s v="20-30 ปี"/>
    <s v="ปริญญาโท"/>
    <s v="BEC"/>
    <s v="MBA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x v="1"/>
  </r>
  <r>
    <d v="2018-11-18T10:45:09"/>
    <x v="1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ย์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x v="1"/>
  </r>
  <r>
    <d v="2018-11-18T10:45:15"/>
    <x v="0"/>
    <s v="20-30 ปี"/>
    <s v="ปริญญาโท"/>
    <s v="ศึกษาศาสตร์"/>
    <s v="หลักสูตรและการสอน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x v="1"/>
  </r>
  <r>
    <d v="2018-11-18T10:45:57"/>
    <x v="0"/>
    <s v="20-30 ปี"/>
    <s v="ปริญญาโท"/>
    <s v="สาธารณสุขศาสตร์"/>
    <s v="สาธารณสุข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x v="1"/>
  </r>
  <r>
    <d v="2018-11-18T10:54:00"/>
    <x v="0"/>
    <s v="31-40 ปี"/>
    <s v="ปริญญาเอก"/>
    <s v="ศึกษาศาสตร์"/>
    <s v="พัฒนศึกษา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x v="1"/>
  </r>
  <r>
    <d v="2018-11-18T10:55:09"/>
    <x v="0"/>
    <s v="41-50 ปี"/>
    <s v="ปริญญาเอก"/>
    <s v="ศึกษาศาสตร์"/>
    <s v="การจัดการกีฬา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x v="1"/>
  </r>
  <r>
    <d v="2018-11-18T10:57:02"/>
    <x v="1"/>
    <s v="31-40 ปี"/>
    <s v="ปริญญาเอก"/>
    <s v="ศึกษาศาสตร์"/>
    <s v="การจัดการกีฬา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x v="1"/>
  </r>
  <r>
    <d v="2018-11-18T11:01:39"/>
    <x v="0"/>
    <s v="20-30 ปี"/>
    <s v="ปริญญาโท"/>
    <s v="ศึกษาศาสตร์"/>
    <s v="พัฒนศึกษา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x v="1"/>
  </r>
  <r>
    <d v="2018-11-18T11:02:11"/>
    <x v="0"/>
    <s v="31-40 ปี"/>
    <s v="ปริญญาเอก"/>
    <s v="บริหารธุกิจ เศรษฐศาสตร์ และการสื่อสาร"/>
    <s v="การสื่อสาร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x v="1"/>
  </r>
  <r>
    <d v="2018-11-18T11:02:52"/>
    <x v="0"/>
    <s v="20-30 ปี"/>
    <s v="ปริญญาโท"/>
    <s v="ศึกษาศาสตร์"/>
    <s v="วิทยาศาสตร์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x v="1"/>
  </r>
  <r>
    <d v="2018-11-18T11:03:34"/>
    <x v="1"/>
    <s v="31-40 ปี"/>
    <s v="ปริญญาโท"/>
    <s v="ศึกษาศาสตร์"/>
    <s v="วิทยาศาสตร์ศึกษา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x v="4"/>
  </r>
  <r>
    <d v="2018-11-18T11:09:53"/>
    <x v="1"/>
    <s v="20-30 ปี"/>
    <s v="ปริญญาโท"/>
    <s v="B.E.C."/>
    <s v="M.B.A.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x v="1"/>
  </r>
  <r>
    <d v="2018-11-18T11:16:18"/>
    <x v="0"/>
    <s v="31-40 ปี"/>
    <s v="ปริญญาโท"/>
    <s v="BEC."/>
    <s v="MBB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x v="5"/>
  </r>
  <r>
    <d v="2018-11-18T11:16:52"/>
    <x v="1"/>
    <s v="31-40 ปี"/>
    <s v="ปริญญาโท"/>
    <s v="ศึกษาศาสตร์"/>
    <s v="การบริหารการศึกษา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x v="1"/>
  </r>
  <r>
    <d v="2018-11-18T11:19:26"/>
    <x v="0"/>
    <s v="20-30 ปี"/>
    <s v="ปริญญาโท"/>
    <s v="สาธารณสุขศาสตร์"/>
    <s v="สาธารณสุขศาสตรมหาบัณฑิต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x v="1"/>
  </r>
  <r>
    <d v="2018-11-18T11:19:50"/>
    <x v="1"/>
    <s v="31-40 ปี"/>
    <s v="ปริญญาโท"/>
    <s v="ทันตแพทยศาสตร์"/>
    <s v="ปริทันตวิทยา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x v="1"/>
  </r>
  <r>
    <d v="2018-11-18T11:20:58"/>
    <x v="1"/>
    <s v="41-50 ปี"/>
    <s v="ปริญญาโท"/>
    <s v="ศึกษาศาสตร์"/>
    <s v="วิทยาศาสตร์ศึกษา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x v="1"/>
  </r>
  <r>
    <d v="2018-11-18T11:26:18"/>
    <x v="1"/>
    <s v="41-50 ปี"/>
    <s v="ปริญญาโท"/>
    <s v="บริหารธุรกิจ"/>
    <s v="MBA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1:27:15"/>
    <x v="0"/>
    <s v="20-30 ปี"/>
    <s v="ปริญญาโท"/>
    <s v="วิทยาศาสตร์การแพทย์"/>
    <s v="วิทยาศาสตร์การแพทย์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x v="6"/>
  </r>
  <r>
    <d v="2018-11-18T11:34:41"/>
    <x v="1"/>
    <s v="20-30 ปี"/>
    <s v="ปริญญาเอก"/>
    <s v="วิทยาศาสตร์"/>
    <s v="เคมี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x v="7"/>
  </r>
  <r>
    <d v="2018-11-18T11:34:41"/>
    <x v="1"/>
    <s v="31-40 ปี"/>
    <s v="ปริญญาเอก"/>
    <s v="ศึกษาศาสตร์"/>
    <s v="การจัดการกีฬา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x v="1"/>
  </r>
  <r>
    <d v="2018-11-18T11:36:54"/>
    <x v="1"/>
    <s v="20-30 ปี"/>
    <s v="ปริญญาโท"/>
    <s v="ศึกษาศาสตร์"/>
    <s v="บริหารการศึกษา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x v="1"/>
  </r>
  <r>
    <d v="2018-11-18T11:54:50"/>
    <x v="1"/>
    <s v="41-50 ปี"/>
    <s v="ปริญญาเอก"/>
    <s v="ศึกษาศาตร"/>
    <s v="บริหารการศึกษา​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x v="8"/>
  </r>
  <r>
    <d v="2018-11-18T12:08:41"/>
    <x v="0"/>
    <s v="20-30 ปี"/>
    <s v="ปริญญาโท"/>
    <s v="สาธารณสุขศาสตร์"/>
    <s v="สาธารณสุขศาสตรบัณฑิต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x v="9"/>
  </r>
  <r>
    <d v="2018-11-18T12:43:36"/>
    <x v="0"/>
    <s v="31-40 ปี"/>
    <s v="ปริญญาโท"/>
    <s v="บริหารธุรกิจ เศรษฐศาสตร์และการสื่อสาร"/>
    <s v="MBA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x v="1"/>
  </r>
  <r>
    <d v="2018-11-18T13:26:19"/>
    <x v="1"/>
    <s v="41-50 ปี"/>
    <s v="ปริญญาเอก"/>
    <s v="คณะเกษตรศาสตร์ฯ"/>
    <s v="วิทยาศาสตร์การเกษตร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x v="10"/>
  </r>
  <r>
    <d v="2018-11-18T13:32:55"/>
    <x v="0"/>
    <s v="41-50 ปี"/>
    <s v="ปริญญาโท"/>
    <s v="BEC"/>
    <s v="การสื่อสาร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x v="11"/>
  </r>
  <r>
    <d v="2018-11-18T13:38:57"/>
    <x v="1"/>
    <s v="31-40 ปี"/>
    <s v="ปริญญาเอก"/>
    <s v="วิทยาศาสตร์"/>
    <s v="เทคโนโลยีสารสนเทศ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x v="1"/>
  </r>
  <r>
    <d v="2018-11-18T13:40:38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x v="1"/>
  </r>
  <r>
    <d v="2018-11-18T14:10:02"/>
    <x v="1"/>
    <s v="31-40 ปี"/>
    <s v="ปริญญาเอก"/>
    <s v="วิทยาศาสตร์"/>
    <s v="คณิตศาสตร์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x v="1"/>
  </r>
  <r>
    <d v="2018-11-18T14:17:26"/>
    <x v="0"/>
    <s v="20-30 ปี"/>
    <s v="ปริญญาเอก"/>
    <s v="ศึกษาศาสตร์"/>
    <s v="วิทยาศาสตร์ศึกษา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x v="1"/>
  </r>
  <r>
    <d v="2018-11-18T16:40:28"/>
    <x v="0"/>
    <s v="20-30 ปี"/>
    <s v="ปริญญาโท"/>
    <s v="เกษตรศาสตร์ฯ"/>
    <s v="วิทยาศาสตร์และเทคโนโลยีการอาหาร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x v="1"/>
  </r>
  <r>
    <d v="2018-11-18T18:46:28"/>
    <x v="1"/>
    <s v="20-30 ปี"/>
    <s v="ปริญญาเอก"/>
    <s v="ศึกษาศาสตร์"/>
    <s v="วิจัยและประเมินผลการศึกษา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x v="1"/>
  </r>
  <r>
    <d v="2018-11-18T19:18:57"/>
    <x v="0"/>
    <s v="31-40 ปี"/>
    <s v="ปริญญาเอก"/>
    <s v="ศึกษาศาสตร์"/>
    <s v="การบริหารการศึกษา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x v="12"/>
  </r>
  <r>
    <d v="2018-11-18T22:34:55"/>
    <x v="1"/>
    <s v="20-30 ปี"/>
    <s v="ปริญญาโท"/>
    <s v="วิศวกรรมศาสตร์"/>
    <s v="วิศวกรรมเครื่องกล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x v="1"/>
  </r>
  <r>
    <d v="2018-11-18T22:48:19"/>
    <x v="0"/>
    <s v="31-40 ปี"/>
    <s v="ปริญญาโท"/>
    <s v="สาธารณสุขศาสตร์"/>
    <s v="สาธารณสุขศาสตร์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x v="1"/>
  </r>
  <r>
    <d v="2018-11-19T09:04:12"/>
    <x v="0"/>
    <s v="41-50 ปี"/>
    <s v="ปริญญาเอก"/>
    <s v="ศึกษาศาสตร์"/>
    <s v="หลักสูตรและการสอน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x v="13"/>
  </r>
  <r>
    <d v="2018-11-19T09:06:59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x v="14"/>
  </r>
  <r>
    <d v="2018-11-19T09:13:10"/>
    <x v="1"/>
    <s v="31-40 ปี"/>
    <s v="ปริญญาเอก"/>
    <s v="ศึกษาศาสตร์"/>
    <s v="การจัดการกีฬา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x v="1"/>
  </r>
  <r>
    <d v="2018-11-19T09:38:44"/>
    <x v="0"/>
    <s v="31-40 ปี"/>
    <s v="ปริญญาเอก"/>
    <s v="ศึกษาศาสตร์"/>
    <s v="หลักสูตรและการสอน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x v="15"/>
  </r>
  <r>
    <d v="2018-11-19T10:19:23"/>
    <x v="1"/>
    <s v="41-50 ปี"/>
    <s v="ปริญญาเอก"/>
    <s v="สาธารณสุขศาสตร์"/>
    <s v="สาธารณสุขศาสตรดุษฎีบัณฑิต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x v="16"/>
  </r>
  <r>
    <d v="2018-11-19T11:10:34"/>
    <x v="1"/>
    <s v="20-30 ปี"/>
    <s v="ปริญญาโท"/>
    <s v="วิศวกรรมศาสตร์"/>
    <s v="วิศวกรรมเครื่องกล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x v="17"/>
  </r>
  <r>
    <d v="2018-11-19T11:22:05"/>
    <x v="1"/>
    <s v="31-40 ปี"/>
    <s v="ปริญญาเอก"/>
    <s v="Agriculture "/>
    <s v="Agricultural science 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x v="1"/>
  </r>
  <r>
    <d v="2018-11-19T11:46:31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x v="14"/>
  </r>
  <r>
    <d v="2018-11-19T11:56:06"/>
    <x v="1"/>
    <s v="20-30 ปี"/>
    <s v="ปริญญาโท"/>
    <s v="วิทยาศาสตร์"/>
    <s v="เทคโนโลยีสารสนเทศ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x v="18"/>
  </r>
  <r>
    <d v="2018-11-19T12:05:08"/>
    <x v="1"/>
    <s v="20-30 ปี"/>
    <s v="ปริญญาโท"/>
    <s v="วิศวกรรมศาสตร์"/>
    <s v="วิศวกรรมเครื่องกล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x v="1"/>
  </r>
  <r>
    <d v="2018-11-19T12:59:05"/>
    <x v="1"/>
    <s v="20-30 ปี"/>
    <s v="ปริญญาโท"/>
    <s v="วิศวกรรมศาสตร์"/>
    <s v="วิศวกรรมไฟฟ้า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x v="1"/>
  </r>
  <r>
    <d v="2018-11-19T21:33:22"/>
    <x v="1"/>
    <s v="20-30 ปี"/>
    <s v="ปริญญาโท"/>
    <s v="ศึกษาศาสตร์"/>
    <s v="การบริหารการศึกษา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x v="1"/>
  </r>
  <r>
    <d v="2018-11-20T21:57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x v="1"/>
  </r>
  <r>
    <d v="2018-11-20T23:36:06"/>
    <x v="0"/>
    <s v="31-40 ปี"/>
    <s v="ปริญญาเอก"/>
    <s v="บริหารธุรกิจ​เศรษฐศาสตร์​และการสื่อสาร"/>
    <s v="การสื่อสาร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x v="1"/>
  </r>
  <r>
    <d v="2018-11-21T08:52:42"/>
    <x v="0"/>
    <s v="41-50 ปี"/>
    <s v="ปริญญาเอก"/>
    <s v="เกษตรศาสตร์ฯ"/>
    <s v="วิทยาศาสตร์การเกษตร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x v="1"/>
  </r>
  <r>
    <d v="2018-11-21T12:23:16"/>
    <x v="1"/>
    <s v="20-30 ปี"/>
    <s v="ปริญญาโท"/>
    <s v="สังคมศาสตร์"/>
    <s v="รัฐศาสตร์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x v="19"/>
  </r>
  <r>
    <d v="2018-11-21T19:29:03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x v="1"/>
  </r>
  <r>
    <d v="2018-11-21T19:30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x v="20"/>
  </r>
  <r>
    <d v="2018-11-21T21:28:06"/>
    <x v="0"/>
    <s v="20-30 ปี"/>
    <s v="ปริญญาโท"/>
    <s v="บริหาร"/>
    <s v="บริหาร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x v="1"/>
  </r>
  <r>
    <d v="2018-11-22T12:38:32"/>
    <x v="0"/>
    <s v="20-30 ปี"/>
    <s v="ปริญญาโท"/>
    <s v="MBA"/>
    <s v="บริหารธุรกิจ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x v="1"/>
  </r>
  <r>
    <d v="2018-11-23T03:32:44"/>
    <x v="1"/>
    <s v="41-50 ปี"/>
    <s v="ปริญญาเอก"/>
    <s v="วิทยาศาสตร์"/>
    <s v="วิทยาการคอมพิวเตอร์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x v="1"/>
  </r>
  <r>
    <d v="2018-11-23T10:44:56"/>
    <x v="0"/>
    <s v="20-30 ปี"/>
    <s v="ปริญญาโท"/>
    <s v="ศึกษาศาสตร์"/>
    <s v="หลักสูตรและการสอน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x v="1"/>
  </r>
  <r>
    <d v="2018-11-23T13:56:11"/>
    <x v="0"/>
    <s v="20-30 ปี"/>
    <s v="ปริญญาโท"/>
    <s v="ศึกษาศาสตร์"/>
    <s v="หลักสูตรและการสอน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x v="1"/>
  </r>
  <r>
    <d v="2018-11-23T15:11:33"/>
    <x v="1"/>
    <s v="20-30 ปี"/>
    <s v="ปริญญาโท"/>
    <s v="เกษตร"/>
    <s v="วิทยาศาสตร์สิ่งแวดล้อม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x v="1"/>
  </r>
  <r>
    <d v="2018-11-23T16:17:22"/>
    <x v="0"/>
    <s v="31-40 ปี"/>
    <s v="ปริญญาเอก"/>
    <s v="ทันตแพทยศาสตร์"/>
    <s v="ชีววิทยาช่องปาก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x v="21"/>
  </r>
  <r>
    <d v="2018-11-25T17:17:07"/>
    <x v="0"/>
    <s v="41-50 ปี"/>
    <s v="ปริญญาโท"/>
    <s v="พยาบาลศาสตร์"/>
    <s v="การพยาบาลเวชปฏิบัติชุมชน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x v="1"/>
  </r>
  <r>
    <d v="2018-11-25T21:15:5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x v="1"/>
  </r>
  <r>
    <d v="2018-11-25T21:23:2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1"/>
  </r>
  <r>
    <d v="2018-11-25T21:29:23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22"/>
  </r>
  <r>
    <d v="2018-11-26T10:17:34"/>
    <x v="0"/>
    <s v="31-40 ปี"/>
    <s v="ปริญญาโท"/>
    <s v="บริหารธุรกิจ"/>
    <s v="เศรษฐศาสตร์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x v="1"/>
  </r>
  <r>
    <d v="2018-11-26T10:17:37"/>
    <x v="1"/>
    <s v="20-30 ปี"/>
    <s v="ปริญญาโท"/>
    <s v="ศึกษาศาสตร์"/>
    <s v="ภาษาอังกฤษ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x v="1"/>
  </r>
  <r>
    <d v="2018-11-26T10:45:55"/>
    <x v="1"/>
    <s v="31-40 ปี"/>
    <s v="ปริญญาเอก"/>
    <s v="ศึกษาศาสตร์"/>
    <s v="การจัดการกึฬา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x v="1"/>
  </r>
  <r>
    <d v="2018-11-26T10:49:50"/>
    <x v="0"/>
    <s v="31-40 ปี"/>
    <s v="ปริญญาโท"/>
    <s v="มนุษยศาสตร์"/>
    <s v="ภาษาไทย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x v="1"/>
  </r>
  <r>
    <d v="2018-11-26T14:36:51"/>
    <x v="1"/>
    <s v="20-30 ปี"/>
    <s v="ปริญญาโท"/>
    <s v="วิศวกรรมศาสตร์"/>
    <s v="วิศวกรรมสิ่งแวดล้อม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x v="23"/>
  </r>
  <r>
    <d v="2018-11-27T10:04:21"/>
    <x v="1"/>
    <s v="20-30 ปี"/>
    <s v="ปริญญาเอก"/>
    <s v="ศึกษาศาสตร์"/>
    <s v="วิทยาศาสตร์ศึกษา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x v="24"/>
  </r>
  <r>
    <d v="2018-11-27T10:47:36"/>
    <x v="0"/>
    <s v="20-30 ปี"/>
    <s v="ปริญญาโท"/>
    <s v="บริหารธุรกิจ"/>
    <s v="การสื่อสาร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x v="1"/>
  </r>
  <r>
    <d v="2018-11-27T10:47:53"/>
    <x v="0"/>
    <s v="20-30 ปี"/>
    <s v="ปริญญาโท"/>
    <s v="วิทยาลัยโลจิสติกส์และโซ่อุปทาน "/>
    <s v="โลจิสติกส์และโซ่อุปทาน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x v="1"/>
  </r>
  <r>
    <d v="2018-11-27T17:16:53"/>
    <x v="1"/>
    <s v="20-30 ปี"/>
    <s v="ปริญญาโท"/>
    <s v="วิศวกรรมศาสตร์"/>
    <s v="วิศวกรรมสิ่งแวเล้อม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x v="1"/>
  </r>
  <r>
    <d v="2018-11-27T17:31:15"/>
    <x v="1"/>
    <s v="20-30 ปี"/>
    <s v="ปริญญาโท"/>
    <s v="ศึกษาศาสตร์"/>
    <s v="พัฒนศึกษา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x v="1"/>
  </r>
  <r>
    <d v="2018-11-27T19:14:48"/>
    <x v="0"/>
    <s v="20-30 ปี"/>
    <s v="ปริญญาโท"/>
    <s v="ศึกษาศาสตร์"/>
    <s v="หลักสูตรและการสอน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x v="1"/>
  </r>
  <r>
    <d v="2018-11-28T07:42:51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1-29T07:17:23"/>
    <x v="1"/>
    <s v="20-30 ปี"/>
    <s v="ปริญญาโท"/>
    <s v="BEC"/>
    <s v="M.B.A.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x v="1"/>
  </r>
  <r>
    <d v="2018-11-30T11:36:36"/>
    <x v="1"/>
    <s v="20-30 ปี"/>
    <s v="ปริญญาโท"/>
    <s v="สถาปัตย์"/>
    <s v="ศิลปะและการออกแบบ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x v="1"/>
  </r>
  <r>
    <d v="2018-11-30T11:38:05"/>
    <x v="0"/>
    <s v="20-30 ปี"/>
    <s v="ปริญญาโท"/>
    <s v="วิทยาศาสตร์"/>
    <s v="วิทยาการคอมพิวเตอร์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x v="1"/>
  </r>
  <r>
    <d v="2018-11-30T11:57:43"/>
    <x v="0"/>
    <s v="20-30 ปี"/>
    <s v="ปริญญาโท"/>
    <s v="เกษตรศาสตร์ฯ"/>
    <s v="ภูมิศาสตร์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x v="1"/>
  </r>
  <r>
    <d v="2018-12-01T20:13:35"/>
    <x v="0"/>
    <s v="31-40 ปี"/>
    <s v="ปริญญาเอก"/>
    <s v="BEC"/>
    <s v="การสื่อสาร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x v="1"/>
  </r>
  <r>
    <d v="2018-12-03T09:04:10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2-03T19:22:15"/>
    <x v="0"/>
    <s v="41-50 ปี"/>
    <s v="ปริญญาเอก"/>
    <s v="ศึกษาศาสตร์"/>
    <s v="พัฒนศึกษา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x v="1"/>
  </r>
  <r>
    <d v="2018-12-03T20:53:58"/>
    <x v="0"/>
    <s v="41-50 ปี"/>
    <s v="ปริญญาเอก"/>
    <s v="วิทยาศาสตร"/>
    <s v="เทคโนโลยีชีวภาพ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x v="1"/>
  </r>
  <r>
    <d v="2018-12-03T22:10:10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d v="2018-12-03T22:17:42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m/>
    <x v="2"/>
    <m/>
    <m/>
    <m/>
    <m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x v="26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27"/>
  </r>
  <r>
    <m/>
    <x v="2"/>
    <m/>
    <m/>
    <m/>
    <m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x v="1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1"/>
  </r>
  <r>
    <m/>
    <x v="2"/>
    <m/>
    <m/>
    <m/>
    <m/>
    <x v="6"/>
    <m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84" firstHeaderRow="1" firstDataRow="1" firstDataCol="1"/>
  <pivotFields count="24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5"/>
        <item x="2"/>
        <item x="0"/>
        <item x="3"/>
        <item m="1" x="8"/>
        <item x="1"/>
        <item x="4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m="1" x="29"/>
        <item m="1" x="28"/>
        <item x="9"/>
        <item x="1"/>
        <item x="0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3">
    <field x="6"/>
    <field x="23"/>
    <field x="1"/>
  </rowFields>
  <rowItems count="81">
    <i>
      <x/>
    </i>
    <i r="1">
      <x v="3"/>
    </i>
    <i r="2">
      <x/>
    </i>
    <i r="2">
      <x v="1"/>
    </i>
    <i r="1">
      <x v="24"/>
    </i>
    <i r="2">
      <x v="1"/>
    </i>
    <i>
      <x v="1"/>
    </i>
    <i r="1">
      <x v="3"/>
    </i>
    <i r="2">
      <x/>
    </i>
    <i r="2">
      <x v="1"/>
    </i>
    <i r="1">
      <x v="5"/>
    </i>
    <i r="2">
      <x/>
    </i>
    <i r="1">
      <x v="11"/>
    </i>
    <i r="2">
      <x/>
    </i>
    <i r="1">
      <x v="14"/>
    </i>
    <i r="2">
      <x v="1"/>
    </i>
    <i>
      <x v="2"/>
    </i>
    <i r="1">
      <x v="3"/>
    </i>
    <i r="2">
      <x/>
    </i>
    <i r="2">
      <x v="1"/>
    </i>
    <i r="1">
      <x v="4"/>
    </i>
    <i r="2">
      <x v="1"/>
    </i>
    <i r="1">
      <x v="8"/>
    </i>
    <i r="2">
      <x v="1"/>
    </i>
    <i r="1">
      <x v="10"/>
    </i>
    <i r="2">
      <x/>
    </i>
    <i r="1">
      <x v="23"/>
    </i>
    <i r="2">
      <x v="1"/>
    </i>
    <i>
      <x v="3"/>
    </i>
    <i r="1">
      <x v="2"/>
    </i>
    <i r="2">
      <x v="1"/>
    </i>
    <i r="1">
      <x v="3"/>
    </i>
    <i r="2">
      <x/>
    </i>
    <i r="2">
      <x v="1"/>
    </i>
    <i r="1">
      <x v="6"/>
    </i>
    <i r="2">
      <x/>
    </i>
    <i r="1">
      <x v="9"/>
    </i>
    <i r="2">
      <x v="1"/>
    </i>
    <i r="1">
      <x v="12"/>
    </i>
    <i r="2">
      <x/>
    </i>
    <i r="1">
      <x v="13"/>
    </i>
    <i r="2">
      <x v="1"/>
    </i>
    <i r="1">
      <x v="15"/>
    </i>
    <i r="2">
      <x v="1"/>
    </i>
    <i r="1">
      <x v="16"/>
    </i>
    <i r="2">
      <x v="1"/>
    </i>
    <i r="1">
      <x v="17"/>
    </i>
    <i r="2">
      <x v="1"/>
    </i>
    <i r="1">
      <x v="18"/>
    </i>
    <i r="2">
      <x/>
    </i>
    <i r="1">
      <x v="19"/>
    </i>
    <i r="2">
      <x/>
    </i>
    <i r="1">
      <x v="20"/>
    </i>
    <i r="2">
      <x/>
    </i>
    <i>
      <x v="5"/>
    </i>
    <i r="1">
      <x v="3"/>
    </i>
    <i r="2">
      <x/>
    </i>
    <i r="2">
      <x v="1"/>
    </i>
    <i r="1">
      <x v="7"/>
    </i>
    <i r="2">
      <x/>
    </i>
    <i r="1">
      <x v="21"/>
    </i>
    <i r="2">
      <x/>
    </i>
    <i r="1">
      <x v="22"/>
    </i>
    <i r="2">
      <x v="1"/>
    </i>
    <i r="1">
      <x v="25"/>
    </i>
    <i r="2">
      <x/>
    </i>
    <i r="1">
      <x v="26"/>
    </i>
    <i r="2">
      <x/>
    </i>
    <i r="1">
      <x v="27"/>
    </i>
    <i r="2">
      <x v="1"/>
    </i>
    <i>
      <x v="6"/>
    </i>
    <i r="1">
      <x v="3"/>
    </i>
    <i r="2">
      <x v="1"/>
    </i>
    <i>
      <x v="8"/>
    </i>
    <i r="1">
      <x v="3"/>
    </i>
    <i r="2">
      <x v="2"/>
    </i>
    <i r="1">
      <x v="28"/>
    </i>
    <i r="2">
      <x v="2"/>
    </i>
    <i r="1">
      <x v="29"/>
    </i>
    <i r="2">
      <x v="2"/>
    </i>
    <i t="grand">
      <x/>
    </i>
  </rowItems>
  <colItems count="1">
    <i/>
  </colItems>
  <formats count="38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6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field="6" type="button" dataOnly="0" labelOnly="1" outline="0" axis="axisRow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2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2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2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2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1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  <format dxfId="18">
      <pivotArea type="all" dataOnly="0" outline="0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1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1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1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1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" firstHeaderRow="0" firstDataRow="1" firstDataCol="1"/>
  <pivotFields count="24">
    <pivotField showAll="0"/>
    <pivotField showAll="0"/>
    <pivotField showAll="0"/>
    <pivotField showAll="0"/>
    <pivotField showAll="0">
      <items count="32">
        <item x="19"/>
        <item x="8"/>
        <item x="6"/>
        <item x="9"/>
        <item x="22"/>
        <item x="23"/>
        <item x="18"/>
        <item x="16"/>
        <item x="15"/>
        <item x="10"/>
        <item x="21"/>
        <item x="7"/>
        <item x="11"/>
        <item x="2"/>
        <item x="20"/>
        <item x="24"/>
        <item x="26"/>
        <item x="27"/>
        <item x="29"/>
        <item x="13"/>
        <item x="12"/>
        <item x="17"/>
        <item x="14"/>
        <item x="0"/>
        <item x="28"/>
        <item x="25"/>
        <item x="1"/>
        <item x="4"/>
        <item x="3"/>
        <item x="5"/>
        <item x="30"/>
        <item t="default"/>
      </items>
    </pivotField>
    <pivotField showAll="0">
      <items count="53">
        <item x="33"/>
        <item x="14"/>
        <item x="9"/>
        <item x="15"/>
        <item x="19"/>
        <item x="50"/>
        <item x="24"/>
        <item x="41"/>
        <item x="25"/>
        <item x="46"/>
        <item x="3"/>
        <item x="43"/>
        <item x="10"/>
        <item x="16"/>
        <item x="39"/>
        <item x="5"/>
        <item x="26"/>
        <item x="38"/>
        <item x="35"/>
        <item x="20"/>
        <item x="21"/>
        <item x="36"/>
        <item x="17"/>
        <item x="12"/>
        <item x="0"/>
        <item x="4"/>
        <item x="44"/>
        <item x="42"/>
        <item x="49"/>
        <item x="6"/>
        <item x="28"/>
        <item x="37"/>
        <item x="13"/>
        <item x="27"/>
        <item x="23"/>
        <item x="18"/>
        <item x="2"/>
        <item x="31"/>
        <item x="1"/>
        <item x="29"/>
        <item x="34"/>
        <item x="47"/>
        <item x="45"/>
        <item x="40"/>
        <item x="11"/>
        <item x="30"/>
        <item x="32"/>
        <item x="22"/>
        <item x="8"/>
        <item x="48"/>
        <item x="7"/>
        <item x="51"/>
        <item t="default"/>
      </items>
    </pivotField>
    <pivotField axis="axisRow" showAll="0">
      <items count="8">
        <item x="5"/>
        <item x="2"/>
        <item x="0"/>
        <item x="3"/>
        <item x="1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verage of 1. ท่านได้รับความสะดวกในการสมัครเข้ารับการอบรม" fld="8" subtotal="average" baseField="6" baseItem="2" numFmtId="2"/>
    <dataField name="Average of 2. เจ้าหน้าที่ให้บริการด้วยกิริยาวาจาสุภาพ ยิ้มแย้มแจ่มใส" fld="9" subtotal="average" baseField="6" baseItem="2"/>
    <dataField name="Average of 3. เจ้าหน้าที่ให้คำแนะนำ/ข้อมูล ถูกต้อง ชัดเจน" fld="10" subtotal="average" baseField="6" baseItem="2"/>
    <dataField name="Average of 5. ความเหมาะสมของช่วงเวลาที่ท่านเข้ารับการอบรม" fld="12" subtotal="average" baseField="6" baseItem="2"/>
    <dataField name="Average of 6. ความสะดวกของสถานที่อบรม" fld="13" subtotal="average" baseField="6" baseItem="2"/>
    <dataField name="Average of 7. ความรู้ก่อนการเข้ารับการอบรมของท่านอยู่ในระดับใด" fld="14" subtotal="average" baseField="6" baseItem="2"/>
    <dataField name="Average of 8. ความรู้หลังการเข้ารับการอบรมของท่านอยู่ในระดับใด" fld="15" subtotal="average" baseField="6" baseItem="2"/>
    <dataField name="Average of 9. ท่านสามารถนำความรู้ไปประยุกต์ใช้ให้เกิดประโยชน์เพียงใด" fld="16" subtotal="average" baseField="6" baseItem="2"/>
    <dataField name="Average of 10. เนื้อหาสาระของการอบรมมีความเหมาะสมเพียงใด" fld="17" subtotal="average" baseField="6" baseItem="2"/>
    <dataField name="Average of 11. หนังสือเรียนมีเนื้อหาสาระ ความชัดเจน และเข้าใจง่าย" fld="18" subtotal="average" baseField="6" baseItem="2"/>
    <dataField name="Average of 12. อาจารย์อธิบายเนื้อหาวิชาได้อย่างชัดเจนและเข้าใจง่าย" fld="19" subtotal="average" baseField="6" baseItem="2"/>
    <dataField name="Average of 13. อาจารย์เข้าสอน – เลิกสอน ตรงเวลา" fld="20" subtotal="average" baseField="6" baseItem="2"/>
    <dataField name="Average of 14. อาจารย์ใช้สื่อการสอนได้เหมาะสมกับเนื้อหา และตอบคำถามได้ชัดเจน" fld="21" subtotal="average" baseField="6" baseItem="2"/>
    <dataField name="Average of 15. ท่านต้องการให้บัณฑิตวิทยาลัย จัดการอบรมรายวิชานี้ในครั้งต่อไปหรือไม่" fld="22" subtotal="average" baseField="6" baseItem="2"/>
    <dataField name="Sum of 4. ความเหมาะสมของระยะเวลาในการจัดการอบรม" fld="11" baseField="0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394"/>
  <sheetViews>
    <sheetView topLeftCell="A67" workbookViewId="0">
      <selection activeCell="G33" sqref="G33"/>
    </sheetView>
  </sheetViews>
  <sheetFormatPr defaultColWidth="123.28515625" defaultRowHeight="21.75" x14ac:dyDescent="0.5"/>
  <cols>
    <col min="1" max="1" width="104" style="13" customWidth="1"/>
    <col min="2" max="16384" width="123.28515625" style="13"/>
  </cols>
  <sheetData>
    <row r="3" spans="1:2" x14ac:dyDescent="0.5">
      <c r="A3" s="11" t="s">
        <v>21</v>
      </c>
      <c r="B3" s="12"/>
    </row>
    <row r="4" spans="1:2" x14ac:dyDescent="0.5">
      <c r="A4" s="14" t="s">
        <v>14</v>
      </c>
      <c r="B4" s="12"/>
    </row>
    <row r="5" spans="1:2" x14ac:dyDescent="0.5">
      <c r="A5" s="14" t="s">
        <v>22</v>
      </c>
      <c r="B5" s="12"/>
    </row>
    <row r="6" spans="1:2" x14ac:dyDescent="0.5">
      <c r="A6" s="14" t="s">
        <v>6</v>
      </c>
      <c r="B6" s="12"/>
    </row>
    <row r="7" spans="1:2" x14ac:dyDescent="0.5">
      <c r="A7" s="14" t="s">
        <v>10</v>
      </c>
      <c r="B7" s="12"/>
    </row>
    <row r="8" spans="1:2" x14ac:dyDescent="0.5">
      <c r="A8" s="14" t="s">
        <v>62</v>
      </c>
      <c r="B8" s="12"/>
    </row>
    <row r="9" spans="1:2" x14ac:dyDescent="0.5">
      <c r="A9" s="14" t="s">
        <v>10</v>
      </c>
      <c r="B9" s="12"/>
    </row>
    <row r="10" spans="1:2" x14ac:dyDescent="0.5">
      <c r="A10" s="14" t="s">
        <v>13</v>
      </c>
      <c r="B10" s="12"/>
    </row>
    <row r="11" spans="1:2" x14ac:dyDescent="0.5">
      <c r="A11" s="14" t="s">
        <v>22</v>
      </c>
      <c r="B11" s="12"/>
    </row>
    <row r="12" spans="1:2" x14ac:dyDescent="0.5">
      <c r="A12" s="14" t="s">
        <v>6</v>
      </c>
      <c r="B12" s="12"/>
    </row>
    <row r="13" spans="1:2" x14ac:dyDescent="0.5">
      <c r="A13" s="14" t="s">
        <v>10</v>
      </c>
      <c r="B13" s="12"/>
    </row>
    <row r="14" spans="1:2" x14ac:dyDescent="0.5">
      <c r="A14" s="14" t="s">
        <v>43</v>
      </c>
      <c r="B14" s="12"/>
    </row>
    <row r="15" spans="1:2" x14ac:dyDescent="0.5">
      <c r="A15" s="14" t="s">
        <v>6</v>
      </c>
      <c r="B15" s="12"/>
    </row>
    <row r="16" spans="1:2" x14ac:dyDescent="0.5">
      <c r="A16" s="14" t="s">
        <v>49</v>
      </c>
      <c r="B16" s="12"/>
    </row>
    <row r="17" spans="1:2" x14ac:dyDescent="0.5">
      <c r="A17" s="14" t="s">
        <v>6</v>
      </c>
      <c r="B17" s="12"/>
    </row>
    <row r="18" spans="1:2" ht="174" x14ac:dyDescent="0.5">
      <c r="A18" s="14" t="s">
        <v>52</v>
      </c>
      <c r="B18" s="12"/>
    </row>
    <row r="19" spans="1:2" x14ac:dyDescent="0.5">
      <c r="A19" s="14" t="s">
        <v>10</v>
      </c>
      <c r="B19" s="12"/>
    </row>
    <row r="20" spans="1:2" x14ac:dyDescent="0.5">
      <c r="A20" s="14" t="s">
        <v>17</v>
      </c>
      <c r="B20" s="12"/>
    </row>
    <row r="21" spans="1:2" x14ac:dyDescent="0.5">
      <c r="A21" s="14" t="s">
        <v>22</v>
      </c>
      <c r="B21" s="12"/>
    </row>
    <row r="22" spans="1:2" x14ac:dyDescent="0.5">
      <c r="A22" s="14" t="s">
        <v>6</v>
      </c>
      <c r="B22" s="12"/>
    </row>
    <row r="23" spans="1:2" x14ac:dyDescent="0.5">
      <c r="A23" s="14" t="s">
        <v>10</v>
      </c>
      <c r="B23" s="12"/>
    </row>
    <row r="24" spans="1:2" x14ac:dyDescent="0.5">
      <c r="A24" s="14" t="s">
        <v>42</v>
      </c>
      <c r="B24" s="12"/>
    </row>
    <row r="25" spans="1:2" x14ac:dyDescent="0.5">
      <c r="A25" s="14" t="s">
        <v>10</v>
      </c>
      <c r="B25" s="12"/>
    </row>
    <row r="26" spans="1:2" ht="43.5" x14ac:dyDescent="0.5">
      <c r="A26" s="14" t="s">
        <v>46</v>
      </c>
      <c r="B26" s="12"/>
    </row>
    <row r="27" spans="1:2" x14ac:dyDescent="0.5">
      <c r="A27" s="14" t="s">
        <v>10</v>
      </c>
      <c r="B27" s="12"/>
    </row>
    <row r="28" spans="1:2" ht="43.5" x14ac:dyDescent="0.5">
      <c r="A28" s="14" t="s">
        <v>48</v>
      </c>
      <c r="B28" s="12"/>
    </row>
    <row r="29" spans="1:2" x14ac:dyDescent="0.5">
      <c r="A29" s="14" t="s">
        <v>6</v>
      </c>
      <c r="B29" s="12"/>
    </row>
    <row r="30" spans="1:2" ht="43.5" x14ac:dyDescent="0.5">
      <c r="A30" s="14" t="s">
        <v>61</v>
      </c>
    </row>
    <row r="31" spans="1:2" x14ac:dyDescent="0.5">
      <c r="A31" s="14" t="s">
        <v>10</v>
      </c>
    </row>
    <row r="32" spans="1:2" x14ac:dyDescent="0.5">
      <c r="A32" s="14" t="s">
        <v>18</v>
      </c>
    </row>
    <row r="33" spans="1:1" x14ac:dyDescent="0.5">
      <c r="A33" s="14" t="s">
        <v>15</v>
      </c>
    </row>
    <row r="34" spans="1:1" x14ac:dyDescent="0.5">
      <c r="A34" s="14" t="s">
        <v>10</v>
      </c>
    </row>
    <row r="35" spans="1:1" x14ac:dyDescent="0.5">
      <c r="A35" s="14" t="s">
        <v>22</v>
      </c>
    </row>
    <row r="36" spans="1:1" x14ac:dyDescent="0.5">
      <c r="A36" s="14" t="s">
        <v>6</v>
      </c>
    </row>
    <row r="37" spans="1:1" x14ac:dyDescent="0.5">
      <c r="A37" s="14" t="s">
        <v>10</v>
      </c>
    </row>
    <row r="38" spans="1:1" x14ac:dyDescent="0.5">
      <c r="A38" s="14" t="s">
        <v>44</v>
      </c>
    </row>
    <row r="39" spans="1:1" x14ac:dyDescent="0.5">
      <c r="A39" s="14" t="s">
        <v>6</v>
      </c>
    </row>
    <row r="40" spans="1:1" x14ac:dyDescent="0.5">
      <c r="A40" s="14" t="s">
        <v>47</v>
      </c>
    </row>
    <row r="41" spans="1:1" x14ac:dyDescent="0.5">
      <c r="A41" s="14" t="s">
        <v>10</v>
      </c>
    </row>
    <row r="42" spans="1:1" x14ac:dyDescent="0.5">
      <c r="A42" s="14" t="s">
        <v>50</v>
      </c>
    </row>
    <row r="43" spans="1:1" x14ac:dyDescent="0.5">
      <c r="A43" s="14" t="s">
        <v>6</v>
      </c>
    </row>
    <row r="44" spans="1:1" x14ac:dyDescent="0.5">
      <c r="A44" s="14" t="s">
        <v>51</v>
      </c>
    </row>
    <row r="45" spans="1:1" x14ac:dyDescent="0.5">
      <c r="A45" s="14" t="s">
        <v>10</v>
      </c>
    </row>
    <row r="46" spans="1:1" x14ac:dyDescent="0.5">
      <c r="A46" s="14" t="s">
        <v>53</v>
      </c>
    </row>
    <row r="47" spans="1:1" x14ac:dyDescent="0.5">
      <c r="A47" s="14" t="s">
        <v>10</v>
      </c>
    </row>
    <row r="48" spans="1:1" x14ac:dyDescent="0.5">
      <c r="A48" s="14" t="s">
        <v>54</v>
      </c>
    </row>
    <row r="49" spans="1:1" x14ac:dyDescent="0.5">
      <c r="A49" s="14" t="s">
        <v>10</v>
      </c>
    </row>
    <row r="50" spans="1:1" x14ac:dyDescent="0.5">
      <c r="A50" s="14" t="s">
        <v>55</v>
      </c>
    </row>
    <row r="51" spans="1:1" x14ac:dyDescent="0.5">
      <c r="A51" s="14" t="s">
        <v>10</v>
      </c>
    </row>
    <row r="52" spans="1:1" x14ac:dyDescent="0.5">
      <c r="A52" s="14" t="s">
        <v>56</v>
      </c>
    </row>
    <row r="53" spans="1:1" x14ac:dyDescent="0.5">
      <c r="A53" s="14" t="s">
        <v>6</v>
      </c>
    </row>
    <row r="54" spans="1:1" ht="43.5" x14ac:dyDescent="0.5">
      <c r="A54" s="14" t="s">
        <v>57</v>
      </c>
    </row>
    <row r="55" spans="1:1" x14ac:dyDescent="0.5">
      <c r="A55" s="14" t="s">
        <v>6</v>
      </c>
    </row>
    <row r="56" spans="1:1" x14ac:dyDescent="0.5">
      <c r="A56" s="14" t="s">
        <v>58</v>
      </c>
    </row>
    <row r="57" spans="1:1" x14ac:dyDescent="0.5">
      <c r="A57" s="14" t="s">
        <v>6</v>
      </c>
    </row>
    <row r="58" spans="1:1" x14ac:dyDescent="0.5">
      <c r="A58" s="14" t="s">
        <v>9</v>
      </c>
    </row>
    <row r="59" spans="1:1" x14ac:dyDescent="0.5">
      <c r="A59" s="14" t="s">
        <v>22</v>
      </c>
    </row>
    <row r="60" spans="1:1" x14ac:dyDescent="0.5">
      <c r="A60" s="14" t="s">
        <v>6</v>
      </c>
    </row>
    <row r="61" spans="1:1" x14ac:dyDescent="0.5">
      <c r="A61" s="14" t="s">
        <v>10</v>
      </c>
    </row>
    <row r="62" spans="1:1" x14ac:dyDescent="0.5">
      <c r="A62" s="14" t="s">
        <v>45</v>
      </c>
    </row>
    <row r="63" spans="1:1" x14ac:dyDescent="0.5">
      <c r="A63" s="14" t="s">
        <v>6</v>
      </c>
    </row>
    <row r="64" spans="1:1" x14ac:dyDescent="0.5">
      <c r="A64" s="14" t="s">
        <v>59</v>
      </c>
    </row>
    <row r="65" spans="1:1" x14ac:dyDescent="0.5">
      <c r="A65" s="14" t="s">
        <v>6</v>
      </c>
    </row>
    <row r="66" spans="1:1" x14ac:dyDescent="0.5">
      <c r="A66" s="14" t="s">
        <v>60</v>
      </c>
    </row>
    <row r="67" spans="1:1" x14ac:dyDescent="0.5">
      <c r="A67" s="14" t="s">
        <v>10</v>
      </c>
    </row>
    <row r="68" spans="1:1" x14ac:dyDescent="0.5">
      <c r="A68" s="14" t="s">
        <v>63</v>
      </c>
    </row>
    <row r="69" spans="1:1" x14ac:dyDescent="0.5">
      <c r="A69" s="14" t="s">
        <v>6</v>
      </c>
    </row>
    <row r="70" spans="1:1" ht="43.5" x14ac:dyDescent="0.5">
      <c r="A70" s="14" t="s">
        <v>64</v>
      </c>
    </row>
    <row r="71" spans="1:1" x14ac:dyDescent="0.5">
      <c r="A71" s="14" t="s">
        <v>6</v>
      </c>
    </row>
    <row r="72" spans="1:1" x14ac:dyDescent="0.5">
      <c r="A72" s="14" t="s">
        <v>65</v>
      </c>
    </row>
    <row r="73" spans="1:1" x14ac:dyDescent="0.5">
      <c r="A73" s="14" t="s">
        <v>10</v>
      </c>
    </row>
    <row r="74" spans="1:1" x14ac:dyDescent="0.5">
      <c r="A74" s="14" t="s">
        <v>16</v>
      </c>
    </row>
    <row r="75" spans="1:1" x14ac:dyDescent="0.5">
      <c r="A75" s="14" t="s">
        <v>22</v>
      </c>
    </row>
    <row r="76" spans="1:1" x14ac:dyDescent="0.5">
      <c r="A76" s="14" t="s">
        <v>10</v>
      </c>
    </row>
    <row r="77" spans="1:1" x14ac:dyDescent="0.5">
      <c r="A77" s="14" t="s">
        <v>22</v>
      </c>
    </row>
    <row r="78" spans="1:1" x14ac:dyDescent="0.5">
      <c r="A78" s="14" t="s">
        <v>22</v>
      </c>
    </row>
    <row r="79" spans="1:1" x14ac:dyDescent="0.5">
      <c r="A79" s="14" t="s">
        <v>22</v>
      </c>
    </row>
    <row r="80" spans="1:1" x14ac:dyDescent="0.5">
      <c r="A80" s="14">
        <v>4.0250825082508248</v>
      </c>
    </row>
    <row r="81" spans="1:1" x14ac:dyDescent="0.5">
      <c r="A81" s="14" t="s">
        <v>22</v>
      </c>
    </row>
    <row r="82" spans="1:1" x14ac:dyDescent="0.5">
      <c r="A82" s="14">
        <v>0.86508941691856922</v>
      </c>
    </row>
    <row r="83" spans="1:1" x14ac:dyDescent="0.5">
      <c r="A83" s="14" t="s">
        <v>22</v>
      </c>
    </row>
    <row r="84" spans="1:1" x14ac:dyDescent="0.5">
      <c r="A84" s="14" t="s">
        <v>23</v>
      </c>
    </row>
    <row r="85" spans="1:1" x14ac:dyDescent="0.5">
      <c r="A85"/>
    </row>
    <row r="86" spans="1:1" x14ac:dyDescent="0.5">
      <c r="A86"/>
    </row>
    <row r="87" spans="1:1" x14ac:dyDescent="0.5">
      <c r="A87"/>
    </row>
    <row r="88" spans="1:1" x14ac:dyDescent="0.5">
      <c r="A88"/>
    </row>
    <row r="89" spans="1:1" x14ac:dyDescent="0.5">
      <c r="A89"/>
    </row>
    <row r="90" spans="1:1" x14ac:dyDescent="0.5">
      <c r="A90"/>
    </row>
    <row r="91" spans="1:1" x14ac:dyDescent="0.5">
      <c r="A91"/>
    </row>
    <row r="92" spans="1:1" x14ac:dyDescent="0.5">
      <c r="A92"/>
    </row>
    <row r="93" spans="1:1" x14ac:dyDescent="0.5">
      <c r="A93"/>
    </row>
    <row r="94" spans="1:1" x14ac:dyDescent="0.5">
      <c r="A94"/>
    </row>
    <row r="95" spans="1:1" x14ac:dyDescent="0.5">
      <c r="A95"/>
    </row>
    <row r="96" spans="1:1" x14ac:dyDescent="0.5">
      <c r="A96"/>
    </row>
    <row r="97" spans="1:1" x14ac:dyDescent="0.5">
      <c r="A97"/>
    </row>
    <row r="98" spans="1:1" x14ac:dyDescent="0.5">
      <c r="A98"/>
    </row>
    <row r="99" spans="1:1" x14ac:dyDescent="0.5">
      <c r="A99"/>
    </row>
    <row r="100" spans="1:1" x14ac:dyDescent="0.5">
      <c r="A100"/>
    </row>
    <row r="101" spans="1:1" x14ac:dyDescent="0.5">
      <c r="A101"/>
    </row>
    <row r="102" spans="1:1" x14ac:dyDescent="0.5">
      <c r="A102"/>
    </row>
    <row r="103" spans="1:1" x14ac:dyDescent="0.5">
      <c r="A103"/>
    </row>
    <row r="104" spans="1:1" x14ac:dyDescent="0.5">
      <c r="A104"/>
    </row>
    <row r="105" spans="1:1" x14ac:dyDescent="0.5">
      <c r="A105"/>
    </row>
    <row r="106" spans="1:1" x14ac:dyDescent="0.5">
      <c r="A106"/>
    </row>
    <row r="107" spans="1:1" x14ac:dyDescent="0.5">
      <c r="A107"/>
    </row>
    <row r="108" spans="1:1" x14ac:dyDescent="0.5">
      <c r="A108"/>
    </row>
    <row r="109" spans="1:1" x14ac:dyDescent="0.5">
      <c r="A109"/>
    </row>
    <row r="110" spans="1:1" x14ac:dyDescent="0.5">
      <c r="A110"/>
    </row>
    <row r="111" spans="1:1" x14ac:dyDescent="0.5">
      <c r="A111"/>
    </row>
    <row r="112" spans="1:1" x14ac:dyDescent="0.5">
      <c r="A112"/>
    </row>
    <row r="113" spans="1:1" x14ac:dyDescent="0.5">
      <c r="A113"/>
    </row>
    <row r="114" spans="1:1" x14ac:dyDescent="0.5">
      <c r="A114"/>
    </row>
    <row r="115" spans="1:1" x14ac:dyDescent="0.5">
      <c r="A115"/>
    </row>
    <row r="116" spans="1:1" x14ac:dyDescent="0.5">
      <c r="A116"/>
    </row>
    <row r="117" spans="1:1" x14ac:dyDescent="0.5">
      <c r="A117"/>
    </row>
    <row r="118" spans="1:1" x14ac:dyDescent="0.5">
      <c r="A118"/>
    </row>
    <row r="119" spans="1:1" x14ac:dyDescent="0.5">
      <c r="A119"/>
    </row>
    <row r="120" spans="1:1" x14ac:dyDescent="0.5">
      <c r="A120"/>
    </row>
    <row r="121" spans="1:1" x14ac:dyDescent="0.5">
      <c r="A121"/>
    </row>
    <row r="122" spans="1:1" x14ac:dyDescent="0.5">
      <c r="A122"/>
    </row>
    <row r="123" spans="1:1" x14ac:dyDescent="0.5">
      <c r="A123"/>
    </row>
    <row r="124" spans="1:1" x14ac:dyDescent="0.5">
      <c r="A124"/>
    </row>
    <row r="125" spans="1:1" x14ac:dyDescent="0.5">
      <c r="A125"/>
    </row>
    <row r="126" spans="1:1" x14ac:dyDescent="0.5">
      <c r="A126"/>
    </row>
    <row r="127" spans="1:1" x14ac:dyDescent="0.5">
      <c r="A127"/>
    </row>
    <row r="128" spans="1:1" x14ac:dyDescent="0.5">
      <c r="A128"/>
    </row>
    <row r="129" spans="1:1" x14ac:dyDescent="0.5">
      <c r="A129"/>
    </row>
    <row r="130" spans="1:1" x14ac:dyDescent="0.5">
      <c r="A130"/>
    </row>
    <row r="131" spans="1:1" x14ac:dyDescent="0.5">
      <c r="A131"/>
    </row>
    <row r="132" spans="1:1" x14ac:dyDescent="0.5">
      <c r="A132"/>
    </row>
    <row r="133" spans="1:1" x14ac:dyDescent="0.5">
      <c r="A133"/>
    </row>
    <row r="134" spans="1:1" x14ac:dyDescent="0.5">
      <c r="A134"/>
    </row>
    <row r="135" spans="1:1" x14ac:dyDescent="0.5">
      <c r="A135"/>
    </row>
    <row r="136" spans="1:1" x14ac:dyDescent="0.5">
      <c r="A136"/>
    </row>
    <row r="137" spans="1:1" x14ac:dyDescent="0.5">
      <c r="A137"/>
    </row>
    <row r="138" spans="1:1" x14ac:dyDescent="0.5">
      <c r="A138"/>
    </row>
    <row r="139" spans="1:1" x14ac:dyDescent="0.5">
      <c r="A139"/>
    </row>
    <row r="140" spans="1:1" x14ac:dyDescent="0.5">
      <c r="A140"/>
    </row>
    <row r="141" spans="1:1" x14ac:dyDescent="0.5">
      <c r="A141"/>
    </row>
    <row r="142" spans="1:1" x14ac:dyDescent="0.5">
      <c r="A142"/>
    </row>
    <row r="143" spans="1:1" x14ac:dyDescent="0.5">
      <c r="A143"/>
    </row>
    <row r="144" spans="1:1" x14ac:dyDescent="0.5">
      <c r="A144"/>
    </row>
    <row r="145" spans="1:1" x14ac:dyDescent="0.5">
      <c r="A145"/>
    </row>
    <row r="146" spans="1:1" x14ac:dyDescent="0.5">
      <c r="A146"/>
    </row>
    <row r="147" spans="1:1" x14ac:dyDescent="0.5">
      <c r="A147"/>
    </row>
    <row r="148" spans="1:1" x14ac:dyDescent="0.5">
      <c r="A148"/>
    </row>
    <row r="149" spans="1:1" x14ac:dyDescent="0.5">
      <c r="A149"/>
    </row>
    <row r="150" spans="1:1" x14ac:dyDescent="0.5">
      <c r="A150"/>
    </row>
    <row r="151" spans="1:1" x14ac:dyDescent="0.5">
      <c r="A151"/>
    </row>
    <row r="152" spans="1:1" x14ac:dyDescent="0.5">
      <c r="A152"/>
    </row>
    <row r="153" spans="1:1" x14ac:dyDescent="0.5">
      <c r="A153"/>
    </row>
    <row r="154" spans="1:1" x14ac:dyDescent="0.5">
      <c r="A154"/>
    </row>
    <row r="155" spans="1:1" x14ac:dyDescent="0.5">
      <c r="A155"/>
    </row>
    <row r="156" spans="1:1" x14ac:dyDescent="0.5">
      <c r="A156"/>
    </row>
    <row r="157" spans="1:1" x14ac:dyDescent="0.5">
      <c r="A157"/>
    </row>
    <row r="158" spans="1:1" x14ac:dyDescent="0.5">
      <c r="A158"/>
    </row>
    <row r="159" spans="1:1" x14ac:dyDescent="0.5">
      <c r="A159"/>
    </row>
    <row r="160" spans="1:1" x14ac:dyDescent="0.5">
      <c r="A160"/>
    </row>
    <row r="161" spans="1:1" x14ac:dyDescent="0.5">
      <c r="A161"/>
    </row>
    <row r="162" spans="1:1" x14ac:dyDescent="0.5">
      <c r="A162"/>
    </row>
    <row r="163" spans="1:1" x14ac:dyDescent="0.5">
      <c r="A163"/>
    </row>
    <row r="164" spans="1:1" x14ac:dyDescent="0.5">
      <c r="A164"/>
    </row>
    <row r="165" spans="1:1" x14ac:dyDescent="0.5">
      <c r="A165"/>
    </row>
    <row r="166" spans="1:1" x14ac:dyDescent="0.5">
      <c r="A166"/>
    </row>
    <row r="167" spans="1:1" x14ac:dyDescent="0.5">
      <c r="A167"/>
    </row>
    <row r="168" spans="1:1" x14ac:dyDescent="0.5">
      <c r="A168"/>
    </row>
    <row r="169" spans="1:1" x14ac:dyDescent="0.5">
      <c r="A169"/>
    </row>
    <row r="170" spans="1:1" x14ac:dyDescent="0.5">
      <c r="A170"/>
    </row>
    <row r="171" spans="1:1" x14ac:dyDescent="0.5">
      <c r="A171"/>
    </row>
    <row r="172" spans="1:1" x14ac:dyDescent="0.5">
      <c r="A172"/>
    </row>
    <row r="173" spans="1:1" x14ac:dyDescent="0.5">
      <c r="A173"/>
    </row>
    <row r="174" spans="1:1" x14ac:dyDescent="0.5">
      <c r="A174"/>
    </row>
    <row r="175" spans="1:1" x14ac:dyDescent="0.5">
      <c r="A175"/>
    </row>
    <row r="176" spans="1:1" x14ac:dyDescent="0.5">
      <c r="A176"/>
    </row>
    <row r="177" spans="1:1" x14ac:dyDescent="0.5">
      <c r="A177"/>
    </row>
    <row r="178" spans="1:1" x14ac:dyDescent="0.5">
      <c r="A178"/>
    </row>
    <row r="179" spans="1:1" x14ac:dyDescent="0.5">
      <c r="A179"/>
    </row>
    <row r="180" spans="1:1" x14ac:dyDescent="0.5">
      <c r="A180"/>
    </row>
    <row r="181" spans="1:1" x14ac:dyDescent="0.5">
      <c r="A181"/>
    </row>
    <row r="182" spans="1:1" x14ac:dyDescent="0.5">
      <c r="A182"/>
    </row>
    <row r="183" spans="1:1" x14ac:dyDescent="0.5">
      <c r="A183"/>
    </row>
    <row r="184" spans="1:1" x14ac:dyDescent="0.5">
      <c r="A184"/>
    </row>
    <row r="185" spans="1:1" x14ac:dyDescent="0.5">
      <c r="A185"/>
    </row>
    <row r="186" spans="1:1" x14ac:dyDescent="0.5">
      <c r="A186"/>
    </row>
    <row r="187" spans="1:1" x14ac:dyDescent="0.5">
      <c r="A187"/>
    </row>
    <row r="188" spans="1:1" x14ac:dyDescent="0.5">
      <c r="A188"/>
    </row>
    <row r="189" spans="1:1" x14ac:dyDescent="0.5">
      <c r="A189"/>
    </row>
    <row r="190" spans="1:1" x14ac:dyDescent="0.5">
      <c r="A190"/>
    </row>
    <row r="191" spans="1:1" x14ac:dyDescent="0.5">
      <c r="A191"/>
    </row>
    <row r="192" spans="1:1" x14ac:dyDescent="0.5">
      <c r="A192"/>
    </row>
    <row r="193" spans="1:1" x14ac:dyDescent="0.5">
      <c r="A193"/>
    </row>
    <row r="194" spans="1:1" x14ac:dyDescent="0.5">
      <c r="A194"/>
    </row>
    <row r="195" spans="1:1" x14ac:dyDescent="0.5">
      <c r="A195"/>
    </row>
    <row r="196" spans="1:1" x14ac:dyDescent="0.5">
      <c r="A196"/>
    </row>
    <row r="197" spans="1:1" x14ac:dyDescent="0.5">
      <c r="A197"/>
    </row>
    <row r="198" spans="1:1" x14ac:dyDescent="0.5">
      <c r="A198"/>
    </row>
    <row r="199" spans="1:1" x14ac:dyDescent="0.5">
      <c r="A199"/>
    </row>
    <row r="200" spans="1:1" x14ac:dyDescent="0.5">
      <c r="A200"/>
    </row>
    <row r="201" spans="1:1" x14ac:dyDescent="0.5">
      <c r="A201"/>
    </row>
    <row r="202" spans="1:1" x14ac:dyDescent="0.5">
      <c r="A202"/>
    </row>
    <row r="203" spans="1:1" x14ac:dyDescent="0.5">
      <c r="A203"/>
    </row>
    <row r="204" spans="1:1" x14ac:dyDescent="0.5">
      <c r="A204"/>
    </row>
    <row r="205" spans="1:1" x14ac:dyDescent="0.5">
      <c r="A205"/>
    </row>
    <row r="206" spans="1:1" x14ac:dyDescent="0.5">
      <c r="A206"/>
    </row>
    <row r="207" spans="1:1" x14ac:dyDescent="0.5">
      <c r="A207"/>
    </row>
    <row r="208" spans="1:1" x14ac:dyDescent="0.5">
      <c r="A208"/>
    </row>
    <row r="209" spans="1:1" x14ac:dyDescent="0.5">
      <c r="A209"/>
    </row>
    <row r="210" spans="1:1" x14ac:dyDescent="0.5">
      <c r="A210"/>
    </row>
    <row r="211" spans="1:1" x14ac:dyDescent="0.5">
      <c r="A211"/>
    </row>
    <row r="212" spans="1:1" x14ac:dyDescent="0.5">
      <c r="A212"/>
    </row>
    <row r="213" spans="1:1" x14ac:dyDescent="0.5">
      <c r="A213"/>
    </row>
    <row r="214" spans="1:1" x14ac:dyDescent="0.5">
      <c r="A214"/>
    </row>
    <row r="215" spans="1:1" x14ac:dyDescent="0.5">
      <c r="A215"/>
    </row>
    <row r="216" spans="1:1" x14ac:dyDescent="0.5">
      <c r="A216"/>
    </row>
    <row r="217" spans="1:1" x14ac:dyDescent="0.5">
      <c r="A217"/>
    </row>
    <row r="218" spans="1:1" x14ac:dyDescent="0.5">
      <c r="A218"/>
    </row>
    <row r="219" spans="1:1" x14ac:dyDescent="0.5">
      <c r="A219"/>
    </row>
    <row r="220" spans="1:1" x14ac:dyDescent="0.5">
      <c r="A220"/>
    </row>
    <row r="221" spans="1:1" x14ac:dyDescent="0.5">
      <c r="A221"/>
    </row>
    <row r="222" spans="1:1" x14ac:dyDescent="0.5">
      <c r="A222"/>
    </row>
    <row r="223" spans="1:1" x14ac:dyDescent="0.5">
      <c r="A223"/>
    </row>
    <row r="224" spans="1:1" x14ac:dyDescent="0.5">
      <c r="A224"/>
    </row>
    <row r="225" spans="1:1" x14ac:dyDescent="0.5">
      <c r="A225"/>
    </row>
    <row r="226" spans="1:1" x14ac:dyDescent="0.5">
      <c r="A226"/>
    </row>
    <row r="227" spans="1:1" x14ac:dyDescent="0.5">
      <c r="A227"/>
    </row>
    <row r="228" spans="1:1" x14ac:dyDescent="0.5">
      <c r="A228"/>
    </row>
    <row r="229" spans="1:1" x14ac:dyDescent="0.5">
      <c r="A229"/>
    </row>
    <row r="230" spans="1:1" x14ac:dyDescent="0.5">
      <c r="A230"/>
    </row>
    <row r="231" spans="1:1" x14ac:dyDescent="0.5">
      <c r="A231"/>
    </row>
    <row r="232" spans="1:1" x14ac:dyDescent="0.5">
      <c r="A232"/>
    </row>
    <row r="233" spans="1:1" x14ac:dyDescent="0.5">
      <c r="A233"/>
    </row>
    <row r="234" spans="1:1" x14ac:dyDescent="0.5">
      <c r="A234"/>
    </row>
    <row r="235" spans="1:1" x14ac:dyDescent="0.5">
      <c r="A235"/>
    </row>
    <row r="236" spans="1:1" x14ac:dyDescent="0.5">
      <c r="A236"/>
    </row>
    <row r="237" spans="1:1" x14ac:dyDescent="0.5">
      <c r="A237"/>
    </row>
    <row r="238" spans="1:1" x14ac:dyDescent="0.5">
      <c r="A238"/>
    </row>
    <row r="239" spans="1:1" x14ac:dyDescent="0.5">
      <c r="A239"/>
    </row>
    <row r="240" spans="1:1" x14ac:dyDescent="0.5">
      <c r="A240"/>
    </row>
    <row r="241" spans="1:1" x14ac:dyDescent="0.5">
      <c r="A241"/>
    </row>
    <row r="242" spans="1:1" x14ac:dyDescent="0.5">
      <c r="A242"/>
    </row>
    <row r="243" spans="1:1" x14ac:dyDescent="0.5">
      <c r="A243"/>
    </row>
    <row r="244" spans="1:1" x14ac:dyDescent="0.5">
      <c r="A244"/>
    </row>
    <row r="245" spans="1:1" x14ac:dyDescent="0.5">
      <c r="A245"/>
    </row>
    <row r="246" spans="1:1" x14ac:dyDescent="0.5">
      <c r="A246"/>
    </row>
    <row r="247" spans="1:1" x14ac:dyDescent="0.5">
      <c r="A247"/>
    </row>
    <row r="248" spans="1:1" x14ac:dyDescent="0.5">
      <c r="A248"/>
    </row>
    <row r="249" spans="1:1" x14ac:dyDescent="0.5">
      <c r="A249"/>
    </row>
    <row r="250" spans="1:1" x14ac:dyDescent="0.5">
      <c r="A250"/>
    </row>
    <row r="251" spans="1:1" x14ac:dyDescent="0.5">
      <c r="A251"/>
    </row>
    <row r="252" spans="1:1" x14ac:dyDescent="0.5">
      <c r="A252"/>
    </row>
    <row r="253" spans="1:1" x14ac:dyDescent="0.5">
      <c r="A253"/>
    </row>
    <row r="254" spans="1:1" x14ac:dyDescent="0.5">
      <c r="A254"/>
    </row>
    <row r="255" spans="1:1" x14ac:dyDescent="0.5">
      <c r="A255"/>
    </row>
    <row r="256" spans="1:1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</sheetData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G717"/>
  <sheetViews>
    <sheetView topLeftCell="A607" zoomScale="170" zoomScaleNormal="170" workbookViewId="0">
      <selection activeCell="A609" sqref="A609:C609"/>
    </sheetView>
  </sheetViews>
  <sheetFormatPr defaultRowHeight="21.75" x14ac:dyDescent="0.5"/>
  <cols>
    <col min="1" max="1" width="71.42578125" style="16" customWidth="1"/>
    <col min="2" max="2" width="6.140625" style="17" customWidth="1"/>
    <col min="3" max="3" width="7.140625" style="17" customWidth="1"/>
    <col min="4" max="4" width="8.42578125" style="15" customWidth="1"/>
    <col min="5" max="5" width="7.140625" style="15" customWidth="1"/>
    <col min="6" max="6" width="11.42578125" style="15" bestFit="1" customWidth="1"/>
    <col min="7" max="16384" width="9.140625" style="15"/>
  </cols>
  <sheetData>
    <row r="1" spans="1:5" s="27" customFormat="1" ht="30.75" x14ac:dyDescent="0.7">
      <c r="A1" s="185" t="s">
        <v>26</v>
      </c>
      <c r="B1" s="185"/>
      <c r="C1" s="185"/>
      <c r="D1" s="185"/>
    </row>
    <row r="2" spans="1:5" s="27" customFormat="1" ht="27.75" x14ac:dyDescent="0.65">
      <c r="A2" s="186" t="s">
        <v>490</v>
      </c>
      <c r="B2" s="186"/>
      <c r="C2" s="186"/>
      <c r="D2" s="186"/>
    </row>
    <row r="3" spans="1:5" s="27" customFormat="1" ht="3.75" customHeight="1" x14ac:dyDescent="0.5">
      <c r="A3" s="28"/>
      <c r="B3" s="29"/>
      <c r="C3" s="29"/>
    </row>
    <row r="4" spans="1:5" s="32" customFormat="1" ht="24" x14ac:dyDescent="0.55000000000000004">
      <c r="A4" s="30" t="s">
        <v>41</v>
      </c>
      <c r="B4" s="31"/>
      <c r="C4" s="31"/>
    </row>
    <row r="5" spans="1:5" s="32" customFormat="1" ht="24" x14ac:dyDescent="0.55000000000000004">
      <c r="A5" s="30" t="s">
        <v>491</v>
      </c>
      <c r="B5" s="31"/>
      <c r="C5" s="31"/>
    </row>
    <row r="6" spans="1:5" s="32" customFormat="1" ht="24" x14ac:dyDescent="0.55000000000000004">
      <c r="A6" s="30" t="s">
        <v>492</v>
      </c>
      <c r="B6" s="3"/>
      <c r="C6" s="3"/>
      <c r="E6" s="3"/>
    </row>
    <row r="7" spans="1:5" s="32" customFormat="1" ht="24" x14ac:dyDescent="0.55000000000000004">
      <c r="A7" s="30" t="s">
        <v>493</v>
      </c>
      <c r="B7" s="3"/>
      <c r="C7" s="3"/>
      <c r="E7" s="3"/>
    </row>
    <row r="8" spans="1:5" s="32" customFormat="1" ht="24" x14ac:dyDescent="0.55000000000000004">
      <c r="A8" s="30" t="s">
        <v>494</v>
      </c>
      <c r="B8" s="3"/>
      <c r="C8" s="3"/>
      <c r="E8" s="3"/>
    </row>
    <row r="9" spans="1:5" s="32" customFormat="1" ht="24" x14ac:dyDescent="0.55000000000000004">
      <c r="A9" s="30" t="s">
        <v>495</v>
      </c>
      <c r="B9" s="3"/>
      <c r="C9" s="3"/>
      <c r="E9" s="3"/>
    </row>
    <row r="10" spans="1:5" s="32" customFormat="1" ht="24" x14ac:dyDescent="0.55000000000000004">
      <c r="A10" s="30" t="s">
        <v>496</v>
      </c>
      <c r="B10" s="3"/>
      <c r="C10" s="3"/>
      <c r="E10" s="3"/>
    </row>
    <row r="11" spans="1:5" s="32" customFormat="1" ht="24" x14ac:dyDescent="0.55000000000000004">
      <c r="A11" s="30"/>
      <c r="B11" s="31"/>
      <c r="C11" s="31"/>
    </row>
    <row r="12" spans="1:5" s="32" customFormat="1" ht="24" x14ac:dyDescent="0.55000000000000004">
      <c r="A12" s="35" t="s">
        <v>27</v>
      </c>
      <c r="B12" s="31"/>
      <c r="C12" s="31"/>
    </row>
    <row r="13" spans="1:5" s="32" customFormat="1" ht="4.5" customHeight="1" x14ac:dyDescent="0.55000000000000004">
      <c r="A13" s="30"/>
      <c r="B13" s="31"/>
      <c r="C13" s="31"/>
    </row>
    <row r="14" spans="1:5" s="32" customFormat="1" ht="24" x14ac:dyDescent="0.55000000000000004">
      <c r="A14" s="35" t="s">
        <v>28</v>
      </c>
      <c r="B14" s="31"/>
      <c r="C14" s="31"/>
    </row>
    <row r="15" spans="1:5" s="32" customFormat="1" ht="24" x14ac:dyDescent="0.55000000000000004">
      <c r="A15" s="35" t="s">
        <v>34</v>
      </c>
      <c r="B15" s="31"/>
      <c r="C15" s="31"/>
    </row>
    <row r="16" spans="1:5" s="32" customFormat="1" ht="24" x14ac:dyDescent="0.55000000000000004">
      <c r="A16" s="86" t="s">
        <v>31</v>
      </c>
      <c r="B16" s="87" t="s">
        <v>29</v>
      </c>
      <c r="C16" s="87" t="s">
        <v>30</v>
      </c>
    </row>
    <row r="17" spans="1:3" s="32" customFormat="1" ht="24" x14ac:dyDescent="0.55000000000000004">
      <c r="A17" s="51" t="s">
        <v>497</v>
      </c>
      <c r="B17" s="36"/>
      <c r="C17" s="52"/>
    </row>
    <row r="18" spans="1:3" s="32" customFormat="1" ht="24" x14ac:dyDescent="0.55000000000000004">
      <c r="A18" s="53" t="s">
        <v>32</v>
      </c>
      <c r="B18" s="38">
        <v>13</v>
      </c>
      <c r="C18" s="40">
        <f>B18*100/174</f>
        <v>7.4712643678160919</v>
      </c>
    </row>
    <row r="19" spans="1:3" s="32" customFormat="1" ht="24" x14ac:dyDescent="0.55000000000000004">
      <c r="A19" s="54" t="s">
        <v>33</v>
      </c>
      <c r="B19" s="55">
        <v>21</v>
      </c>
      <c r="C19" s="41">
        <f t="shared" ref="C19:C32" si="0">B19*100/174</f>
        <v>12.068965517241379</v>
      </c>
    </row>
    <row r="20" spans="1:3" s="32" customFormat="1" ht="24" x14ac:dyDescent="0.55000000000000004">
      <c r="A20" s="51" t="s">
        <v>498</v>
      </c>
      <c r="B20" s="36"/>
      <c r="C20" s="40"/>
    </row>
    <row r="21" spans="1:3" s="32" customFormat="1" ht="24" x14ac:dyDescent="0.55000000000000004">
      <c r="A21" s="53" t="s">
        <v>32</v>
      </c>
      <c r="B21" s="38">
        <v>15</v>
      </c>
      <c r="C21" s="40">
        <f t="shared" si="0"/>
        <v>8.6206896551724146</v>
      </c>
    </row>
    <row r="22" spans="1:3" s="32" customFormat="1" ht="24" x14ac:dyDescent="0.55000000000000004">
      <c r="A22" s="54" t="s">
        <v>33</v>
      </c>
      <c r="B22" s="55">
        <v>19</v>
      </c>
      <c r="C22" s="41">
        <f t="shared" si="0"/>
        <v>10.919540229885058</v>
      </c>
    </row>
    <row r="23" spans="1:3" s="32" customFormat="1" ht="24" x14ac:dyDescent="0.55000000000000004">
      <c r="A23" s="51" t="s">
        <v>499</v>
      </c>
      <c r="B23" s="36"/>
      <c r="C23" s="40"/>
    </row>
    <row r="24" spans="1:3" s="32" customFormat="1" ht="24" x14ac:dyDescent="0.55000000000000004">
      <c r="A24" s="53" t="s">
        <v>32</v>
      </c>
      <c r="B24" s="38">
        <v>16</v>
      </c>
      <c r="C24" s="40">
        <f t="shared" si="0"/>
        <v>9.1954022988505741</v>
      </c>
    </row>
    <row r="25" spans="1:3" s="32" customFormat="1" ht="24" x14ac:dyDescent="0.55000000000000004">
      <c r="A25" s="54" t="s">
        <v>33</v>
      </c>
      <c r="B25" s="55">
        <v>18</v>
      </c>
      <c r="C25" s="41">
        <f t="shared" si="0"/>
        <v>10.344827586206897</v>
      </c>
    </row>
    <row r="26" spans="1:3" s="32" customFormat="1" ht="24" x14ac:dyDescent="0.55000000000000004">
      <c r="A26" s="53" t="s">
        <v>500</v>
      </c>
      <c r="B26" s="38"/>
      <c r="C26" s="40"/>
    </row>
    <row r="27" spans="1:3" s="32" customFormat="1" ht="24" x14ac:dyDescent="0.55000000000000004">
      <c r="A27" s="53" t="s">
        <v>32</v>
      </c>
      <c r="B27" s="38">
        <v>17</v>
      </c>
      <c r="C27" s="40">
        <f t="shared" si="0"/>
        <v>9.7701149425287355</v>
      </c>
    </row>
    <row r="28" spans="1:3" s="32" customFormat="1" ht="24" x14ac:dyDescent="0.55000000000000004">
      <c r="A28" s="54" t="s">
        <v>33</v>
      </c>
      <c r="B28" s="55">
        <v>38</v>
      </c>
      <c r="C28" s="41">
        <f t="shared" si="0"/>
        <v>21.839080459770116</v>
      </c>
    </row>
    <row r="29" spans="1:3" s="32" customFormat="1" ht="24" x14ac:dyDescent="0.55000000000000004">
      <c r="A29" s="53" t="s">
        <v>501</v>
      </c>
      <c r="B29" s="38"/>
      <c r="C29" s="40"/>
    </row>
    <row r="30" spans="1:3" s="32" customFormat="1" ht="24" x14ac:dyDescent="0.55000000000000004">
      <c r="A30" s="53" t="s">
        <v>32</v>
      </c>
      <c r="B30" s="38">
        <v>7</v>
      </c>
      <c r="C30" s="40">
        <f t="shared" si="0"/>
        <v>4.0229885057471266</v>
      </c>
    </row>
    <row r="31" spans="1:3" s="32" customFormat="1" ht="24" x14ac:dyDescent="0.55000000000000004">
      <c r="A31" s="53" t="s">
        <v>33</v>
      </c>
      <c r="B31" s="38">
        <v>10</v>
      </c>
      <c r="C31" s="41">
        <f t="shared" si="0"/>
        <v>5.7471264367816088</v>
      </c>
    </row>
    <row r="32" spans="1:3" s="32" customFormat="1" ht="24.75" thickBot="1" x14ac:dyDescent="0.6">
      <c r="A32" s="113" t="s">
        <v>35</v>
      </c>
      <c r="B32" s="114">
        <f>SUM(B18:B31)</f>
        <v>174</v>
      </c>
      <c r="C32" s="135">
        <f t="shared" si="0"/>
        <v>100</v>
      </c>
    </row>
    <row r="33" spans="1:4" s="32" customFormat="1" ht="24.75" thickTop="1" x14ac:dyDescent="0.55000000000000004">
      <c r="A33" s="85"/>
      <c r="B33" s="10"/>
      <c r="C33" s="60"/>
    </row>
    <row r="34" spans="1:4" s="32" customFormat="1" ht="24" x14ac:dyDescent="0.55000000000000004">
      <c r="A34" s="85"/>
      <c r="B34" s="10"/>
      <c r="C34" s="60"/>
    </row>
    <row r="35" spans="1:4" s="32" customFormat="1" ht="24" x14ac:dyDescent="0.55000000000000004">
      <c r="A35" s="85"/>
      <c r="B35" s="10"/>
      <c r="C35" s="60"/>
    </row>
    <row r="36" spans="1:4" s="32" customFormat="1" ht="24" x14ac:dyDescent="0.55000000000000004">
      <c r="A36" s="30" t="s">
        <v>759</v>
      </c>
      <c r="B36" s="31"/>
      <c r="C36" s="31"/>
    </row>
    <row r="37" spans="1:4" s="32" customFormat="1" ht="24" x14ac:dyDescent="0.55000000000000004">
      <c r="A37" s="30" t="s">
        <v>806</v>
      </c>
      <c r="B37" s="31"/>
      <c r="C37" s="31"/>
    </row>
    <row r="38" spans="1:4" s="32" customFormat="1" ht="24" x14ac:dyDescent="0.55000000000000004">
      <c r="A38" s="30" t="s">
        <v>760</v>
      </c>
      <c r="B38" s="31"/>
      <c r="C38" s="31"/>
    </row>
    <row r="39" spans="1:4" s="32" customFormat="1" ht="24" x14ac:dyDescent="0.55000000000000004">
      <c r="A39" s="30" t="s">
        <v>761</v>
      </c>
      <c r="B39" s="31"/>
      <c r="C39" s="31"/>
    </row>
    <row r="40" spans="1:4" s="32" customFormat="1" ht="24" x14ac:dyDescent="0.55000000000000004">
      <c r="A40" s="30"/>
      <c r="B40" s="31"/>
      <c r="C40" s="31"/>
    </row>
    <row r="41" spans="1:4" s="32" customFormat="1" ht="24" x14ac:dyDescent="0.55000000000000004">
      <c r="A41" s="35" t="s">
        <v>36</v>
      </c>
      <c r="B41" s="31"/>
      <c r="C41" s="31"/>
    </row>
    <row r="42" spans="1:4" s="32" customFormat="1" ht="24" x14ac:dyDescent="0.55000000000000004">
      <c r="A42" s="86" t="s">
        <v>31</v>
      </c>
      <c r="B42" s="87" t="s">
        <v>29</v>
      </c>
      <c r="C42" s="87" t="s">
        <v>30</v>
      </c>
    </row>
    <row r="43" spans="1:4" s="32" customFormat="1" ht="24" x14ac:dyDescent="0.55000000000000004">
      <c r="A43" s="51" t="s">
        <v>502</v>
      </c>
      <c r="B43" s="36"/>
      <c r="C43" s="37"/>
    </row>
    <row r="44" spans="1:4" s="32" customFormat="1" ht="24" x14ac:dyDescent="0.55000000000000004">
      <c r="A44" s="53" t="s">
        <v>103</v>
      </c>
      <c r="B44" s="39">
        <v>17</v>
      </c>
      <c r="C44" s="40">
        <f>B44*100/174</f>
        <v>9.7701149425287355</v>
      </c>
      <c r="D44" s="57"/>
    </row>
    <row r="45" spans="1:4" s="32" customFormat="1" ht="24" x14ac:dyDescent="0.55000000000000004">
      <c r="A45" s="53" t="s">
        <v>104</v>
      </c>
      <c r="B45" s="39">
        <v>12</v>
      </c>
      <c r="C45" s="40">
        <f t="shared" ref="C45:C65" si="1">B45*100/174</f>
        <v>6.8965517241379306</v>
      </c>
      <c r="D45" s="57"/>
    </row>
    <row r="46" spans="1:4" s="32" customFormat="1" ht="24" x14ac:dyDescent="0.55000000000000004">
      <c r="A46" s="53" t="s">
        <v>105</v>
      </c>
      <c r="B46" s="39">
        <v>4</v>
      </c>
      <c r="C46" s="40">
        <f t="shared" si="1"/>
        <v>2.2988505747126435</v>
      </c>
    </row>
    <row r="47" spans="1:4" s="32" customFormat="1" ht="24" x14ac:dyDescent="0.55000000000000004">
      <c r="A47" s="54" t="s">
        <v>505</v>
      </c>
      <c r="B47" s="68">
        <v>1</v>
      </c>
      <c r="C47" s="41">
        <f t="shared" si="1"/>
        <v>0.57471264367816088</v>
      </c>
    </row>
    <row r="48" spans="1:4" s="32" customFormat="1" ht="24" x14ac:dyDescent="0.55000000000000004">
      <c r="A48" s="53" t="s">
        <v>498</v>
      </c>
      <c r="B48" s="38"/>
      <c r="C48" s="40"/>
    </row>
    <row r="49" spans="1:4" s="32" customFormat="1" ht="24" x14ac:dyDescent="0.55000000000000004">
      <c r="A49" s="53" t="s">
        <v>103</v>
      </c>
      <c r="B49" s="39">
        <v>16</v>
      </c>
      <c r="C49" s="40">
        <f t="shared" si="1"/>
        <v>9.1954022988505741</v>
      </c>
    </row>
    <row r="50" spans="1:4" s="32" customFormat="1" ht="24" x14ac:dyDescent="0.55000000000000004">
      <c r="A50" s="53" t="s">
        <v>104</v>
      </c>
      <c r="B50" s="39">
        <v>12</v>
      </c>
      <c r="C50" s="40">
        <f t="shared" si="1"/>
        <v>6.8965517241379306</v>
      </c>
    </row>
    <row r="51" spans="1:4" s="32" customFormat="1" ht="24" x14ac:dyDescent="0.55000000000000004">
      <c r="A51" s="53" t="s">
        <v>105</v>
      </c>
      <c r="B51" s="39">
        <v>5</v>
      </c>
      <c r="C51" s="40">
        <f t="shared" si="1"/>
        <v>2.8735632183908044</v>
      </c>
    </row>
    <row r="52" spans="1:4" s="32" customFormat="1" ht="24" x14ac:dyDescent="0.55000000000000004">
      <c r="A52" s="54" t="s">
        <v>505</v>
      </c>
      <c r="B52" s="68">
        <v>1</v>
      </c>
      <c r="C52" s="41">
        <f t="shared" si="1"/>
        <v>0.57471264367816088</v>
      </c>
    </row>
    <row r="53" spans="1:4" s="32" customFormat="1" ht="24" x14ac:dyDescent="0.55000000000000004">
      <c r="A53" s="51" t="s">
        <v>503</v>
      </c>
      <c r="B53" s="64"/>
      <c r="C53" s="40"/>
      <c r="D53" s="100"/>
    </row>
    <row r="54" spans="1:4" s="32" customFormat="1" ht="24" x14ac:dyDescent="0.55000000000000004">
      <c r="A54" s="53" t="s">
        <v>103</v>
      </c>
      <c r="B54" s="39">
        <v>16</v>
      </c>
      <c r="C54" s="40">
        <f t="shared" si="1"/>
        <v>9.1954022988505741</v>
      </c>
      <c r="D54" s="100"/>
    </row>
    <row r="55" spans="1:4" s="32" customFormat="1" ht="24" x14ac:dyDescent="0.55000000000000004">
      <c r="A55" s="53" t="s">
        <v>104</v>
      </c>
      <c r="B55" s="39">
        <v>9</v>
      </c>
      <c r="C55" s="40">
        <f t="shared" si="1"/>
        <v>5.1724137931034484</v>
      </c>
      <c r="D55" s="100"/>
    </row>
    <row r="56" spans="1:4" s="32" customFormat="1" ht="24" x14ac:dyDescent="0.55000000000000004">
      <c r="A56" s="54" t="s">
        <v>105</v>
      </c>
      <c r="B56" s="68">
        <v>9</v>
      </c>
      <c r="C56" s="41">
        <f t="shared" si="1"/>
        <v>5.1724137931034484</v>
      </c>
      <c r="D56" s="100"/>
    </row>
    <row r="57" spans="1:4" s="32" customFormat="1" ht="24" x14ac:dyDescent="0.55000000000000004">
      <c r="A57" s="53" t="s">
        <v>504</v>
      </c>
      <c r="B57" s="38"/>
      <c r="C57" s="40"/>
    </row>
    <row r="58" spans="1:4" s="32" customFormat="1" ht="24" x14ac:dyDescent="0.55000000000000004">
      <c r="A58" s="53" t="s">
        <v>103</v>
      </c>
      <c r="B58" s="39">
        <v>21</v>
      </c>
      <c r="C58" s="40">
        <f t="shared" si="1"/>
        <v>12.068965517241379</v>
      </c>
      <c r="D58" s="100"/>
    </row>
    <row r="59" spans="1:4" s="32" customFormat="1" ht="24" x14ac:dyDescent="0.55000000000000004">
      <c r="A59" s="53" t="s">
        <v>104</v>
      </c>
      <c r="B59" s="39">
        <v>27</v>
      </c>
      <c r="C59" s="40">
        <f t="shared" si="1"/>
        <v>15.517241379310345</v>
      </c>
      <c r="D59" s="100"/>
    </row>
    <row r="60" spans="1:4" s="32" customFormat="1" ht="24" x14ac:dyDescent="0.55000000000000004">
      <c r="A60" s="54" t="s">
        <v>105</v>
      </c>
      <c r="B60" s="68">
        <v>7</v>
      </c>
      <c r="C60" s="41">
        <f t="shared" si="1"/>
        <v>4.0229885057471266</v>
      </c>
      <c r="D60" s="100"/>
    </row>
    <row r="61" spans="1:4" s="32" customFormat="1" ht="24" x14ac:dyDescent="0.55000000000000004">
      <c r="A61" s="53" t="s">
        <v>501</v>
      </c>
      <c r="B61" s="39"/>
      <c r="C61" s="40"/>
      <c r="D61" s="100"/>
    </row>
    <row r="62" spans="1:4" s="32" customFormat="1" ht="24" x14ac:dyDescent="0.55000000000000004">
      <c r="A62" s="53" t="s">
        <v>103</v>
      </c>
      <c r="B62" s="39">
        <v>3</v>
      </c>
      <c r="C62" s="40">
        <f t="shared" si="1"/>
        <v>1.7241379310344827</v>
      </c>
      <c r="D62" s="100"/>
    </row>
    <row r="63" spans="1:4" s="32" customFormat="1" ht="24" x14ac:dyDescent="0.55000000000000004">
      <c r="A63" s="53" t="s">
        <v>104</v>
      </c>
      <c r="B63" s="39">
        <v>6</v>
      </c>
      <c r="C63" s="40">
        <f t="shared" si="1"/>
        <v>3.4482758620689653</v>
      </c>
      <c r="D63" s="100"/>
    </row>
    <row r="64" spans="1:4" s="32" customFormat="1" ht="24" x14ac:dyDescent="0.55000000000000004">
      <c r="A64" s="54" t="s">
        <v>105</v>
      </c>
      <c r="B64" s="68">
        <v>8</v>
      </c>
      <c r="C64" s="41">
        <f t="shared" si="1"/>
        <v>4.5977011494252871</v>
      </c>
      <c r="D64" s="100"/>
    </row>
    <row r="65" spans="1:4" s="32" customFormat="1" ht="24" x14ac:dyDescent="0.55000000000000004">
      <c r="A65" s="65" t="s">
        <v>35</v>
      </c>
      <c r="B65" s="88">
        <f>SUM(B44:B64)</f>
        <v>174</v>
      </c>
      <c r="C65" s="63">
        <f t="shared" si="1"/>
        <v>100</v>
      </c>
      <c r="D65" s="100"/>
    </row>
    <row r="66" spans="1:4" s="32" customFormat="1" ht="24" x14ac:dyDescent="0.55000000000000004">
      <c r="A66" s="85"/>
      <c r="B66" s="10"/>
      <c r="C66" s="60"/>
      <c r="D66" s="57"/>
    </row>
    <row r="67" spans="1:4" s="32" customFormat="1" ht="24" x14ac:dyDescent="0.55000000000000004">
      <c r="A67" s="85"/>
      <c r="B67" s="10"/>
      <c r="C67" s="60"/>
      <c r="D67" s="57"/>
    </row>
    <row r="68" spans="1:4" s="32" customFormat="1" ht="24" x14ac:dyDescent="0.55000000000000004">
      <c r="A68" s="30" t="s">
        <v>762</v>
      </c>
      <c r="B68" s="31"/>
      <c r="C68" s="31"/>
    </row>
    <row r="69" spans="1:4" s="32" customFormat="1" ht="24" x14ac:dyDescent="0.55000000000000004">
      <c r="A69" s="30" t="s">
        <v>506</v>
      </c>
      <c r="B69" s="31"/>
      <c r="C69" s="31"/>
    </row>
    <row r="70" spans="1:4" s="32" customFormat="1" ht="24" x14ac:dyDescent="0.55000000000000004">
      <c r="A70" s="30" t="s">
        <v>507</v>
      </c>
      <c r="B70" s="31"/>
      <c r="C70" s="31"/>
    </row>
    <row r="71" spans="1:4" s="32" customFormat="1" ht="24" x14ac:dyDescent="0.55000000000000004">
      <c r="A71" s="30" t="s">
        <v>508</v>
      </c>
      <c r="B71" s="31"/>
      <c r="C71" s="31"/>
    </row>
    <row r="72" spans="1:4" s="32" customFormat="1" ht="24" x14ac:dyDescent="0.55000000000000004">
      <c r="A72" s="30" t="s">
        <v>509</v>
      </c>
      <c r="B72" s="31"/>
      <c r="C72" s="31"/>
    </row>
    <row r="73" spans="1:4" s="32" customFormat="1" ht="24" x14ac:dyDescent="0.55000000000000004">
      <c r="A73" s="30" t="s">
        <v>510</v>
      </c>
      <c r="B73" s="31"/>
      <c r="C73" s="31"/>
    </row>
    <row r="74" spans="1:4" s="32" customFormat="1" ht="24" x14ac:dyDescent="0.55000000000000004">
      <c r="A74" s="30" t="s">
        <v>511</v>
      </c>
      <c r="B74" s="31"/>
      <c r="C74" s="31"/>
    </row>
    <row r="75" spans="1:4" s="32" customFormat="1" ht="24" x14ac:dyDescent="0.55000000000000004">
      <c r="A75" s="30"/>
      <c r="B75" s="31"/>
      <c r="C75" s="31"/>
    </row>
    <row r="76" spans="1:4" s="32" customFormat="1" ht="24" x14ac:dyDescent="0.55000000000000004">
      <c r="A76" s="35" t="s">
        <v>38</v>
      </c>
      <c r="B76" s="31"/>
      <c r="C76" s="31"/>
    </row>
    <row r="77" spans="1:4" s="32" customFormat="1" ht="24" x14ac:dyDescent="0.55000000000000004">
      <c r="A77" s="86" t="s">
        <v>31</v>
      </c>
      <c r="B77" s="88" t="s">
        <v>29</v>
      </c>
      <c r="C77" s="88" t="s">
        <v>30</v>
      </c>
    </row>
    <row r="78" spans="1:4" s="32" customFormat="1" ht="24" x14ac:dyDescent="0.55000000000000004">
      <c r="A78" s="51" t="s">
        <v>513</v>
      </c>
      <c r="B78" s="99"/>
      <c r="C78" s="99"/>
      <c r="D78" s="100"/>
    </row>
    <row r="79" spans="1:4" s="32" customFormat="1" ht="24" x14ac:dyDescent="0.55000000000000004">
      <c r="A79" s="53" t="s">
        <v>37</v>
      </c>
      <c r="B79" s="39">
        <v>27</v>
      </c>
      <c r="C79" s="40">
        <f>B79*100/174</f>
        <v>15.517241379310345</v>
      </c>
      <c r="D79" s="100"/>
    </row>
    <row r="80" spans="1:4" s="32" customFormat="1" ht="24" x14ac:dyDescent="0.55000000000000004">
      <c r="A80" s="54" t="s">
        <v>95</v>
      </c>
      <c r="B80" s="68">
        <v>7</v>
      </c>
      <c r="C80" s="41">
        <f t="shared" ref="C80:C93" si="2">B80*100/174</f>
        <v>4.0229885057471266</v>
      </c>
      <c r="D80" s="57"/>
    </row>
    <row r="81" spans="1:4" s="32" customFormat="1" ht="24" x14ac:dyDescent="0.55000000000000004">
      <c r="A81" s="51" t="s">
        <v>512</v>
      </c>
      <c r="B81" s="87"/>
      <c r="C81" s="40"/>
    </row>
    <row r="82" spans="1:4" s="32" customFormat="1" ht="24" x14ac:dyDescent="0.55000000000000004">
      <c r="A82" s="53" t="s">
        <v>37</v>
      </c>
      <c r="B82" s="39">
        <v>25</v>
      </c>
      <c r="C82" s="40">
        <f t="shared" si="2"/>
        <v>14.367816091954023</v>
      </c>
      <c r="D82" s="57"/>
    </row>
    <row r="83" spans="1:4" s="32" customFormat="1" ht="24" x14ac:dyDescent="0.55000000000000004">
      <c r="A83" s="54" t="s">
        <v>95</v>
      </c>
      <c r="B83" s="68">
        <v>9</v>
      </c>
      <c r="C83" s="41">
        <f t="shared" si="2"/>
        <v>5.1724137931034484</v>
      </c>
    </row>
    <row r="84" spans="1:4" s="32" customFormat="1" ht="24" x14ac:dyDescent="0.55000000000000004">
      <c r="A84" s="51" t="s">
        <v>503</v>
      </c>
      <c r="B84" s="87"/>
      <c r="C84" s="40"/>
    </row>
    <row r="85" spans="1:4" s="32" customFormat="1" ht="24" x14ac:dyDescent="0.55000000000000004">
      <c r="A85" s="53" t="s">
        <v>37</v>
      </c>
      <c r="B85" s="39">
        <v>19</v>
      </c>
      <c r="C85" s="40">
        <f t="shared" si="2"/>
        <v>10.919540229885058</v>
      </c>
      <c r="D85" s="57"/>
    </row>
    <row r="86" spans="1:4" s="32" customFormat="1" ht="24" x14ac:dyDescent="0.55000000000000004">
      <c r="A86" s="54" t="s">
        <v>95</v>
      </c>
      <c r="B86" s="55">
        <v>15</v>
      </c>
      <c r="C86" s="41">
        <f t="shared" si="2"/>
        <v>8.6206896551724146</v>
      </c>
    </row>
    <row r="87" spans="1:4" s="32" customFormat="1" ht="24" x14ac:dyDescent="0.55000000000000004">
      <c r="A87" s="53" t="s">
        <v>500</v>
      </c>
      <c r="B87" s="36"/>
      <c r="C87" s="40"/>
      <c r="D87" s="57"/>
    </row>
    <row r="88" spans="1:4" s="32" customFormat="1" ht="24" x14ac:dyDescent="0.55000000000000004">
      <c r="A88" s="53" t="s">
        <v>37</v>
      </c>
      <c r="B88" s="39">
        <v>30</v>
      </c>
      <c r="C88" s="40">
        <f t="shared" si="2"/>
        <v>17.241379310344829</v>
      </c>
      <c r="D88" s="57"/>
    </row>
    <row r="89" spans="1:4" s="32" customFormat="1" ht="24" x14ac:dyDescent="0.55000000000000004">
      <c r="A89" s="112" t="s">
        <v>95</v>
      </c>
      <c r="B89" s="68">
        <v>25</v>
      </c>
      <c r="C89" s="41">
        <f t="shared" si="2"/>
        <v>14.367816091954023</v>
      </c>
      <c r="D89" s="57"/>
    </row>
    <row r="90" spans="1:4" s="32" customFormat="1" ht="24" x14ac:dyDescent="0.55000000000000004">
      <c r="A90" s="136" t="s">
        <v>501</v>
      </c>
      <c r="B90" s="39"/>
      <c r="C90" s="40"/>
      <c r="D90" s="57"/>
    </row>
    <row r="91" spans="1:4" s="32" customFormat="1" ht="24" x14ac:dyDescent="0.55000000000000004">
      <c r="A91" s="136" t="s">
        <v>37</v>
      </c>
      <c r="B91" s="39">
        <v>1</v>
      </c>
      <c r="C91" s="40">
        <f t="shared" si="2"/>
        <v>0.57471264367816088</v>
      </c>
      <c r="D91" s="57"/>
    </row>
    <row r="92" spans="1:4" s="32" customFormat="1" ht="24" x14ac:dyDescent="0.55000000000000004">
      <c r="A92" s="54" t="s">
        <v>95</v>
      </c>
      <c r="B92" s="55">
        <v>16</v>
      </c>
      <c r="C92" s="40">
        <f t="shared" si="2"/>
        <v>9.1954022988505741</v>
      </c>
      <c r="D92" s="57"/>
    </row>
    <row r="93" spans="1:4" s="32" customFormat="1" ht="24" x14ac:dyDescent="0.55000000000000004">
      <c r="A93" s="65" t="s">
        <v>35</v>
      </c>
      <c r="B93" s="62">
        <f>SUM(B79:B92)</f>
        <v>174</v>
      </c>
      <c r="C93" s="50">
        <f t="shared" si="2"/>
        <v>100</v>
      </c>
    </row>
    <row r="94" spans="1:4" s="32" customFormat="1" ht="24" x14ac:dyDescent="0.55000000000000004">
      <c r="A94" s="97"/>
      <c r="B94" s="10"/>
      <c r="C94" s="60"/>
    </row>
    <row r="95" spans="1:4" s="32" customFormat="1" ht="24" x14ac:dyDescent="0.55000000000000004">
      <c r="A95" s="97"/>
      <c r="B95" s="10"/>
      <c r="C95" s="60"/>
    </row>
    <row r="96" spans="1:4" s="32" customFormat="1" ht="24" x14ac:dyDescent="0.55000000000000004">
      <c r="A96" s="97"/>
      <c r="B96" s="10"/>
      <c r="C96" s="60"/>
    </row>
    <row r="97" spans="1:3" s="32" customFormat="1" ht="24" x14ac:dyDescent="0.55000000000000004">
      <c r="A97" s="97"/>
      <c r="B97" s="10"/>
      <c r="C97" s="60"/>
    </row>
    <row r="98" spans="1:3" s="32" customFormat="1" ht="24" x14ac:dyDescent="0.55000000000000004">
      <c r="A98" s="97"/>
      <c r="B98" s="10"/>
      <c r="C98" s="60"/>
    </row>
    <row r="99" spans="1:3" s="32" customFormat="1" ht="24" x14ac:dyDescent="0.55000000000000004">
      <c r="A99" s="97"/>
      <c r="B99" s="10"/>
      <c r="C99" s="60"/>
    </row>
    <row r="100" spans="1:3" s="32" customFormat="1" ht="24" x14ac:dyDescent="0.55000000000000004">
      <c r="A100" s="30" t="s">
        <v>763</v>
      </c>
      <c r="B100" s="31"/>
      <c r="C100" s="31"/>
    </row>
    <row r="101" spans="1:3" s="32" customFormat="1" ht="24" x14ac:dyDescent="0.55000000000000004">
      <c r="A101" s="30" t="s">
        <v>764</v>
      </c>
      <c r="B101" s="31"/>
      <c r="C101" s="31"/>
    </row>
    <row r="102" spans="1:3" s="32" customFormat="1" ht="24" x14ac:dyDescent="0.55000000000000004">
      <c r="A102" s="30" t="s">
        <v>765</v>
      </c>
      <c r="B102" s="31"/>
      <c r="C102" s="31"/>
    </row>
    <row r="103" spans="1:3" s="32" customFormat="1" ht="24" x14ac:dyDescent="0.55000000000000004">
      <c r="A103" s="30" t="s">
        <v>766</v>
      </c>
      <c r="B103" s="31"/>
      <c r="C103" s="31"/>
    </row>
    <row r="104" spans="1:3" s="32" customFormat="1" ht="24" x14ac:dyDescent="0.55000000000000004">
      <c r="A104" s="30" t="s">
        <v>767</v>
      </c>
      <c r="B104" s="31"/>
      <c r="C104" s="31"/>
    </row>
    <row r="105" spans="1:3" s="32" customFormat="1" ht="24" x14ac:dyDescent="0.55000000000000004">
      <c r="A105" s="30" t="s">
        <v>768</v>
      </c>
      <c r="B105" s="31"/>
      <c r="C105" s="31"/>
    </row>
    <row r="106" spans="1:3" s="32" customFormat="1" ht="24" x14ac:dyDescent="0.55000000000000004">
      <c r="A106" s="66"/>
      <c r="B106" s="10"/>
      <c r="C106" s="60"/>
    </row>
    <row r="107" spans="1:3" s="32" customFormat="1" ht="24" x14ac:dyDescent="0.55000000000000004">
      <c r="A107" s="66"/>
      <c r="B107" s="10"/>
      <c r="C107" s="60"/>
    </row>
    <row r="108" spans="1:3" s="32" customFormat="1" ht="24.75" customHeight="1" x14ac:dyDescent="0.55000000000000004">
      <c r="A108" s="35" t="s">
        <v>39</v>
      </c>
      <c r="B108" s="31"/>
      <c r="C108" s="31"/>
    </row>
    <row r="109" spans="1:3" s="32" customFormat="1" ht="24" x14ac:dyDescent="0.55000000000000004">
      <c r="A109" s="86" t="s">
        <v>31</v>
      </c>
      <c r="B109" s="87" t="s">
        <v>29</v>
      </c>
      <c r="C109" s="87" t="s">
        <v>30</v>
      </c>
    </row>
    <row r="110" spans="1:3" s="32" customFormat="1" ht="24" x14ac:dyDescent="0.55000000000000004">
      <c r="A110" s="51" t="s">
        <v>513</v>
      </c>
      <c r="B110" s="115"/>
      <c r="C110" s="99"/>
    </row>
    <row r="111" spans="1:3" s="32" customFormat="1" ht="24" x14ac:dyDescent="0.55000000000000004">
      <c r="A111" s="53" t="s">
        <v>687</v>
      </c>
      <c r="B111" s="39">
        <v>5</v>
      </c>
      <c r="C111" s="40">
        <f>B111*100/174</f>
        <v>2.8735632183908044</v>
      </c>
    </row>
    <row r="112" spans="1:3" s="32" customFormat="1" ht="24" x14ac:dyDescent="0.55000000000000004">
      <c r="A112" s="53" t="s">
        <v>686</v>
      </c>
      <c r="B112" s="39">
        <v>3</v>
      </c>
      <c r="C112" s="40">
        <f t="shared" ref="C112:C163" si="3">B112*100/174</f>
        <v>1.7241379310344827</v>
      </c>
    </row>
    <row r="113" spans="1:3" s="32" customFormat="1" ht="24" x14ac:dyDescent="0.55000000000000004">
      <c r="A113" s="53" t="s">
        <v>685</v>
      </c>
      <c r="B113" s="39">
        <v>3</v>
      </c>
      <c r="C113" s="40">
        <f t="shared" si="3"/>
        <v>1.7241379310344827</v>
      </c>
    </row>
    <row r="114" spans="1:3" s="32" customFormat="1" ht="24" x14ac:dyDescent="0.55000000000000004">
      <c r="A114" s="53" t="s">
        <v>684</v>
      </c>
      <c r="B114" s="39">
        <v>4</v>
      </c>
      <c r="C114" s="40">
        <f t="shared" si="3"/>
        <v>2.2988505747126435</v>
      </c>
    </row>
    <row r="115" spans="1:3" s="32" customFormat="1" ht="24" x14ac:dyDescent="0.55000000000000004">
      <c r="A115" s="53" t="s">
        <v>688</v>
      </c>
      <c r="B115" s="39">
        <v>1</v>
      </c>
      <c r="C115" s="40">
        <f t="shared" si="3"/>
        <v>0.57471264367816088</v>
      </c>
    </row>
    <row r="116" spans="1:3" s="32" customFormat="1" ht="24" x14ac:dyDescent="0.55000000000000004">
      <c r="A116" s="53" t="s">
        <v>689</v>
      </c>
      <c r="B116" s="39">
        <v>3</v>
      </c>
      <c r="C116" s="40">
        <f t="shared" si="3"/>
        <v>1.7241379310344827</v>
      </c>
    </row>
    <row r="117" spans="1:3" s="32" customFormat="1" ht="24" x14ac:dyDescent="0.55000000000000004">
      <c r="A117" s="53" t="s">
        <v>690</v>
      </c>
      <c r="B117" s="39">
        <v>10</v>
      </c>
      <c r="C117" s="40">
        <f t="shared" si="3"/>
        <v>5.7471264367816088</v>
      </c>
    </row>
    <row r="118" spans="1:3" s="32" customFormat="1" ht="24" x14ac:dyDescent="0.55000000000000004">
      <c r="A118" s="53" t="s">
        <v>691</v>
      </c>
      <c r="B118" s="39">
        <v>1</v>
      </c>
      <c r="C118" s="40">
        <f t="shared" si="3"/>
        <v>0.57471264367816088</v>
      </c>
    </row>
    <row r="119" spans="1:3" s="32" customFormat="1" ht="24" x14ac:dyDescent="0.55000000000000004">
      <c r="A119" s="53" t="s">
        <v>692</v>
      </c>
      <c r="B119" s="39">
        <v>2</v>
      </c>
      <c r="C119" s="40">
        <f t="shared" si="3"/>
        <v>1.1494252873563218</v>
      </c>
    </row>
    <row r="120" spans="1:3" s="32" customFormat="1" ht="24" x14ac:dyDescent="0.55000000000000004">
      <c r="A120" s="53" t="s">
        <v>693</v>
      </c>
      <c r="B120" s="39">
        <v>2</v>
      </c>
      <c r="C120" s="41">
        <f t="shared" si="3"/>
        <v>1.1494252873563218</v>
      </c>
    </row>
    <row r="121" spans="1:3" s="32" customFormat="1" ht="24" x14ac:dyDescent="0.55000000000000004">
      <c r="A121" s="51" t="s">
        <v>498</v>
      </c>
      <c r="B121" s="101"/>
      <c r="C121" s="40"/>
    </row>
    <row r="122" spans="1:3" s="32" customFormat="1" ht="24" x14ac:dyDescent="0.55000000000000004">
      <c r="A122" s="53" t="s">
        <v>687</v>
      </c>
      <c r="B122" s="39">
        <v>10</v>
      </c>
      <c r="C122" s="40">
        <f t="shared" si="3"/>
        <v>5.7471264367816088</v>
      </c>
    </row>
    <row r="123" spans="1:3" s="32" customFormat="1" ht="24" x14ac:dyDescent="0.55000000000000004">
      <c r="A123" s="53" t="s">
        <v>684</v>
      </c>
      <c r="B123" s="39">
        <v>2</v>
      </c>
      <c r="C123" s="40">
        <f t="shared" si="3"/>
        <v>1.1494252873563218</v>
      </c>
    </row>
    <row r="124" spans="1:3" s="32" customFormat="1" ht="24" x14ac:dyDescent="0.55000000000000004">
      <c r="A124" s="53" t="s">
        <v>688</v>
      </c>
      <c r="B124" s="39">
        <v>1</v>
      </c>
      <c r="C124" s="40">
        <f t="shared" si="3"/>
        <v>0.57471264367816088</v>
      </c>
    </row>
    <row r="125" spans="1:3" s="32" customFormat="1" ht="24" x14ac:dyDescent="0.55000000000000004">
      <c r="A125" s="53" t="s">
        <v>694</v>
      </c>
      <c r="B125" s="39">
        <v>2</v>
      </c>
      <c r="C125" s="40">
        <f t="shared" si="3"/>
        <v>1.1494252873563218</v>
      </c>
    </row>
    <row r="126" spans="1:3" s="32" customFormat="1" ht="24" x14ac:dyDescent="0.55000000000000004">
      <c r="A126" s="53" t="s">
        <v>690</v>
      </c>
      <c r="B126" s="39">
        <v>15</v>
      </c>
      <c r="C126" s="40">
        <f t="shared" si="3"/>
        <v>8.6206896551724146</v>
      </c>
    </row>
    <row r="127" spans="1:3" s="32" customFormat="1" ht="24" x14ac:dyDescent="0.55000000000000004">
      <c r="A127" s="53" t="s">
        <v>691</v>
      </c>
      <c r="B127" s="39">
        <v>1</v>
      </c>
      <c r="C127" s="40">
        <f t="shared" si="3"/>
        <v>0.57471264367816088</v>
      </c>
    </row>
    <row r="128" spans="1:3" s="32" customFormat="1" ht="24" x14ac:dyDescent="0.55000000000000004">
      <c r="A128" s="53" t="s">
        <v>693</v>
      </c>
      <c r="B128" s="39">
        <v>2</v>
      </c>
      <c r="C128" s="40">
        <f t="shared" si="3"/>
        <v>1.1494252873563218</v>
      </c>
    </row>
    <row r="129" spans="1:4" s="32" customFormat="1" ht="24" x14ac:dyDescent="0.55000000000000004">
      <c r="A129" s="54" t="s">
        <v>696</v>
      </c>
      <c r="B129" s="68">
        <v>1</v>
      </c>
      <c r="C129" s="41">
        <f t="shared" si="3"/>
        <v>0.57471264367816088</v>
      </c>
    </row>
    <row r="130" spans="1:4" s="32" customFormat="1" ht="24" x14ac:dyDescent="0.55000000000000004">
      <c r="A130" s="97"/>
      <c r="B130" s="137"/>
      <c r="C130" s="138"/>
    </row>
    <row r="131" spans="1:4" s="32" customFormat="1" ht="24" x14ac:dyDescent="0.55000000000000004">
      <c r="A131" s="51" t="s">
        <v>499</v>
      </c>
      <c r="B131" s="87"/>
      <c r="C131" s="52"/>
      <c r="D131" s="57"/>
    </row>
    <row r="132" spans="1:4" s="32" customFormat="1" ht="24" x14ac:dyDescent="0.55000000000000004">
      <c r="A132" s="53" t="s">
        <v>687</v>
      </c>
      <c r="B132" s="38">
        <v>1</v>
      </c>
      <c r="C132" s="40">
        <f t="shared" si="3"/>
        <v>0.57471264367816088</v>
      </c>
      <c r="D132" s="57"/>
    </row>
    <row r="133" spans="1:4" s="32" customFormat="1" ht="24" x14ac:dyDescent="0.55000000000000004">
      <c r="A133" s="53" t="s">
        <v>684</v>
      </c>
      <c r="B133" s="39">
        <v>1</v>
      </c>
      <c r="C133" s="40">
        <f t="shared" si="3"/>
        <v>0.57471264367816088</v>
      </c>
      <c r="D133" s="57"/>
    </row>
    <row r="134" spans="1:4" s="32" customFormat="1" ht="24" x14ac:dyDescent="0.55000000000000004">
      <c r="A134" s="53" t="s">
        <v>688</v>
      </c>
      <c r="B134" s="39">
        <v>1</v>
      </c>
      <c r="C134" s="40">
        <f t="shared" si="3"/>
        <v>0.57471264367816088</v>
      </c>
      <c r="D134" s="57"/>
    </row>
    <row r="135" spans="1:4" s="32" customFormat="1" ht="24" x14ac:dyDescent="0.55000000000000004">
      <c r="A135" s="53" t="s">
        <v>685</v>
      </c>
      <c r="B135" s="39">
        <v>3</v>
      </c>
      <c r="C135" s="40">
        <f t="shared" si="3"/>
        <v>1.7241379310344827</v>
      </c>
      <c r="D135" s="57"/>
    </row>
    <row r="136" spans="1:4" s="32" customFormat="1" ht="24" x14ac:dyDescent="0.55000000000000004">
      <c r="A136" s="53" t="s">
        <v>690</v>
      </c>
      <c r="B136" s="39">
        <v>17</v>
      </c>
      <c r="C136" s="40">
        <f t="shared" si="3"/>
        <v>9.7701149425287355</v>
      </c>
      <c r="D136" s="57"/>
    </row>
    <row r="137" spans="1:4" s="32" customFormat="1" ht="24" x14ac:dyDescent="0.55000000000000004">
      <c r="A137" s="53" t="s">
        <v>692</v>
      </c>
      <c r="B137" s="39">
        <v>1</v>
      </c>
      <c r="C137" s="40">
        <f t="shared" si="3"/>
        <v>0.57471264367816088</v>
      </c>
      <c r="D137" s="57"/>
    </row>
    <row r="138" spans="1:4" s="32" customFormat="1" ht="24" x14ac:dyDescent="0.55000000000000004">
      <c r="A138" s="53" t="s">
        <v>695</v>
      </c>
      <c r="B138" s="39">
        <v>1</v>
      </c>
      <c r="C138" s="40">
        <f t="shared" si="3"/>
        <v>0.57471264367816088</v>
      </c>
      <c r="D138" s="57"/>
    </row>
    <row r="139" spans="1:4" s="32" customFormat="1" ht="24" x14ac:dyDescent="0.55000000000000004">
      <c r="A139" s="53" t="s">
        <v>693</v>
      </c>
      <c r="B139" s="39">
        <v>1</v>
      </c>
      <c r="C139" s="40">
        <f t="shared" si="3"/>
        <v>0.57471264367816088</v>
      </c>
      <c r="D139" s="57"/>
    </row>
    <row r="140" spans="1:4" s="32" customFormat="1" ht="24" x14ac:dyDescent="0.55000000000000004">
      <c r="A140" s="53" t="s">
        <v>696</v>
      </c>
      <c r="B140" s="38">
        <v>1</v>
      </c>
      <c r="C140" s="40">
        <f t="shared" si="3"/>
        <v>0.57471264367816088</v>
      </c>
      <c r="D140" s="57"/>
    </row>
    <row r="141" spans="1:4" s="32" customFormat="1" ht="24" x14ac:dyDescent="0.55000000000000004">
      <c r="A141" s="53" t="s">
        <v>697</v>
      </c>
      <c r="B141" s="38">
        <v>2</v>
      </c>
      <c r="C141" s="40">
        <f t="shared" si="3"/>
        <v>1.1494252873563218</v>
      </c>
      <c r="D141" s="57"/>
    </row>
    <row r="142" spans="1:4" s="32" customFormat="1" ht="24" x14ac:dyDescent="0.55000000000000004">
      <c r="A142" s="53" t="s">
        <v>689</v>
      </c>
      <c r="B142" s="38">
        <v>4</v>
      </c>
      <c r="C142" s="40">
        <f t="shared" si="3"/>
        <v>2.2988505747126435</v>
      </c>
      <c r="D142" s="57"/>
    </row>
    <row r="143" spans="1:4" s="32" customFormat="1" ht="24" x14ac:dyDescent="0.55000000000000004">
      <c r="A143" s="54" t="s">
        <v>686</v>
      </c>
      <c r="B143" s="55">
        <v>1</v>
      </c>
      <c r="C143" s="41">
        <f t="shared" si="3"/>
        <v>0.57471264367816088</v>
      </c>
      <c r="D143" s="57"/>
    </row>
    <row r="144" spans="1:4" s="32" customFormat="1" ht="24" x14ac:dyDescent="0.55000000000000004">
      <c r="A144" s="51" t="s">
        <v>500</v>
      </c>
      <c r="B144" s="36"/>
      <c r="C144" s="40"/>
      <c r="D144" s="57"/>
    </row>
    <row r="145" spans="1:4" s="32" customFormat="1" ht="24" x14ac:dyDescent="0.55000000000000004">
      <c r="A145" s="53" t="s">
        <v>687</v>
      </c>
      <c r="B145" s="38">
        <v>3</v>
      </c>
      <c r="C145" s="40">
        <f t="shared" si="3"/>
        <v>1.7241379310344827</v>
      </c>
      <c r="D145" s="57"/>
    </row>
    <row r="146" spans="1:4" s="32" customFormat="1" ht="24" x14ac:dyDescent="0.55000000000000004">
      <c r="A146" s="53" t="s">
        <v>694</v>
      </c>
      <c r="B146" s="38">
        <v>3</v>
      </c>
      <c r="C146" s="40">
        <f t="shared" si="3"/>
        <v>1.7241379310344827</v>
      </c>
      <c r="D146" s="57"/>
    </row>
    <row r="147" spans="1:4" s="32" customFormat="1" ht="24" x14ac:dyDescent="0.55000000000000004">
      <c r="A147" s="136" t="s">
        <v>698</v>
      </c>
      <c r="B147" s="38">
        <v>4</v>
      </c>
      <c r="C147" s="40">
        <f t="shared" si="3"/>
        <v>2.2988505747126435</v>
      </c>
      <c r="D147" s="57"/>
    </row>
    <row r="148" spans="1:4" s="32" customFormat="1" ht="24" x14ac:dyDescent="0.55000000000000004">
      <c r="A148" s="136" t="s">
        <v>685</v>
      </c>
      <c r="B148" s="38">
        <v>5</v>
      </c>
      <c r="C148" s="40">
        <f t="shared" si="3"/>
        <v>2.8735632183908044</v>
      </c>
      <c r="D148" s="57"/>
    </row>
    <row r="149" spans="1:4" s="32" customFormat="1" ht="24" x14ac:dyDescent="0.55000000000000004">
      <c r="A149" s="136" t="s">
        <v>690</v>
      </c>
      <c r="B149" s="38">
        <v>23</v>
      </c>
      <c r="C149" s="40">
        <f t="shared" si="3"/>
        <v>13.218390804597702</v>
      </c>
      <c r="D149" s="57"/>
    </row>
    <row r="150" spans="1:4" s="32" customFormat="1" ht="24" x14ac:dyDescent="0.55000000000000004">
      <c r="A150" s="136" t="s">
        <v>692</v>
      </c>
      <c r="B150" s="38">
        <v>1</v>
      </c>
      <c r="C150" s="40">
        <f t="shared" si="3"/>
        <v>0.57471264367816088</v>
      </c>
      <c r="D150" s="57"/>
    </row>
    <row r="151" spans="1:4" s="32" customFormat="1" ht="24" x14ac:dyDescent="0.55000000000000004">
      <c r="A151" s="136" t="s">
        <v>695</v>
      </c>
      <c r="B151" s="38">
        <v>1</v>
      </c>
      <c r="C151" s="40">
        <f t="shared" si="3"/>
        <v>0.57471264367816088</v>
      </c>
      <c r="D151" s="57"/>
    </row>
    <row r="152" spans="1:4" s="32" customFormat="1" ht="24" x14ac:dyDescent="0.55000000000000004">
      <c r="A152" s="136" t="s">
        <v>693</v>
      </c>
      <c r="B152" s="38">
        <v>10</v>
      </c>
      <c r="C152" s="40">
        <f t="shared" si="3"/>
        <v>5.7471264367816088</v>
      </c>
      <c r="D152" s="57"/>
    </row>
    <row r="153" spans="1:4" s="32" customFormat="1" ht="24" x14ac:dyDescent="0.55000000000000004">
      <c r="A153" s="136" t="s">
        <v>696</v>
      </c>
      <c r="B153" s="38">
        <v>2</v>
      </c>
      <c r="C153" s="40">
        <f t="shared" si="3"/>
        <v>1.1494252873563218</v>
      </c>
      <c r="D153" s="57"/>
    </row>
    <row r="154" spans="1:4" s="32" customFormat="1" ht="24" x14ac:dyDescent="0.55000000000000004">
      <c r="A154" s="112" t="s">
        <v>697</v>
      </c>
      <c r="B154" s="55">
        <v>3</v>
      </c>
      <c r="C154" s="41">
        <f t="shared" si="3"/>
        <v>1.7241379310344827</v>
      </c>
      <c r="D154" s="57"/>
    </row>
    <row r="155" spans="1:4" s="32" customFormat="1" ht="24" x14ac:dyDescent="0.55000000000000004">
      <c r="A155" s="136" t="s">
        <v>514</v>
      </c>
      <c r="B155" s="38"/>
      <c r="C155" s="40"/>
      <c r="D155" s="57"/>
    </row>
    <row r="156" spans="1:4" s="32" customFormat="1" ht="24" x14ac:dyDescent="0.55000000000000004">
      <c r="A156" s="136" t="s">
        <v>690</v>
      </c>
      <c r="B156" s="38">
        <v>9</v>
      </c>
      <c r="C156" s="40">
        <f t="shared" si="3"/>
        <v>5.1724137931034484</v>
      </c>
      <c r="D156" s="57"/>
    </row>
    <row r="157" spans="1:4" s="32" customFormat="1" ht="24" x14ac:dyDescent="0.55000000000000004">
      <c r="A157" s="136" t="s">
        <v>699</v>
      </c>
      <c r="B157" s="38">
        <v>1</v>
      </c>
      <c r="C157" s="40">
        <f t="shared" si="3"/>
        <v>0.57471264367816088</v>
      </c>
      <c r="D157" s="57"/>
    </row>
    <row r="158" spans="1:4" s="32" customFormat="1" ht="24" x14ac:dyDescent="0.55000000000000004">
      <c r="A158" s="53" t="s">
        <v>686</v>
      </c>
      <c r="B158" s="38">
        <v>1</v>
      </c>
      <c r="C158" s="40">
        <f t="shared" si="3"/>
        <v>0.57471264367816088</v>
      </c>
      <c r="D158" s="57"/>
    </row>
    <row r="159" spans="1:4" s="32" customFormat="1" ht="24" x14ac:dyDescent="0.55000000000000004">
      <c r="A159" s="53" t="s">
        <v>685</v>
      </c>
      <c r="B159" s="38">
        <v>1</v>
      </c>
      <c r="C159" s="40">
        <f t="shared" si="3"/>
        <v>0.57471264367816088</v>
      </c>
      <c r="D159" s="57"/>
    </row>
    <row r="160" spans="1:4" s="32" customFormat="1" ht="24" x14ac:dyDescent="0.55000000000000004">
      <c r="A160" s="53" t="s">
        <v>689</v>
      </c>
      <c r="B160" s="38">
        <v>1</v>
      </c>
      <c r="C160" s="40">
        <f t="shared" si="3"/>
        <v>0.57471264367816088</v>
      </c>
      <c r="D160" s="57"/>
    </row>
    <row r="161" spans="1:4" s="32" customFormat="1" ht="24" x14ac:dyDescent="0.55000000000000004">
      <c r="A161" s="53" t="s">
        <v>687</v>
      </c>
      <c r="B161" s="38">
        <v>3</v>
      </c>
      <c r="C161" s="40">
        <f t="shared" si="3"/>
        <v>1.7241379310344827</v>
      </c>
      <c r="D161" s="57"/>
    </row>
    <row r="162" spans="1:4" s="32" customFormat="1" ht="22.5" customHeight="1" x14ac:dyDescent="0.55000000000000004">
      <c r="A162" s="112" t="s">
        <v>701</v>
      </c>
      <c r="B162" s="55">
        <v>1</v>
      </c>
      <c r="C162" s="41">
        <f t="shared" si="3"/>
        <v>0.57471264367816088</v>
      </c>
      <c r="D162" s="57"/>
    </row>
    <row r="163" spans="1:4" s="32" customFormat="1" ht="21" customHeight="1" x14ac:dyDescent="0.55000000000000004">
      <c r="A163" s="61" t="s">
        <v>35</v>
      </c>
      <c r="B163" s="62">
        <f>SUM(B111:B162)</f>
        <v>174</v>
      </c>
      <c r="C163" s="50">
        <f t="shared" si="3"/>
        <v>100</v>
      </c>
    </row>
    <row r="164" spans="1:4" s="32" customFormat="1" ht="24" x14ac:dyDescent="0.55000000000000004">
      <c r="A164" s="66" t="s">
        <v>700</v>
      </c>
      <c r="B164" s="10"/>
      <c r="C164" s="60"/>
    </row>
    <row r="165" spans="1:4" s="32" customFormat="1" ht="24" x14ac:dyDescent="0.55000000000000004">
      <c r="A165" s="30" t="s">
        <v>769</v>
      </c>
      <c r="B165" s="31"/>
      <c r="C165" s="31"/>
    </row>
    <row r="166" spans="1:4" s="32" customFormat="1" ht="24" x14ac:dyDescent="0.55000000000000004">
      <c r="A166" s="66" t="s">
        <v>517</v>
      </c>
      <c r="B166" s="10"/>
      <c r="C166" s="60"/>
    </row>
    <row r="167" spans="1:4" s="32" customFormat="1" ht="24" x14ac:dyDescent="0.55000000000000004">
      <c r="A167" s="66" t="s">
        <v>518</v>
      </c>
      <c r="B167" s="10"/>
      <c r="C167" s="60"/>
    </row>
    <row r="168" spans="1:4" s="32" customFormat="1" ht="24" x14ac:dyDescent="0.55000000000000004">
      <c r="A168" s="30" t="s">
        <v>519</v>
      </c>
      <c r="B168" s="31"/>
      <c r="C168" s="31"/>
    </row>
    <row r="169" spans="1:4" s="32" customFormat="1" ht="24" x14ac:dyDescent="0.55000000000000004">
      <c r="A169" s="30" t="s">
        <v>515</v>
      </c>
      <c r="B169" s="31"/>
      <c r="C169" s="31"/>
    </row>
    <row r="170" spans="1:4" s="32" customFormat="1" ht="24" x14ac:dyDescent="0.55000000000000004">
      <c r="A170" s="30" t="s">
        <v>516</v>
      </c>
      <c r="B170" s="31"/>
      <c r="C170" s="31"/>
    </row>
    <row r="171" spans="1:4" s="32" customFormat="1" ht="24" x14ac:dyDescent="0.55000000000000004">
      <c r="A171" s="66" t="s">
        <v>520</v>
      </c>
      <c r="B171" s="10"/>
      <c r="C171" s="60"/>
    </row>
    <row r="172" spans="1:4" s="32" customFormat="1" ht="24" x14ac:dyDescent="0.55000000000000004">
      <c r="A172" s="66" t="s">
        <v>521</v>
      </c>
      <c r="B172" s="10"/>
      <c r="C172" s="60"/>
    </row>
    <row r="173" spans="1:4" s="32" customFormat="1" ht="24" x14ac:dyDescent="0.55000000000000004">
      <c r="A173" s="66"/>
      <c r="B173" s="10"/>
      <c r="C173" s="60"/>
    </row>
    <row r="174" spans="1:4" s="32" customFormat="1" ht="21.75" customHeight="1" x14ac:dyDescent="0.55000000000000004">
      <c r="A174" s="35" t="s">
        <v>40</v>
      </c>
      <c r="B174" s="31"/>
      <c r="C174" s="31"/>
    </row>
    <row r="175" spans="1:4" s="32" customFormat="1" ht="24" x14ac:dyDescent="0.55000000000000004">
      <c r="A175" s="65" t="s">
        <v>31</v>
      </c>
      <c r="B175" s="88" t="s">
        <v>29</v>
      </c>
      <c r="C175" s="88" t="s">
        <v>30</v>
      </c>
    </row>
    <row r="176" spans="1:4" s="32" customFormat="1" ht="24" x14ac:dyDescent="0.55000000000000004">
      <c r="A176" s="51" t="s">
        <v>502</v>
      </c>
      <c r="B176" s="87"/>
      <c r="C176" s="87"/>
      <c r="D176" s="100"/>
    </row>
    <row r="177" spans="1:4" s="32" customFormat="1" ht="24" x14ac:dyDescent="0.55000000000000004">
      <c r="A177" s="53" t="s">
        <v>702</v>
      </c>
      <c r="B177" s="39">
        <v>1</v>
      </c>
      <c r="C177" s="40">
        <f>B177*100/174</f>
        <v>0.57471264367816088</v>
      </c>
      <c r="D177" s="100"/>
    </row>
    <row r="178" spans="1:4" s="32" customFormat="1" ht="24" x14ac:dyDescent="0.55000000000000004">
      <c r="A178" s="53" t="s">
        <v>703</v>
      </c>
      <c r="B178" s="39">
        <v>2</v>
      </c>
      <c r="C178" s="40">
        <f t="shared" ref="C178:C241" si="4">B178*100/174</f>
        <v>1.1494252873563218</v>
      </c>
      <c r="D178" s="100"/>
    </row>
    <row r="179" spans="1:4" s="32" customFormat="1" ht="24" x14ac:dyDescent="0.55000000000000004">
      <c r="A179" s="53" t="s">
        <v>704</v>
      </c>
      <c r="B179" s="39">
        <v>1</v>
      </c>
      <c r="C179" s="40">
        <f t="shared" si="4"/>
        <v>0.57471264367816088</v>
      </c>
      <c r="D179" s="100"/>
    </row>
    <row r="180" spans="1:4" s="32" customFormat="1" ht="24" x14ac:dyDescent="0.55000000000000004">
      <c r="A180" s="53" t="s">
        <v>705</v>
      </c>
      <c r="B180" s="39">
        <v>2</v>
      </c>
      <c r="C180" s="40">
        <f t="shared" si="4"/>
        <v>1.1494252873563218</v>
      </c>
      <c r="D180" s="100"/>
    </row>
    <row r="181" spans="1:4" s="32" customFormat="1" ht="24" x14ac:dyDescent="0.55000000000000004">
      <c r="A181" s="53" t="s">
        <v>706</v>
      </c>
      <c r="B181" s="39">
        <v>3</v>
      </c>
      <c r="C181" s="40">
        <f t="shared" si="4"/>
        <v>1.7241379310344827</v>
      </c>
      <c r="D181" s="100"/>
    </row>
    <row r="182" spans="1:4" s="32" customFormat="1" ht="24" x14ac:dyDescent="0.55000000000000004">
      <c r="A182" s="53" t="s">
        <v>707</v>
      </c>
      <c r="B182" s="39">
        <v>1</v>
      </c>
      <c r="C182" s="40">
        <f t="shared" si="4"/>
        <v>0.57471264367816088</v>
      </c>
      <c r="D182" s="100"/>
    </row>
    <row r="183" spans="1:4" s="32" customFormat="1" ht="24" x14ac:dyDescent="0.55000000000000004">
      <c r="A183" s="53" t="s">
        <v>708</v>
      </c>
      <c r="B183" s="39">
        <v>2</v>
      </c>
      <c r="C183" s="40">
        <f t="shared" si="4"/>
        <v>1.1494252873563218</v>
      </c>
      <c r="D183" s="100"/>
    </row>
    <row r="184" spans="1:4" s="32" customFormat="1" ht="24" x14ac:dyDescent="0.55000000000000004">
      <c r="A184" s="53" t="s">
        <v>709</v>
      </c>
      <c r="B184" s="39">
        <v>1</v>
      </c>
      <c r="C184" s="40">
        <f t="shared" si="4"/>
        <v>0.57471264367816088</v>
      </c>
      <c r="D184" s="100"/>
    </row>
    <row r="185" spans="1:4" s="32" customFormat="1" ht="24" x14ac:dyDescent="0.55000000000000004">
      <c r="A185" s="53" t="s">
        <v>710</v>
      </c>
      <c r="B185" s="39">
        <v>2</v>
      </c>
      <c r="C185" s="40">
        <f t="shared" si="4"/>
        <v>1.1494252873563218</v>
      </c>
      <c r="D185" s="100"/>
    </row>
    <row r="186" spans="1:4" s="32" customFormat="1" ht="24" x14ac:dyDescent="0.55000000000000004">
      <c r="A186" s="53" t="s">
        <v>711</v>
      </c>
      <c r="B186" s="39">
        <v>1</v>
      </c>
      <c r="C186" s="40">
        <f t="shared" si="4"/>
        <v>0.57471264367816088</v>
      </c>
      <c r="D186" s="100"/>
    </row>
    <row r="187" spans="1:4" s="32" customFormat="1" ht="24" x14ac:dyDescent="0.55000000000000004">
      <c r="A187" s="53" t="s">
        <v>712</v>
      </c>
      <c r="B187" s="39">
        <v>3</v>
      </c>
      <c r="C187" s="40">
        <f t="shared" si="4"/>
        <v>1.7241379310344827</v>
      </c>
      <c r="D187" s="100"/>
    </row>
    <row r="188" spans="1:4" s="32" customFormat="1" ht="24" x14ac:dyDescent="0.55000000000000004">
      <c r="A188" s="53" t="s">
        <v>713</v>
      </c>
      <c r="B188" s="39">
        <v>2</v>
      </c>
      <c r="C188" s="40">
        <f t="shared" si="4"/>
        <v>1.1494252873563218</v>
      </c>
      <c r="D188" s="100"/>
    </row>
    <row r="189" spans="1:4" s="32" customFormat="1" ht="24" x14ac:dyDescent="0.55000000000000004">
      <c r="A189" s="53" t="s">
        <v>714</v>
      </c>
      <c r="B189" s="39">
        <v>1</v>
      </c>
      <c r="C189" s="40">
        <f t="shared" si="4"/>
        <v>0.57471264367816088</v>
      </c>
      <c r="D189" s="100"/>
    </row>
    <row r="190" spans="1:4" s="32" customFormat="1" ht="24" x14ac:dyDescent="0.55000000000000004">
      <c r="A190" s="53" t="s">
        <v>715</v>
      </c>
      <c r="B190" s="39">
        <v>2</v>
      </c>
      <c r="C190" s="40">
        <f t="shared" si="4"/>
        <v>1.1494252873563218</v>
      </c>
      <c r="D190" s="57"/>
    </row>
    <row r="191" spans="1:4" s="32" customFormat="1" ht="24" x14ac:dyDescent="0.55000000000000004">
      <c r="A191" s="53" t="s">
        <v>716</v>
      </c>
      <c r="B191" s="39">
        <v>1</v>
      </c>
      <c r="C191" s="40">
        <f t="shared" si="4"/>
        <v>0.57471264367816088</v>
      </c>
      <c r="D191" s="57"/>
    </row>
    <row r="192" spans="1:4" s="32" customFormat="1" ht="24" x14ac:dyDescent="0.55000000000000004">
      <c r="A192" s="53" t="s">
        <v>717</v>
      </c>
      <c r="B192" s="39">
        <v>1</v>
      </c>
      <c r="C192" s="40">
        <f t="shared" si="4"/>
        <v>0.57471264367816088</v>
      </c>
      <c r="D192" s="57"/>
    </row>
    <row r="193" spans="1:4" s="32" customFormat="1" ht="24" x14ac:dyDescent="0.55000000000000004">
      <c r="A193" s="53" t="s">
        <v>718</v>
      </c>
      <c r="B193" s="39">
        <v>3</v>
      </c>
      <c r="C193" s="40">
        <f t="shared" si="4"/>
        <v>1.7241379310344827</v>
      </c>
      <c r="D193" s="57"/>
    </row>
    <row r="194" spans="1:4" s="32" customFormat="1" ht="24" x14ac:dyDescent="0.55000000000000004">
      <c r="A194" s="53" t="s">
        <v>719</v>
      </c>
      <c r="B194" s="39">
        <v>3</v>
      </c>
      <c r="C194" s="40">
        <f t="shared" si="4"/>
        <v>1.7241379310344827</v>
      </c>
      <c r="D194" s="57"/>
    </row>
    <row r="195" spans="1:4" s="32" customFormat="1" ht="24" x14ac:dyDescent="0.55000000000000004">
      <c r="A195" s="54" t="s">
        <v>720</v>
      </c>
      <c r="B195" s="68">
        <v>2</v>
      </c>
      <c r="C195" s="41">
        <f t="shared" si="4"/>
        <v>1.1494252873563218</v>
      </c>
      <c r="D195" s="57"/>
    </row>
    <row r="196" spans="1:4" s="32" customFormat="1" ht="24" x14ac:dyDescent="0.55000000000000004">
      <c r="A196" s="51" t="s">
        <v>498</v>
      </c>
      <c r="B196" s="101"/>
      <c r="C196" s="52"/>
      <c r="D196" s="57"/>
    </row>
    <row r="197" spans="1:4" s="32" customFormat="1" ht="24" x14ac:dyDescent="0.55000000000000004">
      <c r="A197" s="53" t="s">
        <v>710</v>
      </c>
      <c r="B197" s="39">
        <v>7</v>
      </c>
      <c r="C197" s="40">
        <f t="shared" si="4"/>
        <v>4.0229885057471266</v>
      </c>
      <c r="D197" s="57"/>
    </row>
    <row r="198" spans="1:4" s="32" customFormat="1" ht="24" x14ac:dyDescent="0.55000000000000004">
      <c r="A198" s="53" t="s">
        <v>712</v>
      </c>
      <c r="B198" s="39">
        <v>2</v>
      </c>
      <c r="C198" s="40">
        <f t="shared" si="4"/>
        <v>1.1494252873563218</v>
      </c>
      <c r="D198" s="57"/>
    </row>
    <row r="199" spans="1:4" s="32" customFormat="1" ht="24" x14ac:dyDescent="0.55000000000000004">
      <c r="A199" s="53" t="s">
        <v>713</v>
      </c>
      <c r="B199" s="39">
        <v>2</v>
      </c>
      <c r="C199" s="40">
        <f t="shared" si="4"/>
        <v>1.1494252873563218</v>
      </c>
      <c r="D199" s="57"/>
    </row>
    <row r="200" spans="1:4" s="32" customFormat="1" ht="24" x14ac:dyDescent="0.55000000000000004">
      <c r="A200" s="53" t="s">
        <v>721</v>
      </c>
      <c r="B200" s="39">
        <v>1</v>
      </c>
      <c r="C200" s="40">
        <f t="shared" si="4"/>
        <v>0.57471264367816088</v>
      </c>
      <c r="D200" s="57"/>
    </row>
    <row r="201" spans="1:4" s="32" customFormat="1" ht="24" x14ac:dyDescent="0.55000000000000004">
      <c r="A201" s="53" t="s">
        <v>706</v>
      </c>
      <c r="B201" s="39">
        <v>3</v>
      </c>
      <c r="C201" s="40">
        <f t="shared" si="4"/>
        <v>1.7241379310344827</v>
      </c>
      <c r="D201" s="57"/>
    </row>
    <row r="202" spans="1:4" s="32" customFormat="1" ht="24" x14ac:dyDescent="0.55000000000000004">
      <c r="A202" s="53" t="s">
        <v>722</v>
      </c>
      <c r="B202" s="39">
        <v>1</v>
      </c>
      <c r="C202" s="40">
        <f t="shared" si="4"/>
        <v>0.57471264367816088</v>
      </c>
      <c r="D202" s="57"/>
    </row>
    <row r="203" spans="1:4" s="32" customFormat="1" ht="24" x14ac:dyDescent="0.55000000000000004">
      <c r="A203" s="53" t="s">
        <v>704</v>
      </c>
      <c r="B203" s="39">
        <v>1</v>
      </c>
      <c r="C203" s="40">
        <f t="shared" si="4"/>
        <v>0.57471264367816088</v>
      </c>
      <c r="D203" s="57"/>
    </row>
    <row r="204" spans="1:4" s="32" customFormat="1" ht="24" x14ac:dyDescent="0.55000000000000004">
      <c r="A204" s="53" t="s">
        <v>711</v>
      </c>
      <c r="B204" s="39">
        <v>1</v>
      </c>
      <c r="C204" s="40">
        <f t="shared" si="4"/>
        <v>0.57471264367816088</v>
      </c>
      <c r="D204" s="57"/>
    </row>
    <row r="205" spans="1:4" s="32" customFormat="1" ht="24" x14ac:dyDescent="0.55000000000000004">
      <c r="A205" s="53" t="s">
        <v>723</v>
      </c>
      <c r="B205" s="39">
        <v>1</v>
      </c>
      <c r="C205" s="40">
        <f t="shared" si="4"/>
        <v>0.57471264367816088</v>
      </c>
      <c r="D205" s="57"/>
    </row>
    <row r="206" spans="1:4" s="32" customFormat="1" ht="24" x14ac:dyDescent="0.55000000000000004">
      <c r="A206" s="53" t="s">
        <v>720</v>
      </c>
      <c r="B206" s="39">
        <v>2</v>
      </c>
      <c r="C206" s="40">
        <f t="shared" si="4"/>
        <v>1.1494252873563218</v>
      </c>
      <c r="D206" s="57"/>
    </row>
    <row r="207" spans="1:4" s="32" customFormat="1" ht="24" x14ac:dyDescent="0.55000000000000004">
      <c r="A207" s="53" t="s">
        <v>724</v>
      </c>
      <c r="B207" s="39">
        <v>5</v>
      </c>
      <c r="C207" s="40">
        <f t="shared" si="4"/>
        <v>2.8735632183908044</v>
      </c>
      <c r="D207" s="57"/>
    </row>
    <row r="208" spans="1:4" s="32" customFormat="1" ht="24" x14ac:dyDescent="0.55000000000000004">
      <c r="A208" s="53" t="s">
        <v>709</v>
      </c>
      <c r="B208" s="39">
        <v>1</v>
      </c>
      <c r="C208" s="40">
        <f t="shared" si="4"/>
        <v>0.57471264367816088</v>
      </c>
      <c r="D208" s="57"/>
    </row>
    <row r="209" spans="1:4" s="32" customFormat="1" ht="24" x14ac:dyDescent="0.55000000000000004">
      <c r="A209" s="53" t="s">
        <v>725</v>
      </c>
      <c r="B209" s="39">
        <v>3</v>
      </c>
      <c r="C209" s="40">
        <f t="shared" si="4"/>
        <v>1.7241379310344827</v>
      </c>
      <c r="D209" s="57"/>
    </row>
    <row r="210" spans="1:4" s="32" customFormat="1" ht="24" x14ac:dyDescent="0.55000000000000004">
      <c r="A210" s="54" t="s">
        <v>726</v>
      </c>
      <c r="B210" s="68">
        <v>4</v>
      </c>
      <c r="C210" s="41">
        <f t="shared" si="4"/>
        <v>2.2988505747126435</v>
      </c>
      <c r="D210" s="57"/>
    </row>
    <row r="211" spans="1:4" s="32" customFormat="1" ht="24" x14ac:dyDescent="0.55000000000000004">
      <c r="A211" s="53" t="s">
        <v>522</v>
      </c>
      <c r="B211" s="39"/>
      <c r="C211" s="40"/>
      <c r="D211" s="57"/>
    </row>
    <row r="212" spans="1:4" s="32" customFormat="1" ht="24" x14ac:dyDescent="0.55000000000000004">
      <c r="A212" s="53" t="s">
        <v>710</v>
      </c>
      <c r="B212" s="39">
        <v>1</v>
      </c>
      <c r="C212" s="40">
        <f t="shared" si="4"/>
        <v>0.57471264367816088</v>
      </c>
      <c r="D212" s="57"/>
    </row>
    <row r="213" spans="1:4" s="32" customFormat="1" ht="24" x14ac:dyDescent="0.55000000000000004">
      <c r="A213" s="53" t="s">
        <v>727</v>
      </c>
      <c r="B213" s="39">
        <v>1</v>
      </c>
      <c r="C213" s="40">
        <f t="shared" si="4"/>
        <v>0.57471264367816088</v>
      </c>
      <c r="D213" s="57"/>
    </row>
    <row r="214" spans="1:4" s="32" customFormat="1" ht="24" x14ac:dyDescent="0.55000000000000004">
      <c r="A214" s="53" t="s">
        <v>713</v>
      </c>
      <c r="B214" s="39">
        <v>3</v>
      </c>
      <c r="C214" s="40">
        <f t="shared" si="4"/>
        <v>1.7241379310344827</v>
      </c>
      <c r="D214" s="57"/>
    </row>
    <row r="215" spans="1:4" s="32" customFormat="1" ht="24" x14ac:dyDescent="0.55000000000000004">
      <c r="A215" s="53" t="s">
        <v>705</v>
      </c>
      <c r="B215" s="39">
        <v>5</v>
      </c>
      <c r="C215" s="40">
        <f t="shared" si="4"/>
        <v>2.8735632183908044</v>
      </c>
      <c r="D215" s="57"/>
    </row>
    <row r="216" spans="1:4" s="32" customFormat="1" ht="24" x14ac:dyDescent="0.55000000000000004">
      <c r="A216" s="53" t="s">
        <v>728</v>
      </c>
      <c r="B216" s="39">
        <v>1</v>
      </c>
      <c r="C216" s="40">
        <f t="shared" si="4"/>
        <v>0.57471264367816088</v>
      </c>
      <c r="D216" s="57"/>
    </row>
    <row r="217" spans="1:4" s="32" customFormat="1" ht="24" x14ac:dyDescent="0.55000000000000004">
      <c r="A217" s="53" t="s">
        <v>719</v>
      </c>
      <c r="B217" s="39">
        <v>1</v>
      </c>
      <c r="C217" s="40">
        <f t="shared" si="4"/>
        <v>0.57471264367816088</v>
      </c>
      <c r="D217" s="57"/>
    </row>
    <row r="218" spans="1:4" s="32" customFormat="1" ht="24" x14ac:dyDescent="0.55000000000000004">
      <c r="A218" s="53" t="s">
        <v>729</v>
      </c>
      <c r="B218" s="39">
        <v>1</v>
      </c>
      <c r="C218" s="40">
        <f t="shared" si="4"/>
        <v>0.57471264367816088</v>
      </c>
      <c r="D218" s="57"/>
    </row>
    <row r="219" spans="1:4" s="32" customFormat="1" ht="24" x14ac:dyDescent="0.55000000000000004">
      <c r="A219" s="53" t="s">
        <v>730</v>
      </c>
      <c r="B219" s="39">
        <v>2</v>
      </c>
      <c r="C219" s="40">
        <f t="shared" si="4"/>
        <v>1.1494252873563218</v>
      </c>
      <c r="D219" s="57"/>
    </row>
    <row r="220" spans="1:4" s="32" customFormat="1" ht="24" x14ac:dyDescent="0.55000000000000004">
      <c r="A220" s="53" t="s">
        <v>731</v>
      </c>
      <c r="B220" s="39">
        <v>2</v>
      </c>
      <c r="C220" s="40">
        <f t="shared" si="4"/>
        <v>1.1494252873563218</v>
      </c>
      <c r="D220" s="57"/>
    </row>
    <row r="221" spans="1:4" s="32" customFormat="1" ht="24" x14ac:dyDescent="0.55000000000000004">
      <c r="A221" s="53" t="s">
        <v>720</v>
      </c>
      <c r="B221" s="39">
        <v>1</v>
      </c>
      <c r="C221" s="40">
        <f t="shared" si="4"/>
        <v>0.57471264367816088</v>
      </c>
      <c r="D221" s="57"/>
    </row>
    <row r="222" spans="1:4" s="32" customFormat="1" ht="24" x14ac:dyDescent="0.55000000000000004">
      <c r="A222" s="53" t="s">
        <v>724</v>
      </c>
      <c r="B222" s="39">
        <v>5</v>
      </c>
      <c r="C222" s="40">
        <f t="shared" si="4"/>
        <v>2.8735632183908044</v>
      </c>
      <c r="D222" s="57"/>
    </row>
    <row r="223" spans="1:4" s="32" customFormat="1" ht="24" x14ac:dyDescent="0.55000000000000004">
      <c r="A223" s="53" t="s">
        <v>709</v>
      </c>
      <c r="B223" s="39">
        <v>1</v>
      </c>
      <c r="C223" s="40">
        <f t="shared" si="4"/>
        <v>0.57471264367816088</v>
      </c>
      <c r="D223" s="57"/>
    </row>
    <row r="224" spans="1:4" s="32" customFormat="1" ht="24" x14ac:dyDescent="0.55000000000000004">
      <c r="A224" s="53" t="s">
        <v>725</v>
      </c>
      <c r="B224" s="39">
        <v>1</v>
      </c>
      <c r="C224" s="40">
        <f t="shared" si="4"/>
        <v>0.57471264367816088</v>
      </c>
      <c r="D224" s="57"/>
    </row>
    <row r="225" spans="1:4" s="32" customFormat="1" ht="24" x14ac:dyDescent="0.55000000000000004">
      <c r="A225" s="53" t="s">
        <v>732</v>
      </c>
      <c r="B225" s="39">
        <v>1</v>
      </c>
      <c r="C225" s="40">
        <f t="shared" si="4"/>
        <v>0.57471264367816088</v>
      </c>
      <c r="D225" s="57"/>
    </row>
    <row r="226" spans="1:4" s="32" customFormat="1" ht="24" x14ac:dyDescent="0.55000000000000004">
      <c r="A226" s="53" t="s">
        <v>715</v>
      </c>
      <c r="B226" s="39">
        <v>1</v>
      </c>
      <c r="C226" s="40">
        <f t="shared" si="4"/>
        <v>0.57471264367816088</v>
      </c>
      <c r="D226" s="57"/>
    </row>
    <row r="227" spans="1:4" s="32" customFormat="1" ht="24" x14ac:dyDescent="0.55000000000000004">
      <c r="A227" s="54" t="s">
        <v>718</v>
      </c>
      <c r="B227" s="68">
        <v>1</v>
      </c>
      <c r="C227" s="41">
        <f t="shared" si="4"/>
        <v>0.57471264367816088</v>
      </c>
      <c r="D227" s="57"/>
    </row>
    <row r="228" spans="1:4" s="32" customFormat="1" ht="24" x14ac:dyDescent="0.55000000000000004">
      <c r="A228" s="51" t="s">
        <v>733</v>
      </c>
      <c r="B228" s="64">
        <v>1</v>
      </c>
      <c r="C228" s="52">
        <f t="shared" si="4"/>
        <v>0.57471264367816088</v>
      </c>
      <c r="D228" s="57"/>
    </row>
    <row r="229" spans="1:4" s="32" customFormat="1" ht="24" x14ac:dyDescent="0.55000000000000004">
      <c r="A229" s="53" t="s">
        <v>734</v>
      </c>
      <c r="B229" s="39">
        <v>1</v>
      </c>
      <c r="C229" s="40">
        <f t="shared" si="4"/>
        <v>0.57471264367816088</v>
      </c>
      <c r="D229" s="57"/>
    </row>
    <row r="230" spans="1:4" s="32" customFormat="1" ht="24" x14ac:dyDescent="0.55000000000000004">
      <c r="A230" s="53" t="s">
        <v>735</v>
      </c>
      <c r="B230" s="39">
        <v>1</v>
      </c>
      <c r="C230" s="40">
        <f t="shared" si="4"/>
        <v>0.57471264367816088</v>
      </c>
      <c r="D230" s="57"/>
    </row>
    <row r="231" spans="1:4" s="32" customFormat="1" ht="24" x14ac:dyDescent="0.55000000000000004">
      <c r="A231" s="53" t="s">
        <v>702</v>
      </c>
      <c r="B231" s="39">
        <v>1</v>
      </c>
      <c r="C231" s="40">
        <f t="shared" si="4"/>
        <v>0.57471264367816088</v>
      </c>
      <c r="D231" s="57"/>
    </row>
    <row r="232" spans="1:4" s="32" customFormat="1" ht="24" x14ac:dyDescent="0.55000000000000004">
      <c r="A232" s="53" t="s">
        <v>736</v>
      </c>
      <c r="B232" s="39">
        <v>1</v>
      </c>
      <c r="C232" s="40">
        <f t="shared" si="4"/>
        <v>0.57471264367816088</v>
      </c>
      <c r="D232" s="57"/>
    </row>
    <row r="233" spans="1:4" s="32" customFormat="1" ht="24" x14ac:dyDescent="0.55000000000000004">
      <c r="A233" s="54" t="s">
        <v>707</v>
      </c>
      <c r="B233" s="68">
        <v>1</v>
      </c>
      <c r="C233" s="41">
        <f t="shared" si="4"/>
        <v>0.57471264367816088</v>
      </c>
      <c r="D233" s="57"/>
    </row>
    <row r="234" spans="1:4" s="32" customFormat="1" ht="24" x14ac:dyDescent="0.55000000000000004">
      <c r="A234" s="53" t="s">
        <v>500</v>
      </c>
      <c r="B234" s="39"/>
      <c r="C234" s="40"/>
      <c r="D234" s="57"/>
    </row>
    <row r="235" spans="1:4" s="32" customFormat="1" ht="24" x14ac:dyDescent="0.55000000000000004">
      <c r="A235" s="53" t="s">
        <v>710</v>
      </c>
      <c r="B235" s="39">
        <v>2</v>
      </c>
      <c r="C235" s="40">
        <f t="shared" si="4"/>
        <v>1.1494252873563218</v>
      </c>
      <c r="D235" s="57"/>
    </row>
    <row r="236" spans="1:4" s="32" customFormat="1" ht="24" x14ac:dyDescent="0.55000000000000004">
      <c r="A236" s="53" t="s">
        <v>737</v>
      </c>
      <c r="B236" s="39">
        <v>3</v>
      </c>
      <c r="C236" s="40">
        <f t="shared" si="4"/>
        <v>1.7241379310344827</v>
      </c>
      <c r="D236" s="57"/>
    </row>
    <row r="237" spans="1:4" s="32" customFormat="1" ht="24" x14ac:dyDescent="0.55000000000000004">
      <c r="A237" s="53" t="s">
        <v>713</v>
      </c>
      <c r="B237" s="39">
        <v>2</v>
      </c>
      <c r="C237" s="40">
        <f t="shared" si="4"/>
        <v>1.1494252873563218</v>
      </c>
      <c r="D237" s="57"/>
    </row>
    <row r="238" spans="1:4" s="32" customFormat="1" ht="24" x14ac:dyDescent="0.55000000000000004">
      <c r="A238" s="53" t="s">
        <v>705</v>
      </c>
      <c r="B238" s="39">
        <v>1</v>
      </c>
      <c r="C238" s="40">
        <f t="shared" si="4"/>
        <v>0.57471264367816088</v>
      </c>
      <c r="D238" s="57"/>
    </row>
    <row r="239" spans="1:4" s="32" customFormat="1" ht="24" x14ac:dyDescent="0.55000000000000004">
      <c r="A239" s="53" t="s">
        <v>738</v>
      </c>
      <c r="B239" s="39">
        <v>4</v>
      </c>
      <c r="C239" s="40">
        <f t="shared" si="4"/>
        <v>2.2988505747126435</v>
      </c>
      <c r="D239" s="57"/>
    </row>
    <row r="240" spans="1:4" s="32" customFormat="1" ht="24" x14ac:dyDescent="0.55000000000000004">
      <c r="A240" s="53" t="s">
        <v>739</v>
      </c>
      <c r="B240" s="39">
        <v>4</v>
      </c>
      <c r="C240" s="40">
        <f t="shared" si="4"/>
        <v>2.2988505747126435</v>
      </c>
      <c r="D240" s="57"/>
    </row>
    <row r="241" spans="1:4" s="32" customFormat="1" ht="24" x14ac:dyDescent="0.55000000000000004">
      <c r="A241" s="53" t="s">
        <v>720</v>
      </c>
      <c r="B241" s="39">
        <v>10</v>
      </c>
      <c r="C241" s="40">
        <f t="shared" si="4"/>
        <v>5.7471264367816088</v>
      </c>
      <c r="D241" s="57"/>
    </row>
    <row r="242" spans="1:4" s="32" customFormat="1" ht="24" x14ac:dyDescent="0.55000000000000004">
      <c r="A242" s="53" t="s">
        <v>724</v>
      </c>
      <c r="B242" s="39">
        <v>6</v>
      </c>
      <c r="C242" s="40">
        <f t="shared" ref="C242:C271" si="5">B242*100/174</f>
        <v>3.4482758620689653</v>
      </c>
      <c r="D242" s="57"/>
    </row>
    <row r="243" spans="1:4" s="32" customFormat="1" ht="24" x14ac:dyDescent="0.55000000000000004">
      <c r="A243" s="53" t="s">
        <v>709</v>
      </c>
      <c r="B243" s="39">
        <v>4</v>
      </c>
      <c r="C243" s="40">
        <f t="shared" si="5"/>
        <v>2.2988505747126435</v>
      </c>
      <c r="D243" s="57"/>
    </row>
    <row r="244" spans="1:4" s="32" customFormat="1" ht="24" x14ac:dyDescent="0.55000000000000004">
      <c r="A244" s="53" t="s">
        <v>725</v>
      </c>
      <c r="B244" s="39">
        <v>1</v>
      </c>
      <c r="C244" s="40">
        <f t="shared" si="5"/>
        <v>0.57471264367816088</v>
      </c>
      <c r="D244" s="57"/>
    </row>
    <row r="245" spans="1:4" s="32" customFormat="1" ht="24" x14ac:dyDescent="0.55000000000000004">
      <c r="A245" s="53" t="s">
        <v>740</v>
      </c>
      <c r="B245" s="39">
        <v>2</v>
      </c>
      <c r="C245" s="40">
        <f t="shared" si="5"/>
        <v>1.1494252873563218</v>
      </c>
      <c r="D245" s="57"/>
    </row>
    <row r="246" spans="1:4" s="32" customFormat="1" ht="24" x14ac:dyDescent="0.55000000000000004">
      <c r="A246" s="53" t="s">
        <v>723</v>
      </c>
      <c r="B246" s="39">
        <v>5</v>
      </c>
      <c r="C246" s="40">
        <f t="shared" si="5"/>
        <v>2.8735632183908044</v>
      </c>
      <c r="D246" s="57"/>
    </row>
    <row r="247" spans="1:4" s="32" customFormat="1" ht="24" x14ac:dyDescent="0.55000000000000004">
      <c r="A247" s="53" t="s">
        <v>718</v>
      </c>
      <c r="B247" s="39">
        <v>1</v>
      </c>
      <c r="C247" s="40">
        <f t="shared" si="5"/>
        <v>0.57471264367816088</v>
      </c>
      <c r="D247" s="57"/>
    </row>
    <row r="248" spans="1:4" s="32" customFormat="1" ht="24" x14ac:dyDescent="0.55000000000000004">
      <c r="A248" s="53" t="s">
        <v>733</v>
      </c>
      <c r="B248" s="39">
        <v>1</v>
      </c>
      <c r="C248" s="40">
        <f t="shared" si="5"/>
        <v>0.57471264367816088</v>
      </c>
      <c r="D248" s="57"/>
    </row>
    <row r="249" spans="1:4" s="32" customFormat="1" ht="24" x14ac:dyDescent="0.55000000000000004">
      <c r="A249" s="53" t="s">
        <v>741</v>
      </c>
      <c r="B249" s="39">
        <v>1</v>
      </c>
      <c r="C249" s="40">
        <f t="shared" si="5"/>
        <v>0.57471264367816088</v>
      </c>
      <c r="D249" s="57"/>
    </row>
    <row r="250" spans="1:4" s="32" customFormat="1" ht="24" x14ac:dyDescent="0.55000000000000004">
      <c r="A250" s="53" t="s">
        <v>726</v>
      </c>
      <c r="B250" s="39">
        <v>1</v>
      </c>
      <c r="C250" s="40">
        <f t="shared" si="5"/>
        <v>0.57471264367816088</v>
      </c>
      <c r="D250" s="57"/>
    </row>
    <row r="251" spans="1:4" s="32" customFormat="1" ht="24" x14ac:dyDescent="0.55000000000000004">
      <c r="A251" s="53" t="s">
        <v>742</v>
      </c>
      <c r="B251" s="39">
        <v>1</v>
      </c>
      <c r="C251" s="40">
        <f t="shared" si="5"/>
        <v>0.57471264367816088</v>
      </c>
      <c r="D251" s="57"/>
    </row>
    <row r="252" spans="1:4" s="32" customFormat="1" ht="24" x14ac:dyDescent="0.55000000000000004">
      <c r="A252" s="53" t="s">
        <v>743</v>
      </c>
      <c r="B252" s="39">
        <v>2</v>
      </c>
      <c r="C252" s="40">
        <f t="shared" si="5"/>
        <v>1.1494252873563218</v>
      </c>
      <c r="D252" s="57"/>
    </row>
    <row r="253" spans="1:4" s="32" customFormat="1" ht="24" x14ac:dyDescent="0.55000000000000004">
      <c r="A253" s="53" t="s">
        <v>703</v>
      </c>
      <c r="B253" s="39">
        <v>1</v>
      </c>
      <c r="C253" s="40">
        <f t="shared" si="5"/>
        <v>0.57471264367816088</v>
      </c>
      <c r="D253" s="57"/>
    </row>
    <row r="254" spans="1:4" s="32" customFormat="1" ht="24" x14ac:dyDescent="0.55000000000000004">
      <c r="A254" s="53" t="s">
        <v>744</v>
      </c>
      <c r="B254" s="39">
        <v>1</v>
      </c>
      <c r="C254" s="40">
        <f t="shared" si="5"/>
        <v>0.57471264367816088</v>
      </c>
      <c r="D254" s="57"/>
    </row>
    <row r="255" spans="1:4" s="32" customFormat="1" ht="24" x14ac:dyDescent="0.55000000000000004">
      <c r="A255" s="53" t="s">
        <v>745</v>
      </c>
      <c r="B255" s="39">
        <v>1</v>
      </c>
      <c r="C255" s="40">
        <f t="shared" si="5"/>
        <v>0.57471264367816088</v>
      </c>
      <c r="D255" s="57"/>
    </row>
    <row r="256" spans="1:4" s="32" customFormat="1" ht="24" x14ac:dyDescent="0.55000000000000004">
      <c r="A256" s="54" t="s">
        <v>731</v>
      </c>
      <c r="B256" s="68">
        <v>1</v>
      </c>
      <c r="C256" s="41">
        <f t="shared" si="5"/>
        <v>0.57471264367816088</v>
      </c>
      <c r="D256" s="57"/>
    </row>
    <row r="257" spans="1:4" s="32" customFormat="1" ht="24" x14ac:dyDescent="0.55000000000000004">
      <c r="A257" s="97"/>
      <c r="B257" s="137"/>
      <c r="C257" s="138"/>
      <c r="D257" s="57"/>
    </row>
    <row r="258" spans="1:4" s="32" customFormat="1" ht="24" x14ac:dyDescent="0.55000000000000004">
      <c r="A258" s="97"/>
      <c r="B258" s="137"/>
      <c r="C258" s="138"/>
      <c r="D258" s="57"/>
    </row>
    <row r="259" spans="1:4" s="32" customFormat="1" ht="24" x14ac:dyDescent="0.55000000000000004">
      <c r="A259" s="97"/>
      <c r="B259" s="137"/>
      <c r="C259" s="138"/>
      <c r="D259" s="57"/>
    </row>
    <row r="260" spans="1:4" s="32" customFormat="1" ht="24" x14ac:dyDescent="0.55000000000000004">
      <c r="A260" s="51" t="s">
        <v>514</v>
      </c>
      <c r="B260" s="64"/>
      <c r="C260" s="52"/>
      <c r="D260" s="57"/>
    </row>
    <row r="261" spans="1:4" s="32" customFormat="1" ht="24" x14ac:dyDescent="0.55000000000000004">
      <c r="A261" s="53" t="s">
        <v>746</v>
      </c>
      <c r="B261" s="39">
        <v>1</v>
      </c>
      <c r="C261" s="40">
        <f t="shared" si="5"/>
        <v>0.57471264367816088</v>
      </c>
      <c r="D261" s="57"/>
    </row>
    <row r="262" spans="1:4" s="32" customFormat="1" ht="24" x14ac:dyDescent="0.55000000000000004">
      <c r="A262" s="53" t="s">
        <v>725</v>
      </c>
      <c r="B262" s="39">
        <v>2</v>
      </c>
      <c r="C262" s="40">
        <f t="shared" si="5"/>
        <v>1.1494252873563218</v>
      </c>
      <c r="D262" s="57"/>
    </row>
    <row r="263" spans="1:4" s="32" customFormat="1" ht="24" x14ac:dyDescent="0.55000000000000004">
      <c r="A263" s="53" t="s">
        <v>719</v>
      </c>
      <c r="B263" s="39">
        <v>1</v>
      </c>
      <c r="C263" s="40">
        <f t="shared" si="5"/>
        <v>0.57471264367816088</v>
      </c>
      <c r="D263" s="57"/>
    </row>
    <row r="264" spans="1:4" s="32" customFormat="1" ht="24" x14ac:dyDescent="0.55000000000000004">
      <c r="A264" s="53" t="s">
        <v>738</v>
      </c>
      <c r="B264" s="39">
        <v>3</v>
      </c>
      <c r="C264" s="40">
        <f t="shared" si="5"/>
        <v>1.7241379310344827</v>
      </c>
      <c r="D264" s="57"/>
    </row>
    <row r="265" spans="1:4" s="32" customFormat="1" ht="24" x14ac:dyDescent="0.55000000000000004">
      <c r="A265" s="53" t="s">
        <v>743</v>
      </c>
      <c r="B265" s="39">
        <v>1</v>
      </c>
      <c r="C265" s="40">
        <f t="shared" si="5"/>
        <v>0.57471264367816088</v>
      </c>
      <c r="D265" s="57"/>
    </row>
    <row r="266" spans="1:4" s="32" customFormat="1" ht="24" x14ac:dyDescent="0.55000000000000004">
      <c r="A266" s="53" t="s">
        <v>707</v>
      </c>
      <c r="B266" s="39">
        <v>1</v>
      </c>
      <c r="C266" s="40">
        <f t="shared" si="5"/>
        <v>0.57471264367816088</v>
      </c>
      <c r="D266" s="57"/>
    </row>
    <row r="267" spans="1:4" s="32" customFormat="1" ht="24" x14ac:dyDescent="0.55000000000000004">
      <c r="A267" s="53" t="s">
        <v>747</v>
      </c>
      <c r="B267" s="39">
        <v>2</v>
      </c>
      <c r="C267" s="40">
        <f t="shared" si="5"/>
        <v>1.1494252873563218</v>
      </c>
      <c r="D267" s="57"/>
    </row>
    <row r="268" spans="1:4" s="32" customFormat="1" ht="24" x14ac:dyDescent="0.55000000000000004">
      <c r="A268" s="53" t="s">
        <v>710</v>
      </c>
      <c r="B268" s="39">
        <v>3</v>
      </c>
      <c r="C268" s="40">
        <f t="shared" si="5"/>
        <v>1.7241379310344827</v>
      </c>
      <c r="D268" s="57"/>
    </row>
    <row r="269" spans="1:4" s="32" customFormat="1" ht="24" x14ac:dyDescent="0.55000000000000004">
      <c r="A269" s="53" t="s">
        <v>718</v>
      </c>
      <c r="B269" s="39">
        <v>2</v>
      </c>
      <c r="C269" s="40">
        <f t="shared" si="5"/>
        <v>1.1494252873563218</v>
      </c>
      <c r="D269" s="57"/>
    </row>
    <row r="270" spans="1:4" s="32" customFormat="1" ht="24" x14ac:dyDescent="0.55000000000000004">
      <c r="A270" s="54" t="s">
        <v>748</v>
      </c>
      <c r="B270" s="68">
        <v>1</v>
      </c>
      <c r="C270" s="40">
        <f t="shared" si="5"/>
        <v>0.57471264367816088</v>
      </c>
      <c r="D270" s="57"/>
    </row>
    <row r="271" spans="1:4" s="32" customFormat="1" ht="24" x14ac:dyDescent="0.55000000000000004">
      <c r="A271" s="61" t="s">
        <v>35</v>
      </c>
      <c r="B271" s="62">
        <f>SUM(B177:B270)</f>
        <v>174</v>
      </c>
      <c r="C271" s="50">
        <f t="shared" si="5"/>
        <v>100</v>
      </c>
    </row>
    <row r="272" spans="1:4" s="20" customFormat="1" ht="24" x14ac:dyDescent="0.55000000000000004">
      <c r="A272" s="21"/>
      <c r="B272" s="22"/>
      <c r="C272" s="23"/>
    </row>
    <row r="273" spans="1:3" s="32" customFormat="1" ht="24" x14ac:dyDescent="0.55000000000000004">
      <c r="A273" s="30" t="s">
        <v>770</v>
      </c>
      <c r="B273" s="31"/>
      <c r="C273" s="31"/>
    </row>
    <row r="274" spans="1:3" s="32" customFormat="1" ht="24" x14ac:dyDescent="0.55000000000000004">
      <c r="A274" s="66" t="s">
        <v>523</v>
      </c>
      <c r="B274" s="10"/>
      <c r="C274" s="60"/>
    </row>
    <row r="275" spans="1:3" s="32" customFormat="1" ht="24" x14ac:dyDescent="0.55000000000000004">
      <c r="A275" s="66" t="s">
        <v>771</v>
      </c>
      <c r="B275" s="10"/>
      <c r="C275" s="60"/>
    </row>
    <row r="276" spans="1:3" s="32" customFormat="1" ht="24" x14ac:dyDescent="0.55000000000000004">
      <c r="A276" s="30" t="s">
        <v>772</v>
      </c>
      <c r="B276" s="31"/>
      <c r="C276" s="31"/>
    </row>
    <row r="277" spans="1:3" s="32" customFormat="1" ht="24" x14ac:dyDescent="0.55000000000000004">
      <c r="A277" s="30" t="s">
        <v>773</v>
      </c>
      <c r="B277" s="31"/>
      <c r="C277" s="31"/>
    </row>
    <row r="278" spans="1:3" s="32" customFormat="1" ht="24" x14ac:dyDescent="0.55000000000000004">
      <c r="A278" s="30" t="s">
        <v>774</v>
      </c>
      <c r="B278" s="31"/>
      <c r="C278" s="31"/>
    </row>
    <row r="279" spans="1:3" s="32" customFormat="1" ht="24" x14ac:dyDescent="0.55000000000000004">
      <c r="A279" s="30" t="s">
        <v>775</v>
      </c>
      <c r="B279" s="31"/>
      <c r="C279" s="31"/>
    </row>
    <row r="280" spans="1:3" s="32" customFormat="1" ht="24" x14ac:dyDescent="0.55000000000000004">
      <c r="A280" s="66" t="s">
        <v>790</v>
      </c>
      <c r="B280" s="10"/>
      <c r="C280" s="60"/>
    </row>
    <row r="281" spans="1:3" s="32" customFormat="1" ht="24" x14ac:dyDescent="0.55000000000000004">
      <c r="A281" s="66" t="s">
        <v>777</v>
      </c>
      <c r="B281" s="10"/>
      <c r="C281" s="60"/>
    </row>
    <row r="282" spans="1:3" s="32" customFormat="1" ht="24" x14ac:dyDescent="0.55000000000000004">
      <c r="A282" s="66" t="s">
        <v>776</v>
      </c>
      <c r="B282" s="10"/>
      <c r="C282" s="60"/>
    </row>
    <row r="283" spans="1:3" s="20" customFormat="1" ht="24" x14ac:dyDescent="0.55000000000000004">
      <c r="A283" s="21"/>
      <c r="B283" s="22"/>
      <c r="C283" s="23"/>
    </row>
    <row r="284" spans="1:3" s="20" customFormat="1" ht="24" x14ac:dyDescent="0.55000000000000004">
      <c r="A284" s="21"/>
      <c r="B284" s="22"/>
      <c r="C284" s="23"/>
    </row>
    <row r="285" spans="1:3" s="20" customFormat="1" ht="24" x14ac:dyDescent="0.55000000000000004">
      <c r="A285" s="21"/>
      <c r="B285" s="22"/>
      <c r="C285" s="23"/>
    </row>
    <row r="286" spans="1:3" s="20" customFormat="1" ht="24" x14ac:dyDescent="0.55000000000000004">
      <c r="A286" s="21"/>
      <c r="B286" s="22"/>
      <c r="C286" s="23"/>
    </row>
    <row r="287" spans="1:3" s="20" customFormat="1" ht="24" x14ac:dyDescent="0.55000000000000004">
      <c r="A287" s="21"/>
      <c r="B287" s="22"/>
      <c r="C287" s="23"/>
    </row>
    <row r="288" spans="1:3" s="20" customFormat="1" ht="24" x14ac:dyDescent="0.55000000000000004">
      <c r="A288" s="21"/>
      <c r="B288" s="22"/>
      <c r="C288" s="23"/>
    </row>
    <row r="289" spans="1:4" s="20" customFormat="1" ht="24" x14ac:dyDescent="0.55000000000000004">
      <c r="A289" s="21"/>
      <c r="B289" s="22"/>
      <c r="C289" s="23"/>
    </row>
    <row r="290" spans="1:4" s="20" customFormat="1" ht="24" x14ac:dyDescent="0.55000000000000004">
      <c r="A290" s="21"/>
      <c r="B290" s="22"/>
      <c r="C290" s="23"/>
    </row>
    <row r="291" spans="1:4" s="20" customFormat="1" ht="24" x14ac:dyDescent="0.55000000000000004">
      <c r="A291" s="21"/>
      <c r="B291" s="22"/>
      <c r="C291" s="23"/>
    </row>
    <row r="292" spans="1:4" s="20" customFormat="1" ht="24" x14ac:dyDescent="0.55000000000000004">
      <c r="A292" s="21"/>
      <c r="B292" s="22"/>
      <c r="C292" s="23"/>
    </row>
    <row r="293" spans="1:4" s="59" customFormat="1" ht="24" x14ac:dyDescent="0.55000000000000004">
      <c r="A293" s="35" t="s">
        <v>524</v>
      </c>
      <c r="B293" s="58"/>
      <c r="C293" s="58"/>
      <c r="D293" s="7"/>
    </row>
    <row r="294" spans="1:4" s="27" customFormat="1" x14ac:dyDescent="0.5">
      <c r="A294" s="169" t="s">
        <v>25</v>
      </c>
      <c r="B294" s="187" t="s">
        <v>525</v>
      </c>
      <c r="C294" s="188"/>
      <c r="D294" s="189"/>
    </row>
    <row r="295" spans="1:4" s="27" customFormat="1" ht="56.25" x14ac:dyDescent="0.5">
      <c r="A295" s="170"/>
      <c r="B295" s="84" t="s">
        <v>19</v>
      </c>
      <c r="C295" s="83" t="s">
        <v>24</v>
      </c>
      <c r="D295" s="83" t="s">
        <v>85</v>
      </c>
    </row>
    <row r="296" spans="1:4" s="27" customFormat="1" x14ac:dyDescent="0.5">
      <c r="A296" s="42" t="s">
        <v>550</v>
      </c>
      <c r="B296" s="43">
        <f>'กลุ่ม EIementary 2'!I36</f>
        <v>4.4411764705882355</v>
      </c>
      <c r="C296" s="43">
        <f>'กลุ่ม EIementary 2'!I37</f>
        <v>0.56090708303000258</v>
      </c>
      <c r="D296" s="4" t="str">
        <f>IF(B296&gt;4.5,"มากที่สุด",IF(B296&gt;3.5,"มาก",IF(B296&gt;2.5,"ปานกลาง",IF(B296&gt;1.5,"น้อย",IF(B296&lt;=1.5,"น้อยที่สุด")))))</f>
        <v>มาก</v>
      </c>
    </row>
    <row r="297" spans="1:4" s="27" customFormat="1" x14ac:dyDescent="0.5">
      <c r="A297" s="42" t="s">
        <v>551</v>
      </c>
      <c r="B297" s="43">
        <f>'กลุ่ม EIementary 2'!J36</f>
        <v>4.382352941176471</v>
      </c>
      <c r="C297" s="43">
        <f>'กลุ่ม EIementary 2'!J37</f>
        <v>0.65202276788435187</v>
      </c>
      <c r="D297" s="4" t="str">
        <f t="shared" ref="D297:D306" si="6">IF(B297&gt;4.5,"มากที่สุด",IF(B297&gt;3.5,"มาก",IF(B297&gt;2.5,"ปานกลาง",IF(B297&gt;1.5,"น้อย",IF(B297&lt;=1.5,"น้อยที่สุด")))))</f>
        <v>มาก</v>
      </c>
    </row>
    <row r="298" spans="1:4" s="27" customFormat="1" x14ac:dyDescent="0.5">
      <c r="A298" s="42" t="s">
        <v>552</v>
      </c>
      <c r="B298" s="43">
        <f>'กลุ่ม EIementary 2'!K36</f>
        <v>4.4705882352941178</v>
      </c>
      <c r="C298" s="43">
        <f>'กลุ่ม EIementary 2'!K37</f>
        <v>0.56328549829076113</v>
      </c>
      <c r="D298" s="4" t="str">
        <f t="shared" si="6"/>
        <v>มาก</v>
      </c>
    </row>
    <row r="299" spans="1:4" s="27" customFormat="1" x14ac:dyDescent="0.5">
      <c r="A299" s="42" t="s">
        <v>553</v>
      </c>
      <c r="B299" s="43">
        <f>'กลุ่ม EIementary 2'!L36</f>
        <v>4.3235294117647056</v>
      </c>
      <c r="C299" s="43">
        <f>'กลุ่ม EIementary 2'!L37</f>
        <v>0.68404271686984242</v>
      </c>
      <c r="D299" s="4" t="str">
        <f t="shared" si="6"/>
        <v>มาก</v>
      </c>
    </row>
    <row r="300" spans="1:4" s="27" customFormat="1" x14ac:dyDescent="0.5">
      <c r="A300" s="42" t="s">
        <v>554</v>
      </c>
      <c r="B300" s="43">
        <f>'กลุ่ม EIementary 2'!M36</f>
        <v>4.4705882352941178</v>
      </c>
      <c r="C300" s="43">
        <f>'กลุ่ม EIementary 2'!M37</f>
        <v>0.61473296087873119</v>
      </c>
      <c r="D300" s="4" t="str">
        <f t="shared" si="6"/>
        <v>มาก</v>
      </c>
    </row>
    <row r="301" spans="1:4" s="27" customFormat="1" x14ac:dyDescent="0.5">
      <c r="A301" s="42" t="s">
        <v>555</v>
      </c>
      <c r="B301" s="43">
        <f>'กลุ่ม EIementary 2'!N36</f>
        <v>4.3939393939393936</v>
      </c>
      <c r="C301" s="43">
        <f>'กลุ่ม EIementary 2'!N37</f>
        <v>0.70442325430959551</v>
      </c>
      <c r="D301" s="4" t="str">
        <f t="shared" si="6"/>
        <v>มาก</v>
      </c>
    </row>
    <row r="302" spans="1:4" s="27" customFormat="1" x14ac:dyDescent="0.5">
      <c r="A302" s="42" t="s">
        <v>556</v>
      </c>
      <c r="B302" s="43">
        <f>'กลุ่ม EIementary 2'!Q36</f>
        <v>4.7352941176470589</v>
      </c>
      <c r="C302" s="43">
        <f>'กลุ่ม EIementary 2'!Q37</f>
        <v>0.44781107551989907</v>
      </c>
      <c r="D302" s="4" t="str">
        <f t="shared" ref="D302:D305" si="7">IF(B302&gt;4.5,"มากที่สุด",IF(B302&gt;3.5,"มาก",IF(B302&gt;2.5,"ปานกลาง",IF(B302&gt;1.5,"น้อย",IF(B302&lt;=1.5,"น้อยที่สุด")))))</f>
        <v>มากที่สุด</v>
      </c>
    </row>
    <row r="303" spans="1:4" s="27" customFormat="1" x14ac:dyDescent="0.5">
      <c r="A303" s="42" t="s">
        <v>557</v>
      </c>
      <c r="B303" s="43">
        <f>'กลุ่ม EIementary 2'!R36</f>
        <v>2.8235294117647061</v>
      </c>
      <c r="C303" s="43">
        <f>'กลุ่ม EIementary 2'!R37</f>
        <v>1.0289915108550529</v>
      </c>
      <c r="D303" s="4" t="str">
        <f t="shared" si="7"/>
        <v>ปานกลาง</v>
      </c>
    </row>
    <row r="304" spans="1:4" s="27" customFormat="1" x14ac:dyDescent="0.5">
      <c r="A304" s="42" t="s">
        <v>558</v>
      </c>
      <c r="B304" s="43">
        <f>'กลุ่ม EIementary 2'!S36</f>
        <v>4.0294117647058822</v>
      </c>
      <c r="C304" s="43">
        <f>'กลุ่ม EIementary 2'!S37</f>
        <v>0.62693550572785939</v>
      </c>
      <c r="D304" s="4" t="str">
        <f t="shared" si="7"/>
        <v>มาก</v>
      </c>
    </row>
    <row r="305" spans="1:5" s="27" customFormat="1" x14ac:dyDescent="0.5">
      <c r="A305" s="42" t="s">
        <v>559</v>
      </c>
      <c r="B305" s="43">
        <f>'กลุ่ม EIementary 2'!T36</f>
        <v>4.2058823529411766</v>
      </c>
      <c r="C305" s="43">
        <f>'กลุ่ม EIementary 2'!T37</f>
        <v>0.64099410315946226</v>
      </c>
      <c r="D305" s="4" t="str">
        <f t="shared" si="7"/>
        <v>มาก</v>
      </c>
    </row>
    <row r="306" spans="1:5" s="27" customFormat="1" ht="22.5" thickBot="1" x14ac:dyDescent="0.55000000000000004">
      <c r="A306" s="44" t="s">
        <v>20</v>
      </c>
      <c r="B306" s="45">
        <f>AVERAGE(B295:B305)</f>
        <v>4.2276292335115864</v>
      </c>
      <c r="C306" s="45">
        <f>AVERAGE(C296:C305)</f>
        <v>0.65241464765255586</v>
      </c>
      <c r="D306" s="5" t="str">
        <f t="shared" si="6"/>
        <v>มาก</v>
      </c>
    </row>
    <row r="307" spans="1:5" ht="22.5" thickTop="1" x14ac:dyDescent="0.5">
      <c r="A307" s="24"/>
      <c r="B307" s="25"/>
      <c r="C307" s="25"/>
      <c r="D307" s="26"/>
    </row>
    <row r="308" spans="1:5" s="32" customFormat="1" ht="24" x14ac:dyDescent="0.55000000000000004">
      <c r="A308" s="9" t="s">
        <v>778</v>
      </c>
      <c r="B308" s="48"/>
      <c r="C308" s="48"/>
      <c r="D308" s="8"/>
    </row>
    <row r="309" spans="1:5" s="32" customFormat="1" ht="24" x14ac:dyDescent="0.55000000000000004">
      <c r="A309" s="9" t="s">
        <v>779</v>
      </c>
      <c r="B309" s="48"/>
      <c r="C309" s="48"/>
      <c r="D309" s="8"/>
    </row>
    <row r="310" spans="1:5" s="32" customFormat="1" ht="24" x14ac:dyDescent="0.55000000000000004">
      <c r="A310" s="9" t="s">
        <v>752</v>
      </c>
      <c r="B310" s="48"/>
      <c r="C310" s="48"/>
      <c r="D310" s="8"/>
    </row>
    <row r="311" spans="1:5" s="32" customFormat="1" ht="24" x14ac:dyDescent="0.55000000000000004">
      <c r="A311" s="9" t="s">
        <v>780</v>
      </c>
      <c r="B311" s="48"/>
      <c r="C311" s="48"/>
      <c r="D311" s="8"/>
    </row>
    <row r="312" spans="1:5" s="32" customFormat="1" ht="24" x14ac:dyDescent="0.55000000000000004">
      <c r="A312" s="9" t="s">
        <v>811</v>
      </c>
      <c r="B312" s="48"/>
      <c r="C312" s="48"/>
      <c r="D312" s="8"/>
    </row>
    <row r="313" spans="1:5" s="32" customFormat="1" ht="24" x14ac:dyDescent="0.55000000000000004">
      <c r="A313" s="9" t="s">
        <v>781</v>
      </c>
      <c r="B313" s="48"/>
      <c r="C313" s="48"/>
      <c r="D313" s="8"/>
    </row>
    <row r="314" spans="1:5" s="32" customFormat="1" ht="24" x14ac:dyDescent="0.55000000000000004">
      <c r="A314" s="9"/>
      <c r="B314" s="60"/>
      <c r="C314" s="60"/>
      <c r="D314" s="10"/>
      <c r="E314" s="57"/>
    </row>
    <row r="315" spans="1:5" s="32" customFormat="1" ht="24" x14ac:dyDescent="0.55000000000000004">
      <c r="A315" s="9"/>
      <c r="B315" s="60"/>
      <c r="C315" s="60"/>
      <c r="D315" s="10"/>
      <c r="E315" s="57"/>
    </row>
    <row r="316" spans="1:5" s="32" customFormat="1" ht="24" x14ac:dyDescent="0.55000000000000004">
      <c r="A316" s="9"/>
      <c r="B316" s="60"/>
      <c r="C316" s="60"/>
      <c r="D316" s="10"/>
      <c r="E316" s="57"/>
    </row>
    <row r="317" spans="1:5" s="32" customFormat="1" ht="24" x14ac:dyDescent="0.55000000000000004">
      <c r="A317" s="9"/>
      <c r="B317" s="60"/>
      <c r="C317" s="60"/>
      <c r="D317" s="10"/>
      <c r="E317" s="57"/>
    </row>
    <row r="318" spans="1:5" s="32" customFormat="1" ht="24" x14ac:dyDescent="0.55000000000000004">
      <c r="A318" s="9"/>
      <c r="B318" s="60"/>
      <c r="C318" s="60"/>
      <c r="D318" s="10"/>
      <c r="E318" s="57"/>
    </row>
    <row r="319" spans="1:5" s="32" customFormat="1" ht="24" x14ac:dyDescent="0.55000000000000004">
      <c r="A319" s="9"/>
      <c r="B319" s="60"/>
      <c r="C319" s="60"/>
      <c r="D319" s="10"/>
      <c r="E319" s="57"/>
    </row>
    <row r="320" spans="1:5" s="32" customFormat="1" ht="24" x14ac:dyDescent="0.55000000000000004">
      <c r="A320" s="9"/>
      <c r="B320" s="60"/>
      <c r="C320" s="60"/>
      <c r="D320" s="10"/>
      <c r="E320" s="57"/>
    </row>
    <row r="321" spans="1:7" s="32" customFormat="1" ht="24" x14ac:dyDescent="0.55000000000000004">
      <c r="A321" s="9"/>
      <c r="B321" s="60"/>
      <c r="C321" s="60"/>
      <c r="D321" s="10"/>
      <c r="E321" s="57"/>
    </row>
    <row r="322" spans="1:7" s="32" customFormat="1" ht="24" x14ac:dyDescent="0.55000000000000004">
      <c r="A322" s="9"/>
      <c r="B322" s="60"/>
      <c r="C322" s="60"/>
      <c r="D322" s="10"/>
      <c r="E322" s="57"/>
    </row>
    <row r="323" spans="1:7" s="32" customFormat="1" ht="24" x14ac:dyDescent="0.55000000000000004">
      <c r="A323" s="9"/>
      <c r="B323" s="60"/>
      <c r="C323" s="60"/>
      <c r="D323" s="10"/>
      <c r="E323" s="57"/>
    </row>
    <row r="324" spans="1:7" s="32" customFormat="1" ht="24" x14ac:dyDescent="0.55000000000000004">
      <c r="A324" s="9"/>
      <c r="B324" s="60"/>
      <c r="C324" s="60"/>
      <c r="D324" s="10"/>
      <c r="E324" s="57"/>
    </row>
    <row r="325" spans="1:7" s="67" customFormat="1" ht="24" x14ac:dyDescent="0.55000000000000004">
      <c r="A325" s="67" t="s">
        <v>87</v>
      </c>
      <c r="E325" s="75"/>
      <c r="F325" s="75"/>
      <c r="G325" s="75"/>
    </row>
    <row r="326" spans="1:7" s="67" customFormat="1" ht="24" x14ac:dyDescent="0.55000000000000004">
      <c r="A326" s="67" t="s">
        <v>526</v>
      </c>
      <c r="E326" s="75"/>
      <c r="F326" s="75"/>
      <c r="G326" s="75"/>
    </row>
    <row r="327" spans="1:7" s="67" customFormat="1" ht="25.5" customHeight="1" x14ac:dyDescent="0.55000000000000004">
      <c r="A327" s="174" t="s">
        <v>31</v>
      </c>
      <c r="B327" s="176"/>
      <c r="C327" s="178" t="s">
        <v>97</v>
      </c>
      <c r="D327" s="80" t="s">
        <v>68</v>
      </c>
      <c r="E327" s="75"/>
      <c r="F327" s="76"/>
      <c r="G327" s="75"/>
    </row>
    <row r="328" spans="1:7" s="67" customFormat="1" ht="25.5" customHeight="1" x14ac:dyDescent="0.55000000000000004">
      <c r="A328" s="175"/>
      <c r="B328" s="177"/>
      <c r="C328" s="179"/>
      <c r="D328" s="81" t="s">
        <v>69</v>
      </c>
      <c r="E328" s="75"/>
      <c r="F328" s="75"/>
      <c r="G328" s="75"/>
    </row>
    <row r="329" spans="1:7" s="32" customFormat="1" ht="24" x14ac:dyDescent="0.55000000000000004">
      <c r="A329" s="82" t="s">
        <v>66</v>
      </c>
      <c r="B329" s="78"/>
      <c r="C329" s="78"/>
      <c r="D329" s="77"/>
      <c r="E329" s="31"/>
      <c r="F329" s="31"/>
      <c r="G329" s="31"/>
    </row>
    <row r="330" spans="1:7" s="32" customFormat="1" ht="25.5" customHeight="1" x14ac:dyDescent="0.55000000000000004">
      <c r="A330" s="79" t="s">
        <v>757</v>
      </c>
      <c r="B330" s="71">
        <f>'กลุ่ม EIementary 2'!R36</f>
        <v>2.8235294117647061</v>
      </c>
      <c r="C330" s="71">
        <f>'กลุ่ม EIementary 2'!R37</f>
        <v>1.0289915108550529</v>
      </c>
      <c r="D330" s="72" t="str">
        <f>IF(B330&gt;4.5,"มากที่สุด",IF(B330&gt;3.5,"มาก",IF(B330&gt;2.5,"ปานกลาง",IF(B330&gt;1.5,"น้อย",IF(B330&lt;=1.5,"น้อยที่สุด")))))</f>
        <v>ปานกลาง</v>
      </c>
      <c r="E330" s="31"/>
      <c r="F330" s="31"/>
      <c r="G330" s="31"/>
    </row>
    <row r="331" spans="1:7" s="32" customFormat="1" ht="24.75" thickBot="1" x14ac:dyDescent="0.6">
      <c r="A331" s="74" t="s">
        <v>67</v>
      </c>
      <c r="B331" s="73">
        <f>AVERAGE(B330:B330)</f>
        <v>2.8235294117647061</v>
      </c>
      <c r="C331" s="73">
        <f>SUM(C330)</f>
        <v>1.0289915108550529</v>
      </c>
      <c r="D331" s="94" t="str">
        <f>IF(B331&gt;4.5,"มากที่สุด",IF(B331&gt;3.5,"มาก",IF(B331&gt;2.5,"ปานกลาง",IF(B331&gt;1.5,"น้อย",IF(B331&lt;=1.5,"น้อยที่สุด")))))</f>
        <v>ปานกลาง</v>
      </c>
      <c r="E331" s="31"/>
      <c r="F331" s="31"/>
      <c r="G331" s="31"/>
    </row>
    <row r="332" spans="1:7" s="32" customFormat="1" ht="24.75" thickTop="1" x14ac:dyDescent="0.55000000000000004">
      <c r="A332" s="70" t="s">
        <v>70</v>
      </c>
      <c r="B332" s="78"/>
      <c r="C332" s="78"/>
      <c r="D332" s="78"/>
      <c r="E332" s="31"/>
      <c r="F332" s="31"/>
      <c r="G332" s="31"/>
    </row>
    <row r="333" spans="1:7" s="32" customFormat="1" ht="25.5" customHeight="1" x14ac:dyDescent="0.55000000000000004">
      <c r="A333" s="79" t="s">
        <v>758</v>
      </c>
      <c r="B333" s="71">
        <f>'กลุ่ม EIementary 2'!S36</f>
        <v>4.0294117647058822</v>
      </c>
      <c r="C333" s="71">
        <f>'กลุ่ม EIementary 2'!S37</f>
        <v>0.62693550572785939</v>
      </c>
      <c r="D333" s="72" t="str">
        <f>IF(B333&gt;4.5,"มากที่สุด",IF(B333&gt;3.5,"มาก",IF(B333&gt;2.5,"ปานกลาง",IF(B333&gt;1.5,"น้อย",IF(B333&lt;=1.5,"น้อยที่สุด")))))</f>
        <v>มาก</v>
      </c>
      <c r="E333" s="31"/>
      <c r="F333" s="31"/>
      <c r="G333" s="31"/>
    </row>
    <row r="334" spans="1:7" s="32" customFormat="1" ht="24.75" thickBot="1" x14ac:dyDescent="0.6">
      <c r="A334" s="74" t="s">
        <v>67</v>
      </c>
      <c r="B334" s="73">
        <f>AVERAGE(B333:B333)</f>
        <v>4.0294117647058822</v>
      </c>
      <c r="C334" s="73">
        <f>SUM(C333)</f>
        <v>0.62693550572785939</v>
      </c>
      <c r="D334" s="94" t="str">
        <f>IF(B334&gt;4.5,"มากที่สุด",IF(B334&gt;3.5,"มาก",IF(B334&gt;2.5,"ปานกลาง",IF(B334&gt;1.5,"น้อย",IF(B334&lt;=1.5,"น้อยที่สุด")))))</f>
        <v>มาก</v>
      </c>
      <c r="E334" s="31"/>
      <c r="F334" s="31"/>
      <c r="G334" s="31"/>
    </row>
    <row r="335" spans="1:7" s="32" customFormat="1" ht="24.75" thickTop="1" x14ac:dyDescent="0.55000000000000004">
      <c r="A335" s="69"/>
      <c r="E335" s="31"/>
      <c r="F335" s="31"/>
      <c r="G335" s="31"/>
    </row>
    <row r="336" spans="1:7" s="32" customFormat="1" ht="24" x14ac:dyDescent="0.55000000000000004">
      <c r="A336" s="32" t="s">
        <v>782</v>
      </c>
    </row>
    <row r="337" spans="1:4" s="32" customFormat="1" ht="24" x14ac:dyDescent="0.55000000000000004">
      <c r="A337" s="32" t="s">
        <v>666</v>
      </c>
    </row>
    <row r="338" spans="1:4" s="32" customFormat="1" ht="24" x14ac:dyDescent="0.55000000000000004">
      <c r="A338" s="32" t="s">
        <v>667</v>
      </c>
    </row>
    <row r="339" spans="1:4" s="32" customFormat="1" ht="24" x14ac:dyDescent="0.55000000000000004"/>
    <row r="340" spans="1:4" s="27" customFormat="1" ht="24" x14ac:dyDescent="0.55000000000000004">
      <c r="A340" s="35" t="s">
        <v>527</v>
      </c>
      <c r="B340" s="29"/>
      <c r="C340" s="29"/>
    </row>
    <row r="341" spans="1:4" s="27" customFormat="1" x14ac:dyDescent="0.5">
      <c r="A341" s="169" t="s">
        <v>25</v>
      </c>
      <c r="B341" s="171" t="s">
        <v>560</v>
      </c>
      <c r="C341" s="172"/>
      <c r="D341" s="173"/>
    </row>
    <row r="342" spans="1:4" s="27" customFormat="1" ht="56.25" x14ac:dyDescent="0.5">
      <c r="A342" s="170"/>
      <c r="B342" s="84" t="s">
        <v>19</v>
      </c>
      <c r="C342" s="83" t="s">
        <v>24</v>
      </c>
      <c r="D342" s="83" t="s">
        <v>85</v>
      </c>
    </row>
    <row r="343" spans="1:4" s="27" customFormat="1" x14ac:dyDescent="0.5">
      <c r="A343" s="42" t="s">
        <v>550</v>
      </c>
      <c r="B343" s="43">
        <f>'กลุ่ม Intermediate '!I36</f>
        <v>4.5588235294117645</v>
      </c>
      <c r="C343" s="43">
        <f>'กลุ่ม Intermediate '!I37</f>
        <v>0.74635179253316497</v>
      </c>
      <c r="D343" s="4" t="str">
        <f>IF(B343&gt;4.5,"มากที่สุด",IF(B343&gt;3.5,"มาก",IF(B343&gt;2.5,"ปานกลาง",IF(B343&gt;1.5,"น้อย",IF(B343&lt;=1.5,"น้อยที่สุด")))))</f>
        <v>มากที่สุด</v>
      </c>
    </row>
    <row r="344" spans="1:4" s="27" customFormat="1" x14ac:dyDescent="0.5">
      <c r="A344" s="42" t="s">
        <v>551</v>
      </c>
      <c r="B344" s="43">
        <f>'กลุ่ม Intermediate '!J36</f>
        <v>4.3235294117647056</v>
      </c>
      <c r="C344" s="43">
        <f>'กลุ่ม Intermediate '!J37</f>
        <v>0.68404271686984242</v>
      </c>
      <c r="D344" s="4" t="str">
        <f t="shared" ref="D344:D353" si="8">IF(B344&gt;4.5,"มากที่สุด",IF(B344&gt;3.5,"มาก",IF(B344&gt;2.5,"ปานกลาง",IF(B344&gt;1.5,"น้อย",IF(B344&lt;=1.5,"น้อยที่สุด")))))</f>
        <v>มาก</v>
      </c>
    </row>
    <row r="345" spans="1:4" s="27" customFormat="1" x14ac:dyDescent="0.5">
      <c r="A345" s="42" t="s">
        <v>552</v>
      </c>
      <c r="B345" s="43">
        <f>'กลุ่ม Intermediate '!K36</f>
        <v>4.4705882352941178</v>
      </c>
      <c r="C345" s="43">
        <f>'กลุ่ม Intermediate '!K37</f>
        <v>0.66219534413705461</v>
      </c>
      <c r="D345" s="4" t="str">
        <f t="shared" si="8"/>
        <v>มาก</v>
      </c>
    </row>
    <row r="346" spans="1:4" s="27" customFormat="1" x14ac:dyDescent="0.5">
      <c r="A346" s="42" t="s">
        <v>553</v>
      </c>
      <c r="B346" s="43">
        <f>'กลุ่ม Intermediate '!L36</f>
        <v>4.5</v>
      </c>
      <c r="C346" s="43">
        <f>'กลุ่ม Intermediate '!L37</f>
        <v>0.70710678118654757</v>
      </c>
      <c r="D346" s="4" t="str">
        <f t="shared" si="8"/>
        <v>มาก</v>
      </c>
    </row>
    <row r="347" spans="1:4" s="27" customFormat="1" x14ac:dyDescent="0.5">
      <c r="A347" s="42" t="s">
        <v>554</v>
      </c>
      <c r="B347" s="43">
        <f>'กลุ่ม Intermediate '!M36</f>
        <v>4.4705882352941178</v>
      </c>
      <c r="C347" s="43">
        <f>'กลุ่ม Intermediate '!M37</f>
        <v>0.66219534413705461</v>
      </c>
      <c r="D347" s="4" t="str">
        <f t="shared" si="8"/>
        <v>มาก</v>
      </c>
    </row>
    <row r="348" spans="1:4" s="27" customFormat="1" x14ac:dyDescent="0.5">
      <c r="A348" s="42" t="s">
        <v>555</v>
      </c>
      <c r="B348" s="43">
        <f>'กลุ่ม Intermediate '!N36</f>
        <v>4.0294117647058822</v>
      </c>
      <c r="C348" s="43">
        <f>'กลุ่ม Intermediate '!N37</f>
        <v>1.0294244969928166</v>
      </c>
      <c r="D348" s="4" t="str">
        <f t="shared" si="8"/>
        <v>มาก</v>
      </c>
    </row>
    <row r="349" spans="1:4" s="27" customFormat="1" x14ac:dyDescent="0.5">
      <c r="A349" s="42" t="s">
        <v>556</v>
      </c>
      <c r="B349" s="43">
        <f>'กลุ่ม Intermediate '!Q36</f>
        <v>4.7058823529411766</v>
      </c>
      <c r="C349" s="43">
        <f>'กลุ่ม Intermediate '!Q37</f>
        <v>0.46249729006288043</v>
      </c>
      <c r="D349" s="4" t="str">
        <f t="shared" si="8"/>
        <v>มากที่สุด</v>
      </c>
    </row>
    <row r="350" spans="1:4" s="27" customFormat="1" x14ac:dyDescent="0.5">
      <c r="A350" s="42" t="s">
        <v>557</v>
      </c>
      <c r="B350" s="43">
        <f>'กลุ่ม Intermediate '!R36</f>
        <v>3.2352941176470589</v>
      </c>
      <c r="C350" s="43">
        <f>'กลุ่ม Intermediate '!R37</f>
        <v>0.95533029444245154</v>
      </c>
      <c r="D350" s="4" t="str">
        <f t="shared" si="8"/>
        <v>ปานกลาง</v>
      </c>
    </row>
    <row r="351" spans="1:4" s="27" customFormat="1" x14ac:dyDescent="0.5">
      <c r="A351" s="42" t="s">
        <v>558</v>
      </c>
      <c r="B351" s="43">
        <f>'กลุ่ม Intermediate '!S36</f>
        <v>4.0882352941176467</v>
      </c>
      <c r="C351" s="43">
        <f>'กลุ่ม Intermediate '!S37</f>
        <v>0.71213069360699799</v>
      </c>
      <c r="D351" s="4" t="str">
        <f t="shared" si="8"/>
        <v>มาก</v>
      </c>
    </row>
    <row r="352" spans="1:4" s="27" customFormat="1" x14ac:dyDescent="0.5">
      <c r="A352" s="42" t="s">
        <v>559</v>
      </c>
      <c r="B352" s="43">
        <f>'กลุ่ม Intermediate '!T36</f>
        <v>4.2941176470588234</v>
      </c>
      <c r="C352" s="43">
        <f>'กลุ่ม Intermediate '!T37</f>
        <v>0.6755205294731973</v>
      </c>
      <c r="D352" s="4" t="str">
        <f t="shared" si="8"/>
        <v>มาก</v>
      </c>
    </row>
    <row r="353" spans="1:7" s="27" customFormat="1" ht="22.5" thickBot="1" x14ac:dyDescent="0.55000000000000004">
      <c r="A353" s="44" t="s">
        <v>20</v>
      </c>
      <c r="B353" s="45">
        <f>AVERAGE(B343:B352)</f>
        <v>4.2676470588235293</v>
      </c>
      <c r="C353" s="45">
        <f>AVERAGE(C343:C352)</f>
        <v>0.7296795283442008</v>
      </c>
      <c r="D353" s="5" t="str">
        <f t="shared" si="8"/>
        <v>มาก</v>
      </c>
    </row>
    <row r="354" spans="1:7" s="27" customFormat="1" ht="22.5" thickTop="1" x14ac:dyDescent="0.5">
      <c r="A354" s="46"/>
      <c r="B354" s="47"/>
      <c r="C354" s="47"/>
      <c r="D354" s="6"/>
    </row>
    <row r="355" spans="1:7" s="27" customFormat="1" x14ac:dyDescent="0.5">
      <c r="A355" s="46"/>
      <c r="B355" s="47"/>
      <c r="C355" s="47"/>
      <c r="D355" s="6"/>
    </row>
    <row r="356" spans="1:7" s="27" customFormat="1" x14ac:dyDescent="0.5">
      <c r="A356" s="46"/>
      <c r="B356" s="47"/>
      <c r="C356" s="47"/>
      <c r="D356" s="6"/>
    </row>
    <row r="357" spans="1:7" s="32" customFormat="1" ht="24" x14ac:dyDescent="0.55000000000000004">
      <c r="A357" s="9" t="s">
        <v>778</v>
      </c>
      <c r="B357" s="48"/>
      <c r="C357" s="48"/>
      <c r="D357" s="8"/>
    </row>
    <row r="358" spans="1:7" s="32" customFormat="1" ht="24" x14ac:dyDescent="0.55000000000000004">
      <c r="A358" s="9" t="s">
        <v>783</v>
      </c>
      <c r="B358" s="48"/>
      <c r="C358" s="48"/>
      <c r="D358" s="8"/>
    </row>
    <row r="359" spans="1:7" s="32" customFormat="1" ht="24" x14ac:dyDescent="0.55000000000000004">
      <c r="A359" s="9" t="s">
        <v>752</v>
      </c>
      <c r="B359" s="48"/>
      <c r="C359" s="48"/>
      <c r="D359" s="8"/>
    </row>
    <row r="360" spans="1:7" s="32" customFormat="1" ht="24" x14ac:dyDescent="0.55000000000000004">
      <c r="A360" s="9" t="s">
        <v>784</v>
      </c>
      <c r="B360" s="48"/>
      <c r="C360" s="48"/>
      <c r="D360" s="8"/>
    </row>
    <row r="361" spans="1:7" s="32" customFormat="1" ht="24" x14ac:dyDescent="0.55000000000000004">
      <c r="A361" s="9" t="s">
        <v>785</v>
      </c>
      <c r="B361" s="48"/>
      <c r="C361" s="48"/>
      <c r="D361" s="8"/>
    </row>
    <row r="362" spans="1:7" s="32" customFormat="1" ht="24" x14ac:dyDescent="0.55000000000000004">
      <c r="A362" s="9"/>
      <c r="B362" s="48"/>
      <c r="C362" s="48"/>
      <c r="D362" s="8"/>
    </row>
    <row r="363" spans="1:7" s="32" customFormat="1" ht="24" x14ac:dyDescent="0.55000000000000004">
      <c r="A363" s="9"/>
      <c r="B363" s="48"/>
      <c r="C363" s="48"/>
      <c r="D363" s="8"/>
    </row>
    <row r="364" spans="1:7" s="67" customFormat="1" ht="24" x14ac:dyDescent="0.55000000000000004">
      <c r="A364" s="67" t="s">
        <v>529</v>
      </c>
      <c r="E364" s="75"/>
      <c r="F364" s="75"/>
      <c r="G364" s="75"/>
    </row>
    <row r="365" spans="1:7" s="67" customFormat="1" ht="24" x14ac:dyDescent="0.55000000000000004">
      <c r="A365" s="67" t="s">
        <v>528</v>
      </c>
      <c r="E365" s="75"/>
      <c r="F365" s="75"/>
      <c r="G365" s="75"/>
    </row>
    <row r="366" spans="1:7" s="67" customFormat="1" ht="21" customHeight="1" x14ac:dyDescent="0.55000000000000004">
      <c r="A366" s="174" t="s">
        <v>31</v>
      </c>
      <c r="B366" s="176"/>
      <c r="C366" s="178" t="s">
        <v>97</v>
      </c>
      <c r="D366" s="80" t="s">
        <v>68</v>
      </c>
      <c r="E366" s="75"/>
      <c r="F366" s="76"/>
      <c r="G366" s="75"/>
    </row>
    <row r="367" spans="1:7" s="67" customFormat="1" ht="13.5" customHeight="1" x14ac:dyDescent="0.55000000000000004">
      <c r="A367" s="175"/>
      <c r="B367" s="177"/>
      <c r="C367" s="179"/>
      <c r="D367" s="81" t="s">
        <v>69</v>
      </c>
      <c r="E367" s="75"/>
      <c r="F367" s="75"/>
      <c r="G367" s="75"/>
    </row>
    <row r="368" spans="1:7" s="32" customFormat="1" ht="24" x14ac:dyDescent="0.55000000000000004">
      <c r="A368" s="82" t="s">
        <v>66</v>
      </c>
      <c r="B368" s="78"/>
      <c r="C368" s="78"/>
      <c r="D368" s="77"/>
      <c r="E368" s="31"/>
      <c r="F368" s="31"/>
      <c r="G368" s="31"/>
    </row>
    <row r="369" spans="1:7" s="32" customFormat="1" ht="25.5" customHeight="1" x14ac:dyDescent="0.55000000000000004">
      <c r="A369" s="79" t="s">
        <v>757</v>
      </c>
      <c r="B369" s="71">
        <f>'กลุ่ม Intermediate '!R36</f>
        <v>3.2352941176470589</v>
      </c>
      <c r="C369" s="71">
        <f>'กลุ่ม Intermediate '!R37</f>
        <v>0.95533029444245154</v>
      </c>
      <c r="D369" s="72" t="str">
        <f>IF(B369&gt;4.5,"มากที่สุด",IF(B369&gt;3.5,"มาก",IF(B369&gt;2.5,"ปานกลาง",IF(B369&gt;1.5,"น้อย",IF(B369&lt;=1.5,"น้อยที่สุด")))))</f>
        <v>ปานกลาง</v>
      </c>
      <c r="E369" s="31"/>
      <c r="F369" s="31"/>
      <c r="G369" s="31"/>
    </row>
    <row r="370" spans="1:7" s="32" customFormat="1" ht="24.75" thickBot="1" x14ac:dyDescent="0.6">
      <c r="A370" s="74" t="s">
        <v>67</v>
      </c>
      <c r="B370" s="73">
        <f>AVERAGE(B369:B369)</f>
        <v>3.2352941176470589</v>
      </c>
      <c r="C370" s="73">
        <f>SUM(C369)</f>
        <v>0.95533029444245154</v>
      </c>
      <c r="D370" s="94" t="str">
        <f>IF(B370&gt;4.5,"มากที่สุด",IF(B370&gt;3.5,"มาก",IF(B370&gt;2.5,"ปานกลาง",IF(B370&gt;1.5,"น้อย",IF(B370&lt;=1.5,"น้อยที่สุด")))))</f>
        <v>ปานกลาง</v>
      </c>
      <c r="E370" s="31"/>
      <c r="F370" s="31"/>
      <c r="G370" s="31"/>
    </row>
    <row r="371" spans="1:7" s="32" customFormat="1" ht="24.75" thickTop="1" x14ac:dyDescent="0.55000000000000004">
      <c r="A371" s="70" t="s">
        <v>70</v>
      </c>
      <c r="B371" s="78"/>
      <c r="C371" s="78"/>
      <c r="D371" s="78"/>
      <c r="E371" s="31"/>
      <c r="F371" s="31"/>
      <c r="G371" s="31"/>
    </row>
    <row r="372" spans="1:7" s="32" customFormat="1" ht="25.5" customHeight="1" x14ac:dyDescent="0.55000000000000004">
      <c r="A372" s="79" t="s">
        <v>758</v>
      </c>
      <c r="B372" s="71">
        <f>'กลุ่ม Intermediate '!S36</f>
        <v>4.0882352941176467</v>
      </c>
      <c r="C372" s="71">
        <f>'กลุ่ม Intermediate '!S37</f>
        <v>0.71213069360699799</v>
      </c>
      <c r="D372" s="72" t="str">
        <f>IF(B372&gt;4.5,"มากที่สุด",IF(B372&gt;3.5,"มาก",IF(B372&gt;2.5,"ปานกลาง",IF(B372&gt;1.5,"น้อย",IF(B372&lt;=1.5,"น้อยที่สุด")))))</f>
        <v>มาก</v>
      </c>
      <c r="E372" s="31"/>
      <c r="F372" s="31"/>
      <c r="G372" s="31"/>
    </row>
    <row r="373" spans="1:7" s="32" customFormat="1" ht="24.75" thickBot="1" x14ac:dyDescent="0.6">
      <c r="A373" s="74" t="s">
        <v>67</v>
      </c>
      <c r="B373" s="73">
        <f>AVERAGE(B372:B372)</f>
        <v>4.0882352941176467</v>
      </c>
      <c r="C373" s="73">
        <f>SUM(C372)</f>
        <v>0.71213069360699799</v>
      </c>
      <c r="D373" s="94" t="str">
        <f>IF(B373&gt;4.5,"มากที่สุด",IF(B373&gt;3.5,"มาก",IF(B373&gt;2.5,"ปานกลาง",IF(B373&gt;1.5,"น้อย",IF(B373&lt;=1.5,"น้อยที่สุด")))))</f>
        <v>มาก</v>
      </c>
      <c r="E373" s="31"/>
      <c r="F373" s="31"/>
      <c r="G373" s="31"/>
    </row>
    <row r="374" spans="1:7" s="32" customFormat="1" ht="24.75" thickTop="1" x14ac:dyDescent="0.55000000000000004">
      <c r="A374" s="69"/>
      <c r="E374" s="31"/>
      <c r="F374" s="31"/>
      <c r="G374" s="31"/>
    </row>
    <row r="375" spans="1:7" s="32" customFormat="1" ht="24" x14ac:dyDescent="0.55000000000000004">
      <c r="A375" s="32" t="s">
        <v>786</v>
      </c>
    </row>
    <row r="376" spans="1:7" s="32" customFormat="1" ht="24" x14ac:dyDescent="0.55000000000000004">
      <c r="A376" s="32" t="s">
        <v>668</v>
      </c>
    </row>
    <row r="377" spans="1:7" s="32" customFormat="1" ht="24" x14ac:dyDescent="0.55000000000000004">
      <c r="A377" s="32" t="s">
        <v>669</v>
      </c>
    </row>
    <row r="378" spans="1:7" s="32" customFormat="1" ht="24" x14ac:dyDescent="0.55000000000000004">
      <c r="A378" s="9"/>
      <c r="B378" s="48"/>
      <c r="C378" s="48"/>
      <c r="D378" s="8"/>
    </row>
    <row r="379" spans="1:7" s="32" customFormat="1" ht="24" x14ac:dyDescent="0.55000000000000004">
      <c r="A379" s="9"/>
      <c r="B379" s="48"/>
      <c r="C379" s="48"/>
      <c r="D379" s="8"/>
    </row>
    <row r="380" spans="1:7" s="32" customFormat="1" ht="24" x14ac:dyDescent="0.55000000000000004">
      <c r="A380" s="9"/>
      <c r="B380" s="48"/>
      <c r="C380" s="48"/>
      <c r="D380" s="8"/>
    </row>
    <row r="381" spans="1:7" s="32" customFormat="1" ht="24" x14ac:dyDescent="0.55000000000000004">
      <c r="A381" s="9"/>
      <c r="B381" s="48"/>
      <c r="C381" s="48"/>
      <c r="D381" s="8"/>
    </row>
    <row r="382" spans="1:7" s="32" customFormat="1" ht="24" x14ac:dyDescent="0.55000000000000004">
      <c r="A382" s="9"/>
      <c r="B382" s="48"/>
      <c r="C382" s="48"/>
      <c r="D382" s="8"/>
    </row>
    <row r="383" spans="1:7" s="32" customFormat="1" ht="24" x14ac:dyDescent="0.55000000000000004">
      <c r="A383" s="9"/>
      <c r="B383" s="48"/>
      <c r="C383" s="48"/>
      <c r="D383" s="8"/>
    </row>
    <row r="384" spans="1:7" s="32" customFormat="1" ht="24" x14ac:dyDescent="0.55000000000000004">
      <c r="A384" s="9"/>
      <c r="B384" s="48"/>
      <c r="C384" s="48"/>
      <c r="D384" s="8"/>
    </row>
    <row r="385" spans="1:4" s="32" customFormat="1" ht="24" x14ac:dyDescent="0.55000000000000004">
      <c r="A385" s="9"/>
      <c r="B385" s="48"/>
      <c r="C385" s="48"/>
      <c r="D385" s="8"/>
    </row>
    <row r="386" spans="1:4" s="32" customFormat="1" ht="24" x14ac:dyDescent="0.55000000000000004">
      <c r="A386" s="9"/>
      <c r="B386" s="48"/>
      <c r="C386" s="48"/>
      <c r="D386" s="8"/>
    </row>
    <row r="387" spans="1:4" s="32" customFormat="1" ht="24" x14ac:dyDescent="0.55000000000000004">
      <c r="A387" s="9"/>
      <c r="B387" s="48"/>
      <c r="C387" s="48"/>
      <c r="D387" s="8"/>
    </row>
    <row r="388" spans="1:4" s="32" customFormat="1" ht="24" x14ac:dyDescent="0.55000000000000004">
      <c r="A388" s="9"/>
      <c r="B388" s="48"/>
      <c r="C388" s="48"/>
      <c r="D388" s="8"/>
    </row>
    <row r="389" spans="1:4" s="32" customFormat="1" ht="24" x14ac:dyDescent="0.55000000000000004">
      <c r="A389" s="9"/>
      <c r="B389" s="48"/>
      <c r="C389" s="48"/>
      <c r="D389" s="8"/>
    </row>
    <row r="390" spans="1:4" s="27" customFormat="1" ht="24" x14ac:dyDescent="0.55000000000000004">
      <c r="A390" s="35" t="s">
        <v>530</v>
      </c>
      <c r="B390" s="29"/>
      <c r="C390" s="29"/>
    </row>
    <row r="391" spans="1:4" s="27" customFormat="1" x14ac:dyDescent="0.5">
      <c r="A391" s="180" t="s">
        <v>25</v>
      </c>
      <c r="B391" s="182" t="s">
        <v>561</v>
      </c>
      <c r="C391" s="183"/>
      <c r="D391" s="184"/>
    </row>
    <row r="392" spans="1:4" s="27" customFormat="1" x14ac:dyDescent="0.5">
      <c r="A392" s="181"/>
      <c r="B392" s="103"/>
      <c r="C392" s="104" t="s">
        <v>531</v>
      </c>
      <c r="D392" s="105"/>
    </row>
    <row r="393" spans="1:4" s="27" customFormat="1" ht="56.25" x14ac:dyDescent="0.5">
      <c r="A393" s="170"/>
      <c r="B393" s="98" t="s">
        <v>19</v>
      </c>
      <c r="C393" s="102" t="s">
        <v>24</v>
      </c>
      <c r="D393" s="102" t="s">
        <v>85</v>
      </c>
    </row>
    <row r="394" spans="1:4" s="27" customFormat="1" x14ac:dyDescent="0.5">
      <c r="A394" s="42" t="s">
        <v>550</v>
      </c>
      <c r="B394" s="43">
        <f>'กลุ่ม Per-Internediate '!I36</f>
        <v>4.5</v>
      </c>
      <c r="C394" s="43">
        <f>'กลุ่ม Per-Internediate '!I37</f>
        <v>0.70710678118654757</v>
      </c>
      <c r="D394" s="4" t="str">
        <f>IF(B394&gt;4.5,"มากที่สุด",IF(B394&gt;3.5,"มาก",IF(B394&gt;2.5,"ปานกลาง",IF(B394&gt;1.5,"น้อย",IF(B394&lt;=1.5,"น้อยที่สุด")))))</f>
        <v>มาก</v>
      </c>
    </row>
    <row r="395" spans="1:4" s="27" customFormat="1" x14ac:dyDescent="0.5">
      <c r="A395" s="42" t="s">
        <v>551</v>
      </c>
      <c r="B395" s="43">
        <f>'กลุ่ม Per-Internediate '!J36</f>
        <v>4.5588235294117645</v>
      </c>
      <c r="C395" s="43">
        <f>'กลุ่ม Per-Internediate '!J37</f>
        <v>0.56090708303000258</v>
      </c>
      <c r="D395" s="4" t="str">
        <f t="shared" ref="D395:D404" si="9">IF(B395&gt;4.5,"มากที่สุด",IF(B395&gt;3.5,"มาก",IF(B395&gt;2.5,"ปานกลาง",IF(B395&gt;1.5,"น้อย",IF(B395&lt;=1.5,"น้อยที่สุด")))))</f>
        <v>มากที่สุด</v>
      </c>
    </row>
    <row r="396" spans="1:4" s="27" customFormat="1" x14ac:dyDescent="0.5">
      <c r="A396" s="42" t="s">
        <v>552</v>
      </c>
      <c r="B396" s="43">
        <f>'กลุ่ม Per-Internediate '!K36</f>
        <v>4.4117647058823533</v>
      </c>
      <c r="C396" s="43">
        <f>'กลุ่ม Per-Internediate '!K37</f>
        <v>0.89163272296163054</v>
      </c>
      <c r="D396" s="4" t="str">
        <f t="shared" si="9"/>
        <v>มาก</v>
      </c>
    </row>
    <row r="397" spans="1:4" s="27" customFormat="1" x14ac:dyDescent="0.5">
      <c r="A397" s="42" t="s">
        <v>553</v>
      </c>
      <c r="B397" s="43">
        <f>'กลุ่ม Per-Internediate '!L36</f>
        <v>4.3235294117647056</v>
      </c>
      <c r="C397" s="43">
        <f>'กลุ่ม Per-Internediate '!L37</f>
        <v>0.68404271686984242</v>
      </c>
      <c r="D397" s="4" t="str">
        <f t="shared" si="9"/>
        <v>มาก</v>
      </c>
    </row>
    <row r="398" spans="1:4" s="27" customFormat="1" x14ac:dyDescent="0.5">
      <c r="A398" s="42" t="s">
        <v>554</v>
      </c>
      <c r="B398" s="43">
        <f>'กลุ่ม Per-Internediate '!M36</f>
        <v>4.6470588235294121</v>
      </c>
      <c r="C398" s="43">
        <f>'กลุ่ม Per-Internediate '!M37</f>
        <v>0.5439670746038946</v>
      </c>
      <c r="D398" s="4" t="str">
        <f t="shared" si="9"/>
        <v>มากที่สุด</v>
      </c>
    </row>
    <row r="399" spans="1:4" s="27" customFormat="1" x14ac:dyDescent="0.5">
      <c r="A399" s="42" t="s">
        <v>555</v>
      </c>
      <c r="B399" s="43">
        <f>'กลุ่ม Per-Internediate '!N36</f>
        <v>4.5</v>
      </c>
      <c r="C399" s="43">
        <f>'กลุ่ม Per-Internediate '!N37</f>
        <v>0.56407607481776623</v>
      </c>
      <c r="D399" s="4" t="str">
        <f t="shared" si="9"/>
        <v>มาก</v>
      </c>
    </row>
    <row r="400" spans="1:4" s="27" customFormat="1" x14ac:dyDescent="0.5">
      <c r="A400" s="42" t="s">
        <v>556</v>
      </c>
      <c r="B400" s="43">
        <f>'กลุ่ม Per-Internediate '!Q36</f>
        <v>4.882352941176471</v>
      </c>
      <c r="C400" s="43">
        <f>'กลุ่ม Per-Internediate '!Q37</f>
        <v>0.32703497008386428</v>
      </c>
      <c r="D400" s="4" t="str">
        <f t="shared" si="9"/>
        <v>มากที่สุด</v>
      </c>
    </row>
    <row r="401" spans="1:4" s="27" customFormat="1" x14ac:dyDescent="0.5">
      <c r="A401" s="42" t="s">
        <v>557</v>
      </c>
      <c r="B401" s="43">
        <f>'กลุ่ม Per-Internediate '!R36</f>
        <v>3.3235294117647061</v>
      </c>
      <c r="C401" s="43">
        <f>'กลุ่ม Per-Internediate '!R37</f>
        <v>0.97609575521623826</v>
      </c>
      <c r="D401" s="4" t="str">
        <f t="shared" si="9"/>
        <v>ปานกลาง</v>
      </c>
    </row>
    <row r="402" spans="1:4" s="27" customFormat="1" x14ac:dyDescent="0.5">
      <c r="A402" s="42" t="s">
        <v>558</v>
      </c>
      <c r="B402" s="43">
        <f>'กลุ่ม Per-Internediate '!S36</f>
        <v>4.2058823529411766</v>
      </c>
      <c r="C402" s="43">
        <f>'กลุ่ม Per-Internediate '!S37</f>
        <v>0.59183391224155346</v>
      </c>
      <c r="D402" s="4" t="str">
        <f t="shared" si="9"/>
        <v>มาก</v>
      </c>
    </row>
    <row r="403" spans="1:4" s="27" customFormat="1" x14ac:dyDescent="0.5">
      <c r="A403" s="42" t="s">
        <v>559</v>
      </c>
      <c r="B403" s="43">
        <f>'กลุ่ม Per-Internediate '!T36</f>
        <v>4.5</v>
      </c>
      <c r="C403" s="43">
        <f>'กลุ่ม Per-Internediate '!T37</f>
        <v>0.56407607481776623</v>
      </c>
      <c r="D403" s="4" t="str">
        <f t="shared" si="9"/>
        <v>มาก</v>
      </c>
    </row>
    <row r="404" spans="1:4" s="27" customFormat="1" ht="22.5" thickBot="1" x14ac:dyDescent="0.55000000000000004">
      <c r="A404" s="44" t="s">
        <v>20</v>
      </c>
      <c r="B404" s="45">
        <f>AVERAGE(B394:B403)</f>
        <v>4.3852941176470583</v>
      </c>
      <c r="C404" s="45">
        <f>AVERAGE(C394:C403)</f>
        <v>0.64107731658291056</v>
      </c>
      <c r="D404" s="5" t="str">
        <f t="shared" si="9"/>
        <v>มาก</v>
      </c>
    </row>
    <row r="405" spans="1:4" s="27" customFormat="1" ht="22.5" thickTop="1" x14ac:dyDescent="0.5">
      <c r="A405" s="46"/>
      <c r="B405" s="47"/>
      <c r="C405" s="47"/>
      <c r="D405" s="6"/>
    </row>
    <row r="406" spans="1:4" s="32" customFormat="1" ht="24" x14ac:dyDescent="0.55000000000000004">
      <c r="A406" s="9" t="s">
        <v>778</v>
      </c>
      <c r="B406" s="48"/>
      <c r="C406" s="48"/>
      <c r="D406" s="8"/>
    </row>
    <row r="407" spans="1:4" s="32" customFormat="1" ht="24" x14ac:dyDescent="0.55000000000000004">
      <c r="A407" s="9" t="s">
        <v>532</v>
      </c>
      <c r="B407" s="48"/>
      <c r="C407" s="48"/>
      <c r="D407" s="8"/>
    </row>
    <row r="408" spans="1:4" s="32" customFormat="1" ht="24" x14ac:dyDescent="0.55000000000000004">
      <c r="A408" s="9" t="s">
        <v>749</v>
      </c>
      <c r="B408" s="48"/>
      <c r="C408" s="48"/>
      <c r="D408" s="8"/>
    </row>
    <row r="409" spans="1:4" s="32" customFormat="1" ht="24" x14ac:dyDescent="0.55000000000000004">
      <c r="A409" s="9" t="s">
        <v>750</v>
      </c>
      <c r="B409" s="48"/>
      <c r="C409" s="48"/>
      <c r="D409" s="8"/>
    </row>
    <row r="410" spans="1:4" s="32" customFormat="1" ht="24" x14ac:dyDescent="0.55000000000000004">
      <c r="A410" s="9" t="s">
        <v>807</v>
      </c>
      <c r="B410" s="48"/>
      <c r="C410" s="48"/>
      <c r="D410" s="8"/>
    </row>
    <row r="411" spans="1:4" s="32" customFormat="1" ht="24" x14ac:dyDescent="0.55000000000000004">
      <c r="A411" s="9"/>
      <c r="B411" s="48"/>
      <c r="C411" s="48"/>
      <c r="D411" s="8"/>
    </row>
    <row r="412" spans="1:4" s="32" customFormat="1" ht="24" x14ac:dyDescent="0.55000000000000004">
      <c r="A412" s="9"/>
      <c r="B412" s="48"/>
      <c r="C412" s="48"/>
      <c r="D412" s="8"/>
    </row>
    <row r="413" spans="1:4" s="32" customFormat="1" ht="24" x14ac:dyDescent="0.55000000000000004">
      <c r="A413" s="9"/>
      <c r="B413" s="48"/>
      <c r="C413" s="48"/>
      <c r="D413" s="8"/>
    </row>
    <row r="414" spans="1:4" s="32" customFormat="1" ht="24" x14ac:dyDescent="0.55000000000000004">
      <c r="A414" s="9"/>
      <c r="B414" s="48"/>
      <c r="C414" s="48"/>
      <c r="D414" s="8"/>
    </row>
    <row r="415" spans="1:4" s="32" customFormat="1" ht="24" x14ac:dyDescent="0.55000000000000004">
      <c r="A415" s="9"/>
      <c r="B415" s="48"/>
      <c r="C415" s="48"/>
      <c r="D415" s="8"/>
    </row>
    <row r="416" spans="1:4" s="32" customFormat="1" ht="24" x14ac:dyDescent="0.55000000000000004">
      <c r="A416" s="9"/>
      <c r="B416" s="48"/>
      <c r="C416" s="48"/>
      <c r="D416" s="8"/>
    </row>
    <row r="417" spans="1:7" s="32" customFormat="1" ht="24" x14ac:dyDescent="0.55000000000000004">
      <c r="A417" s="9"/>
      <c r="B417" s="48"/>
      <c r="C417" s="48"/>
      <c r="D417" s="8"/>
    </row>
    <row r="418" spans="1:7" s="32" customFormat="1" ht="24" x14ac:dyDescent="0.55000000000000004">
      <c r="A418" s="9"/>
      <c r="B418" s="48"/>
      <c r="C418" s="48"/>
      <c r="D418" s="8"/>
    </row>
    <row r="419" spans="1:7" s="32" customFormat="1" ht="24" x14ac:dyDescent="0.55000000000000004">
      <c r="A419" s="9"/>
      <c r="B419" s="48"/>
      <c r="C419" s="48"/>
      <c r="D419" s="8"/>
    </row>
    <row r="420" spans="1:7" s="32" customFormat="1" ht="24" x14ac:dyDescent="0.55000000000000004">
      <c r="A420" s="9"/>
      <c r="B420" s="48"/>
      <c r="C420" s="48"/>
      <c r="D420" s="8"/>
    </row>
    <row r="421" spans="1:7" s="32" customFormat="1" ht="24" x14ac:dyDescent="0.55000000000000004">
      <c r="A421" s="9"/>
      <c r="B421" s="48"/>
      <c r="C421" s="48"/>
      <c r="D421" s="8"/>
    </row>
    <row r="422" spans="1:7" s="67" customFormat="1" ht="24" x14ac:dyDescent="0.55000000000000004">
      <c r="A422" s="67" t="s">
        <v>533</v>
      </c>
      <c r="E422" s="75"/>
      <c r="F422" s="75"/>
      <c r="G422" s="75"/>
    </row>
    <row r="423" spans="1:7" s="67" customFormat="1" ht="24" x14ac:dyDescent="0.55000000000000004">
      <c r="A423" s="67" t="s">
        <v>534</v>
      </c>
      <c r="E423" s="75"/>
      <c r="F423" s="75"/>
      <c r="G423" s="75"/>
    </row>
    <row r="424" spans="1:7" s="67" customFormat="1" ht="21" customHeight="1" x14ac:dyDescent="0.55000000000000004">
      <c r="A424" s="174" t="s">
        <v>31</v>
      </c>
      <c r="B424" s="176"/>
      <c r="C424" s="178" t="s">
        <v>97</v>
      </c>
      <c r="D424" s="80" t="s">
        <v>68</v>
      </c>
      <c r="E424" s="75"/>
      <c r="F424" s="76"/>
      <c r="G424" s="75"/>
    </row>
    <row r="425" spans="1:7" s="67" customFormat="1" ht="13.5" customHeight="1" x14ac:dyDescent="0.55000000000000004">
      <c r="A425" s="175"/>
      <c r="B425" s="177"/>
      <c r="C425" s="179"/>
      <c r="D425" s="81" t="s">
        <v>69</v>
      </c>
      <c r="E425" s="75"/>
      <c r="F425" s="75"/>
      <c r="G425" s="75"/>
    </row>
    <row r="426" spans="1:7" s="32" customFormat="1" ht="24" x14ac:dyDescent="0.55000000000000004">
      <c r="A426" s="82" t="s">
        <v>66</v>
      </c>
      <c r="B426" s="78"/>
      <c r="C426" s="78"/>
      <c r="D426" s="77"/>
      <c r="E426" s="31"/>
      <c r="F426" s="31"/>
      <c r="G426" s="31"/>
    </row>
    <row r="427" spans="1:7" s="32" customFormat="1" ht="25.5" customHeight="1" x14ac:dyDescent="0.55000000000000004">
      <c r="A427" s="79" t="s">
        <v>757</v>
      </c>
      <c r="B427" s="71">
        <f>'กลุ่ม Per-Internediate '!R36</f>
        <v>3.3235294117647061</v>
      </c>
      <c r="C427" s="71">
        <f>'กลุ่ม Per-Internediate '!R37</f>
        <v>0.97609575521623826</v>
      </c>
      <c r="D427" s="72" t="str">
        <f>IF(B427&gt;4.5,"มากที่สุด",IF(B427&gt;3.5,"มาก",IF(B427&gt;2.5,"ปานกลาง",IF(B427&gt;1.5,"น้อย",IF(B427&lt;=1.5,"น้อยที่สุด")))))</f>
        <v>ปานกลาง</v>
      </c>
      <c r="E427" s="31"/>
      <c r="F427" s="31"/>
      <c r="G427" s="31"/>
    </row>
    <row r="428" spans="1:7" s="32" customFormat="1" ht="24.75" thickBot="1" x14ac:dyDescent="0.6">
      <c r="A428" s="74" t="s">
        <v>67</v>
      </c>
      <c r="B428" s="73">
        <f>AVERAGE(B427:B427)</f>
        <v>3.3235294117647061</v>
      </c>
      <c r="C428" s="73">
        <f>SUM(C427)</f>
        <v>0.97609575521623826</v>
      </c>
      <c r="D428" s="94" t="str">
        <f>IF(B428&gt;4.5,"มากที่สุด",IF(B428&gt;3.5,"มาก",IF(B428&gt;2.5,"ปานกลาง",IF(B428&gt;1.5,"น้อย",IF(B428&lt;=1.5,"น้อยที่สุด")))))</f>
        <v>ปานกลาง</v>
      </c>
      <c r="E428" s="31"/>
      <c r="F428" s="31"/>
      <c r="G428" s="31"/>
    </row>
    <row r="429" spans="1:7" s="32" customFormat="1" ht="24.75" thickTop="1" x14ac:dyDescent="0.55000000000000004">
      <c r="A429" s="70" t="s">
        <v>70</v>
      </c>
      <c r="B429" s="78"/>
      <c r="C429" s="78"/>
      <c r="D429" s="78"/>
      <c r="E429" s="31"/>
      <c r="F429" s="31"/>
      <c r="G429" s="31"/>
    </row>
    <row r="430" spans="1:7" s="32" customFormat="1" ht="25.5" customHeight="1" x14ac:dyDescent="0.55000000000000004">
      <c r="A430" s="79" t="s">
        <v>758</v>
      </c>
      <c r="B430" s="71">
        <f>'กลุ่ม Per-Internediate '!S36</f>
        <v>4.2058823529411766</v>
      </c>
      <c r="C430" s="71">
        <f>'กลุ่ม Per-Internediate '!S37</f>
        <v>0.59183391224155346</v>
      </c>
      <c r="D430" s="72" t="str">
        <f>IF(B430&gt;4.5,"มากที่สุด",IF(B430&gt;3.5,"มาก",IF(B430&gt;2.5,"ปานกลาง",IF(B430&gt;1.5,"น้อย",IF(B430&lt;=1.5,"น้อยที่สุด")))))</f>
        <v>มาก</v>
      </c>
      <c r="E430" s="31"/>
      <c r="F430" s="31"/>
      <c r="G430" s="31"/>
    </row>
    <row r="431" spans="1:7" s="32" customFormat="1" ht="24.75" thickBot="1" x14ac:dyDescent="0.6">
      <c r="A431" s="74" t="s">
        <v>67</v>
      </c>
      <c r="B431" s="73">
        <f>AVERAGE(B430:B430)</f>
        <v>4.2058823529411766</v>
      </c>
      <c r="C431" s="73">
        <f>SUM(C430)</f>
        <v>0.59183391224155346</v>
      </c>
      <c r="D431" s="94" t="str">
        <f>IF(B431&gt;4.5,"มากที่สุด",IF(B431&gt;3.5,"มาก",IF(B431&gt;2.5,"ปานกลาง",IF(B431&gt;1.5,"น้อย",IF(B431&lt;=1.5,"น้อยที่สุด")))))</f>
        <v>มาก</v>
      </c>
      <c r="E431" s="31"/>
      <c r="F431" s="31"/>
      <c r="G431" s="31"/>
    </row>
    <row r="432" spans="1:7" s="32" customFormat="1" ht="24.75" thickTop="1" x14ac:dyDescent="0.55000000000000004">
      <c r="A432" s="69"/>
      <c r="E432" s="31"/>
      <c r="F432" s="31"/>
      <c r="G432" s="31"/>
    </row>
    <row r="433" spans="1:1" s="32" customFormat="1" ht="24" x14ac:dyDescent="0.55000000000000004">
      <c r="A433" s="32" t="s">
        <v>787</v>
      </c>
    </row>
    <row r="434" spans="1:1" s="32" customFormat="1" ht="24" x14ac:dyDescent="0.55000000000000004">
      <c r="A434" s="32" t="s">
        <v>670</v>
      </c>
    </row>
    <row r="435" spans="1:1" s="32" customFormat="1" ht="24" x14ac:dyDescent="0.55000000000000004">
      <c r="A435" s="32" t="s">
        <v>671</v>
      </c>
    </row>
    <row r="436" spans="1:1" s="32" customFormat="1" ht="24" x14ac:dyDescent="0.55000000000000004"/>
    <row r="437" spans="1:1" s="32" customFormat="1" ht="24" x14ac:dyDescent="0.55000000000000004"/>
    <row r="438" spans="1:1" s="32" customFormat="1" ht="24" x14ac:dyDescent="0.55000000000000004"/>
    <row r="439" spans="1:1" s="32" customFormat="1" ht="24" x14ac:dyDescent="0.55000000000000004"/>
    <row r="440" spans="1:1" s="32" customFormat="1" ht="24" x14ac:dyDescent="0.55000000000000004"/>
    <row r="441" spans="1:1" s="32" customFormat="1" ht="24" x14ac:dyDescent="0.55000000000000004"/>
    <row r="442" spans="1:1" s="32" customFormat="1" ht="24" x14ac:dyDescent="0.55000000000000004"/>
    <row r="443" spans="1:1" s="32" customFormat="1" ht="24" x14ac:dyDescent="0.55000000000000004"/>
    <row r="444" spans="1:1" s="32" customFormat="1" ht="24" x14ac:dyDescent="0.55000000000000004"/>
    <row r="445" spans="1:1" s="32" customFormat="1" ht="24" x14ac:dyDescent="0.55000000000000004"/>
    <row r="446" spans="1:1" s="32" customFormat="1" ht="24" x14ac:dyDescent="0.55000000000000004"/>
    <row r="447" spans="1:1" s="32" customFormat="1" ht="24" x14ac:dyDescent="0.55000000000000004"/>
    <row r="448" spans="1:1" s="32" customFormat="1" ht="24" x14ac:dyDescent="0.55000000000000004"/>
    <row r="449" spans="1:4" s="32" customFormat="1" ht="24" x14ac:dyDescent="0.55000000000000004"/>
    <row r="450" spans="1:4" s="32" customFormat="1" ht="24" x14ac:dyDescent="0.55000000000000004"/>
    <row r="451" spans="1:4" s="32" customFormat="1" ht="24" x14ac:dyDescent="0.55000000000000004"/>
    <row r="452" spans="1:4" s="32" customFormat="1" ht="24" x14ac:dyDescent="0.55000000000000004"/>
    <row r="453" spans="1:4" s="32" customFormat="1" ht="24" x14ac:dyDescent="0.55000000000000004"/>
    <row r="454" spans="1:4" s="32" customFormat="1" ht="24" x14ac:dyDescent="0.55000000000000004"/>
    <row r="455" spans="1:4" s="27" customFormat="1" ht="24" x14ac:dyDescent="0.55000000000000004">
      <c r="A455" s="35" t="s">
        <v>535</v>
      </c>
      <c r="B455" s="29"/>
      <c r="C455" s="29"/>
    </row>
    <row r="456" spans="1:4" s="27" customFormat="1" x14ac:dyDescent="0.5">
      <c r="A456" s="169" t="s">
        <v>25</v>
      </c>
      <c r="B456" s="171" t="s">
        <v>562</v>
      </c>
      <c r="C456" s="172"/>
      <c r="D456" s="173"/>
    </row>
    <row r="457" spans="1:4" s="27" customFormat="1" ht="56.25" x14ac:dyDescent="0.5">
      <c r="A457" s="170"/>
      <c r="B457" s="84" t="s">
        <v>19</v>
      </c>
      <c r="C457" s="83" t="s">
        <v>24</v>
      </c>
      <c r="D457" s="83" t="s">
        <v>85</v>
      </c>
    </row>
    <row r="458" spans="1:4" s="27" customFormat="1" x14ac:dyDescent="0.5">
      <c r="A458" s="42" t="s">
        <v>550</v>
      </c>
      <c r="B458" s="43">
        <f>'กลุ่ม Starter 2 '!I57</f>
        <v>4.3636363636363633</v>
      </c>
      <c r="C458" s="43">
        <f>'กลุ่ม Starter 2 '!I58</f>
        <v>0.80193368996298164</v>
      </c>
      <c r="D458" s="4" t="str">
        <f>IF(B458&gt;4.5,"มากที่สุด",IF(B458&gt;3.5,"มาก",IF(B458&gt;2.5,"ปานกลาง",IF(B458&gt;1.5,"น้อย",IF(B458&lt;=1.5,"น้อยที่สุด")))))</f>
        <v>มาก</v>
      </c>
    </row>
    <row r="459" spans="1:4" s="27" customFormat="1" x14ac:dyDescent="0.5">
      <c r="A459" s="42" t="s">
        <v>551</v>
      </c>
      <c r="B459" s="43">
        <f>'กลุ่ม Starter 2 '!J57</f>
        <v>4.2545454545454549</v>
      </c>
      <c r="C459" s="43">
        <f>'กลุ่ม Starter 2 '!J58</f>
        <v>0.92732554150775925</v>
      </c>
      <c r="D459" s="4" t="str">
        <f t="shared" ref="D459:D468" si="10">IF(B459&gt;4.5,"มากที่สุด",IF(B459&gt;3.5,"มาก",IF(B459&gt;2.5,"ปานกลาง",IF(B459&gt;1.5,"น้อย",IF(B459&lt;=1.5,"น้อยที่สุด")))))</f>
        <v>มาก</v>
      </c>
    </row>
    <row r="460" spans="1:4" s="27" customFormat="1" x14ac:dyDescent="0.5">
      <c r="A460" s="42" t="s">
        <v>552</v>
      </c>
      <c r="B460" s="43">
        <f>'กลุ่ม Starter 2 '!K57</f>
        <v>4.3454545454545457</v>
      </c>
      <c r="C460" s="43">
        <f>'กลุ่ม Starter 2 '!K58</f>
        <v>0.86534475720463577</v>
      </c>
      <c r="D460" s="4" t="str">
        <f t="shared" si="10"/>
        <v>มาก</v>
      </c>
    </row>
    <row r="461" spans="1:4" s="27" customFormat="1" x14ac:dyDescent="0.5">
      <c r="A461" s="42" t="s">
        <v>553</v>
      </c>
      <c r="B461" s="43">
        <f>'กลุ่ม Starter 2 '!L57</f>
        <v>4.2363636363636363</v>
      </c>
      <c r="C461" s="43">
        <f>'กลุ่ม Starter 2 '!L58</f>
        <v>0.79264293870747848</v>
      </c>
      <c r="D461" s="4" t="str">
        <f t="shared" si="10"/>
        <v>มาก</v>
      </c>
    </row>
    <row r="462" spans="1:4" s="27" customFormat="1" x14ac:dyDescent="0.5">
      <c r="A462" s="42" t="s">
        <v>554</v>
      </c>
      <c r="B462" s="43">
        <f>'กลุ่ม Starter 2 '!M57</f>
        <v>4.5636363636363635</v>
      </c>
      <c r="C462" s="43">
        <f>'กลุ่ม Starter 2 '!M58</f>
        <v>0.56971846080246002</v>
      </c>
      <c r="D462" s="4" t="str">
        <f t="shared" si="10"/>
        <v>มากที่สุด</v>
      </c>
    </row>
    <row r="463" spans="1:4" s="27" customFormat="1" x14ac:dyDescent="0.5">
      <c r="A463" s="42" t="s">
        <v>555</v>
      </c>
      <c r="B463" s="43">
        <f>'กลุ่ม Starter 2 '!N57</f>
        <v>4.4545454545454541</v>
      </c>
      <c r="C463" s="43">
        <f>'กลุ่ม Starter 2 '!N58</f>
        <v>0.68901921217588458</v>
      </c>
      <c r="D463" s="4" t="str">
        <f t="shared" si="10"/>
        <v>มาก</v>
      </c>
    </row>
    <row r="464" spans="1:4" s="27" customFormat="1" x14ac:dyDescent="0.5">
      <c r="A464" s="42" t="s">
        <v>556</v>
      </c>
      <c r="B464" s="43">
        <f>'กลุ่ม Starter 2 '!Q57</f>
        <v>4.7272727272727275</v>
      </c>
      <c r="C464" s="43">
        <f>'กลุ่ม Starter 2 '!Q58</f>
        <v>0.44946657497549447</v>
      </c>
      <c r="D464" s="4" t="str">
        <f t="shared" si="10"/>
        <v>มากที่สุด</v>
      </c>
    </row>
    <row r="465" spans="1:4" s="27" customFormat="1" x14ac:dyDescent="0.5">
      <c r="A465" s="42" t="s">
        <v>557</v>
      </c>
      <c r="B465" s="43">
        <f>'กลุ่ม Starter 2 '!R57</f>
        <v>3.1454545454545455</v>
      </c>
      <c r="C465" s="43">
        <f>'กลุ่ม Starter 2 '!R58</f>
        <v>1.2385502549378991</v>
      </c>
      <c r="D465" s="4" t="str">
        <f t="shared" si="10"/>
        <v>ปานกลาง</v>
      </c>
    </row>
    <row r="466" spans="1:4" s="27" customFormat="1" x14ac:dyDescent="0.5">
      <c r="A466" s="42" t="s">
        <v>558</v>
      </c>
      <c r="B466" s="43">
        <f>'กลุ่ม Starter 2 '!S57</f>
        <v>4.2181818181818178</v>
      </c>
      <c r="C466" s="43">
        <f>'กลุ่ม Starter 2 '!S58</f>
        <v>0.65802479664267433</v>
      </c>
      <c r="D466" s="4" t="str">
        <f t="shared" si="10"/>
        <v>มาก</v>
      </c>
    </row>
    <row r="467" spans="1:4" s="27" customFormat="1" x14ac:dyDescent="0.5">
      <c r="A467" s="42" t="s">
        <v>559</v>
      </c>
      <c r="B467" s="43">
        <f>'กลุ่ม Starter 2 '!T57</f>
        <v>4.3272727272727272</v>
      </c>
      <c r="C467" s="43">
        <f>'กลุ่ม Starter 2 '!T58</f>
        <v>0.61023812761132068</v>
      </c>
      <c r="D467" s="4" t="str">
        <f t="shared" si="10"/>
        <v>มาก</v>
      </c>
    </row>
    <row r="468" spans="1:4" s="27" customFormat="1" ht="22.5" thickBot="1" x14ac:dyDescent="0.55000000000000004">
      <c r="A468" s="44" t="s">
        <v>20</v>
      </c>
      <c r="B468" s="45">
        <f>AVERAGE(B458:B467)</f>
        <v>4.2636363636363637</v>
      </c>
      <c r="C468" s="45">
        <f>AVERAGE(C458:C467)</f>
        <v>0.76022643545285895</v>
      </c>
      <c r="D468" s="5" t="str">
        <f t="shared" si="10"/>
        <v>มาก</v>
      </c>
    </row>
    <row r="469" spans="1:4" s="27" customFormat="1" ht="22.5" thickTop="1" x14ac:dyDescent="0.5">
      <c r="A469" s="46"/>
      <c r="B469" s="47"/>
      <c r="C469" s="47"/>
      <c r="D469" s="6"/>
    </row>
    <row r="470" spans="1:4" s="32" customFormat="1" ht="24" x14ac:dyDescent="0.55000000000000004">
      <c r="A470" s="9" t="s">
        <v>778</v>
      </c>
      <c r="B470" s="48"/>
      <c r="C470" s="48"/>
      <c r="D470" s="8"/>
    </row>
    <row r="471" spans="1:4" s="32" customFormat="1" ht="24" x14ac:dyDescent="0.55000000000000004">
      <c r="A471" s="9" t="s">
        <v>751</v>
      </c>
      <c r="B471" s="48"/>
      <c r="C471" s="48"/>
      <c r="D471" s="8"/>
    </row>
    <row r="472" spans="1:4" s="32" customFormat="1" ht="24" x14ac:dyDescent="0.55000000000000004">
      <c r="A472" s="9" t="s">
        <v>752</v>
      </c>
      <c r="B472" s="48"/>
      <c r="C472" s="48"/>
      <c r="D472" s="8"/>
    </row>
    <row r="473" spans="1:4" s="32" customFormat="1" ht="24" x14ac:dyDescent="0.55000000000000004">
      <c r="A473" s="9" t="s">
        <v>803</v>
      </c>
      <c r="B473" s="48"/>
      <c r="C473" s="48"/>
      <c r="D473" s="8"/>
    </row>
    <row r="474" spans="1:4" s="32" customFormat="1" ht="24" x14ac:dyDescent="0.55000000000000004">
      <c r="A474" s="9" t="s">
        <v>753</v>
      </c>
      <c r="B474" s="48"/>
      <c r="C474" s="48"/>
      <c r="D474" s="8"/>
    </row>
    <row r="475" spans="1:4" s="32" customFormat="1" ht="24" x14ac:dyDescent="0.55000000000000004">
      <c r="A475" s="9"/>
      <c r="B475" s="48"/>
      <c r="C475" s="48"/>
      <c r="D475" s="8"/>
    </row>
    <row r="476" spans="1:4" s="32" customFormat="1" ht="24" x14ac:dyDescent="0.55000000000000004">
      <c r="A476" s="9"/>
      <c r="B476" s="48"/>
      <c r="C476" s="48"/>
      <c r="D476" s="8"/>
    </row>
    <row r="477" spans="1:4" s="32" customFormat="1" ht="24" x14ac:dyDescent="0.55000000000000004">
      <c r="A477" s="9"/>
      <c r="B477" s="48"/>
      <c r="C477" s="48"/>
      <c r="D477" s="8"/>
    </row>
    <row r="478" spans="1:4" s="32" customFormat="1" ht="24" x14ac:dyDescent="0.55000000000000004">
      <c r="A478" s="9"/>
      <c r="B478" s="48"/>
      <c r="C478" s="48"/>
      <c r="D478" s="8"/>
    </row>
    <row r="479" spans="1:4" s="32" customFormat="1" ht="24" x14ac:dyDescent="0.55000000000000004">
      <c r="A479" s="9"/>
      <c r="B479" s="48"/>
      <c r="C479" s="48"/>
      <c r="D479" s="8"/>
    </row>
    <row r="480" spans="1:4" s="32" customFormat="1" ht="24" x14ac:dyDescent="0.55000000000000004">
      <c r="A480" s="9"/>
      <c r="B480" s="48"/>
      <c r="C480" s="48"/>
      <c r="D480" s="8"/>
    </row>
    <row r="481" spans="1:7" s="32" customFormat="1" ht="24" x14ac:dyDescent="0.55000000000000004">
      <c r="A481" s="9"/>
      <c r="B481" s="48"/>
      <c r="C481" s="48"/>
      <c r="D481" s="8"/>
    </row>
    <row r="482" spans="1:7" s="32" customFormat="1" ht="24" x14ac:dyDescent="0.55000000000000004">
      <c r="A482" s="9"/>
      <c r="B482" s="48"/>
      <c r="C482" s="48"/>
      <c r="D482" s="8"/>
    </row>
    <row r="483" spans="1:7" s="32" customFormat="1" ht="24" x14ac:dyDescent="0.55000000000000004">
      <c r="A483" s="9"/>
      <c r="B483" s="48"/>
      <c r="C483" s="48"/>
      <c r="D483" s="8"/>
    </row>
    <row r="484" spans="1:7" s="32" customFormat="1" ht="24" x14ac:dyDescent="0.55000000000000004">
      <c r="A484" s="9"/>
      <c r="B484" s="48"/>
      <c r="C484" s="48"/>
      <c r="D484" s="8"/>
    </row>
    <row r="485" spans="1:7" s="32" customFormat="1" ht="24" x14ac:dyDescent="0.55000000000000004">
      <c r="A485" s="9"/>
      <c r="B485" s="48"/>
      <c r="C485" s="48"/>
      <c r="D485" s="8"/>
    </row>
    <row r="486" spans="1:7" s="32" customFormat="1" ht="24" x14ac:dyDescent="0.55000000000000004">
      <c r="A486" s="9"/>
      <c r="B486" s="48"/>
      <c r="C486" s="48"/>
      <c r="D486" s="8"/>
    </row>
    <row r="487" spans="1:7" s="67" customFormat="1" ht="24" x14ac:dyDescent="0.55000000000000004">
      <c r="A487" s="67" t="s">
        <v>536</v>
      </c>
      <c r="E487" s="75"/>
      <c r="F487" s="75"/>
      <c r="G487" s="75"/>
    </row>
    <row r="488" spans="1:7" s="67" customFormat="1" ht="24" x14ac:dyDescent="0.55000000000000004">
      <c r="A488" s="67" t="s">
        <v>537</v>
      </c>
      <c r="E488" s="75"/>
      <c r="F488" s="75"/>
      <c r="G488" s="75"/>
    </row>
    <row r="489" spans="1:7" s="67" customFormat="1" ht="21" customHeight="1" x14ac:dyDescent="0.55000000000000004">
      <c r="A489" s="174" t="s">
        <v>31</v>
      </c>
      <c r="B489" s="176"/>
      <c r="C489" s="178" t="s">
        <v>97</v>
      </c>
      <c r="D489" s="80" t="s">
        <v>68</v>
      </c>
      <c r="E489" s="75"/>
      <c r="F489" s="76"/>
      <c r="G489" s="75"/>
    </row>
    <row r="490" spans="1:7" s="67" customFormat="1" ht="13.5" customHeight="1" x14ac:dyDescent="0.55000000000000004">
      <c r="A490" s="175"/>
      <c r="B490" s="177"/>
      <c r="C490" s="179"/>
      <c r="D490" s="81" t="s">
        <v>69</v>
      </c>
      <c r="E490" s="75"/>
      <c r="F490" s="75"/>
      <c r="G490" s="75"/>
    </row>
    <row r="491" spans="1:7" s="32" customFormat="1" ht="24" x14ac:dyDescent="0.55000000000000004">
      <c r="A491" s="82" t="s">
        <v>66</v>
      </c>
      <c r="B491" s="78"/>
      <c r="C491" s="78"/>
      <c r="D491" s="77"/>
      <c r="E491" s="31"/>
      <c r="F491" s="31"/>
      <c r="G491" s="31"/>
    </row>
    <row r="492" spans="1:7" s="32" customFormat="1" ht="25.5" customHeight="1" x14ac:dyDescent="0.55000000000000004">
      <c r="A492" s="79" t="s">
        <v>757</v>
      </c>
      <c r="B492" s="71">
        <f>'กลุ่ม Starter 2 '!R57</f>
        <v>3.1454545454545455</v>
      </c>
      <c r="C492" s="71">
        <f>'กลุ่ม Starter 2 '!R58</f>
        <v>1.2385502549378991</v>
      </c>
      <c r="D492" s="72" t="str">
        <f>IF(B492&gt;4.5,"มากที่สุด",IF(B492&gt;3.5,"มาก",IF(B492&gt;2.5,"ปานกลาง",IF(B492&gt;1.5,"น้อย",IF(B492&lt;=1.5,"น้อยที่สุด")))))</f>
        <v>ปานกลาง</v>
      </c>
      <c r="E492" s="31"/>
      <c r="F492" s="31"/>
      <c r="G492" s="31"/>
    </row>
    <row r="493" spans="1:7" s="32" customFormat="1" ht="24.75" thickBot="1" x14ac:dyDescent="0.6">
      <c r="A493" s="74" t="s">
        <v>67</v>
      </c>
      <c r="B493" s="73">
        <f>AVERAGE(B492:B492)</f>
        <v>3.1454545454545455</v>
      </c>
      <c r="C493" s="73">
        <f>SUM(C492)</f>
        <v>1.2385502549378991</v>
      </c>
      <c r="D493" s="94" t="str">
        <f>IF(B493&gt;4.5,"มากที่สุด",IF(B493&gt;3.5,"มาก",IF(B493&gt;2.5,"ปานกลาง",IF(B493&gt;1.5,"น้อย",IF(B493&lt;=1.5,"น้อยที่สุด")))))</f>
        <v>ปานกลาง</v>
      </c>
      <c r="E493" s="31"/>
      <c r="F493" s="31"/>
      <c r="G493" s="31"/>
    </row>
    <row r="494" spans="1:7" s="32" customFormat="1" ht="24.75" thickTop="1" x14ac:dyDescent="0.55000000000000004">
      <c r="A494" s="70" t="s">
        <v>70</v>
      </c>
      <c r="B494" s="78"/>
      <c r="C494" s="78"/>
      <c r="D494" s="78"/>
      <c r="E494" s="31"/>
      <c r="F494" s="31"/>
      <c r="G494" s="31"/>
    </row>
    <row r="495" spans="1:7" s="32" customFormat="1" ht="25.5" customHeight="1" x14ac:dyDescent="0.55000000000000004">
      <c r="A495" s="79" t="s">
        <v>758</v>
      </c>
      <c r="B495" s="71">
        <f>'กลุ่ม Starter 2 '!S57</f>
        <v>4.2181818181818178</v>
      </c>
      <c r="C495" s="71">
        <f>'กลุ่ม Starter 2 '!S58</f>
        <v>0.65802479664267433</v>
      </c>
      <c r="D495" s="72" t="str">
        <f>IF(B495&gt;4.5,"มากที่สุด",IF(B495&gt;3.5,"มาก",IF(B495&gt;2.5,"ปานกลาง",IF(B495&gt;1.5,"น้อย",IF(B495&lt;=1.5,"น้อยที่สุด")))))</f>
        <v>มาก</v>
      </c>
      <c r="E495" s="31"/>
      <c r="F495" s="31"/>
      <c r="G495" s="31"/>
    </row>
    <row r="496" spans="1:7" s="32" customFormat="1" ht="24.75" thickBot="1" x14ac:dyDescent="0.6">
      <c r="A496" s="74" t="s">
        <v>67</v>
      </c>
      <c r="B496" s="73">
        <f>AVERAGE(B495:B495)</f>
        <v>4.2181818181818178</v>
      </c>
      <c r="C496" s="73">
        <f>SUM(C495)</f>
        <v>0.65802479664267433</v>
      </c>
      <c r="D496" s="94" t="str">
        <f>IF(B496&gt;4.5,"มากที่สุด",IF(B496&gt;3.5,"มาก",IF(B496&gt;2.5,"ปานกลาง",IF(B496&gt;1.5,"น้อย",IF(B496&lt;=1.5,"น้อยที่สุด")))))</f>
        <v>มาก</v>
      </c>
      <c r="E496" s="31"/>
      <c r="F496" s="31"/>
      <c r="G496" s="31"/>
    </row>
    <row r="497" spans="1:7" s="32" customFormat="1" ht="24.75" thickTop="1" x14ac:dyDescent="0.55000000000000004">
      <c r="A497" s="69"/>
      <c r="E497" s="31"/>
      <c r="F497" s="31"/>
      <c r="G497" s="31"/>
    </row>
    <row r="498" spans="1:7" s="32" customFormat="1" ht="24" x14ac:dyDescent="0.55000000000000004">
      <c r="A498" s="32" t="s">
        <v>788</v>
      </c>
    </row>
    <row r="499" spans="1:7" s="32" customFormat="1" ht="24" x14ac:dyDescent="0.55000000000000004">
      <c r="A499" s="32" t="s">
        <v>672</v>
      </c>
    </row>
    <row r="500" spans="1:7" s="32" customFormat="1" ht="24" x14ac:dyDescent="0.55000000000000004">
      <c r="A500" s="32" t="s">
        <v>673</v>
      </c>
    </row>
    <row r="501" spans="1:7" s="20" customFormat="1" ht="24" x14ac:dyDescent="0.55000000000000004">
      <c r="A501" s="18"/>
      <c r="B501" s="19"/>
      <c r="C501" s="19"/>
    </row>
    <row r="502" spans="1:7" s="27" customFormat="1" ht="24" x14ac:dyDescent="0.55000000000000004">
      <c r="A502" s="35" t="s">
        <v>538</v>
      </c>
      <c r="B502" s="29"/>
      <c r="C502" s="29"/>
    </row>
    <row r="503" spans="1:7" s="27" customFormat="1" x14ac:dyDescent="0.5">
      <c r="A503" s="169" t="s">
        <v>25</v>
      </c>
      <c r="B503" s="171" t="s">
        <v>563</v>
      </c>
      <c r="C503" s="172"/>
      <c r="D503" s="173"/>
    </row>
    <row r="504" spans="1:7" s="27" customFormat="1" ht="56.25" x14ac:dyDescent="0.5">
      <c r="A504" s="170"/>
      <c r="B504" s="84" t="s">
        <v>19</v>
      </c>
      <c r="C504" s="83" t="s">
        <v>24</v>
      </c>
      <c r="D504" s="83" t="s">
        <v>85</v>
      </c>
    </row>
    <row r="505" spans="1:7" s="27" customFormat="1" x14ac:dyDescent="0.5">
      <c r="A505" s="42" t="s">
        <v>550</v>
      </c>
      <c r="B505" s="43">
        <f>'Upper-lntermediate'!I19</f>
        <v>4.4705882352941178</v>
      </c>
      <c r="C505" s="43">
        <f>'Upper-lntermediate'!I20</f>
        <v>0.71743005397943993</v>
      </c>
      <c r="D505" s="4" t="str">
        <f>IF(B505&gt;4.5,"มากที่สุด",IF(B505&gt;3.5,"มาก",IF(B505&gt;2.5,"ปานกลาง",IF(B505&gt;1.5,"น้อย",IF(B505&lt;=1.5,"น้อยที่สุด")))))</f>
        <v>มาก</v>
      </c>
    </row>
    <row r="506" spans="1:7" s="27" customFormat="1" x14ac:dyDescent="0.5">
      <c r="A506" s="42" t="s">
        <v>551</v>
      </c>
      <c r="B506" s="43">
        <f>'Upper-lntermediate'!J19</f>
        <v>4.6470588235294121</v>
      </c>
      <c r="C506" s="43">
        <f>'Upper-lntermediate'!J20</f>
        <v>0.60633906259083203</v>
      </c>
      <c r="D506" s="4" t="str">
        <f t="shared" ref="D506:D515" si="11">IF(B506&gt;4.5,"มากที่สุด",IF(B506&gt;3.5,"มาก",IF(B506&gt;2.5,"ปานกลาง",IF(B506&gt;1.5,"น้อย",IF(B506&lt;=1.5,"น้อยที่สุด")))))</f>
        <v>มากที่สุด</v>
      </c>
    </row>
    <row r="507" spans="1:7" s="27" customFormat="1" x14ac:dyDescent="0.5">
      <c r="A507" s="42" t="s">
        <v>552</v>
      </c>
      <c r="B507" s="43">
        <f>'Upper-lntermediate'!K19</f>
        <v>4.2352941176470589</v>
      </c>
      <c r="C507" s="43">
        <f>'Upper-lntermediate'!K20</f>
        <v>1.0914103126634984</v>
      </c>
      <c r="D507" s="4" t="str">
        <f t="shared" si="11"/>
        <v>มาก</v>
      </c>
    </row>
    <row r="508" spans="1:7" s="27" customFormat="1" x14ac:dyDescent="0.5">
      <c r="A508" s="42" t="s">
        <v>553</v>
      </c>
      <c r="B508" s="43">
        <f>'Upper-lntermediate'!L19</f>
        <v>4.1764705882352944</v>
      </c>
      <c r="C508" s="43">
        <f>'Upper-lntermediate'!L20</f>
        <v>1.0145993123917856</v>
      </c>
      <c r="D508" s="4" t="str">
        <f t="shared" si="11"/>
        <v>มาก</v>
      </c>
    </row>
    <row r="509" spans="1:7" s="27" customFormat="1" x14ac:dyDescent="0.5">
      <c r="A509" s="42" t="s">
        <v>554</v>
      </c>
      <c r="B509" s="43">
        <f>'Upper-lntermediate'!M19</f>
        <v>4.5294117647058822</v>
      </c>
      <c r="C509" s="43">
        <f>'Upper-lntermediate'!M20</f>
        <v>0.71743005397943993</v>
      </c>
      <c r="D509" s="4" t="str">
        <f t="shared" si="11"/>
        <v>มากที่สุด</v>
      </c>
    </row>
    <row r="510" spans="1:7" s="27" customFormat="1" x14ac:dyDescent="0.5">
      <c r="A510" s="42" t="s">
        <v>555</v>
      </c>
      <c r="B510" s="43">
        <f>'Upper-lntermediate'!N19</f>
        <v>4.3529411764705879</v>
      </c>
      <c r="C510" s="43">
        <f>'Upper-lntermediate'!N20</f>
        <v>0.70188820963421872</v>
      </c>
      <c r="D510" s="4" t="str">
        <f t="shared" si="11"/>
        <v>มาก</v>
      </c>
    </row>
    <row r="511" spans="1:7" s="27" customFormat="1" x14ac:dyDescent="0.5">
      <c r="A511" s="42" t="s">
        <v>556</v>
      </c>
      <c r="B511" s="43">
        <f>'Upper-lntermediate'!Q19</f>
        <v>4.9411764705882355</v>
      </c>
      <c r="C511" s="43">
        <f>'Upper-lntermediate'!Q20</f>
        <v>0.24253562503633294</v>
      </c>
      <c r="D511" s="4" t="str">
        <f t="shared" si="11"/>
        <v>มากที่สุด</v>
      </c>
    </row>
    <row r="512" spans="1:7" s="27" customFormat="1" x14ac:dyDescent="0.5">
      <c r="A512" s="42" t="s">
        <v>557</v>
      </c>
      <c r="B512" s="43">
        <f>'Upper-lntermediate'!R19</f>
        <v>3.1176470588235294</v>
      </c>
      <c r="C512" s="43">
        <f>'Upper-lntermediate'!R20</f>
        <v>0.85749292571254365</v>
      </c>
      <c r="D512" s="4" t="str">
        <f t="shared" si="11"/>
        <v>ปานกลาง</v>
      </c>
    </row>
    <row r="513" spans="1:7" s="27" customFormat="1" x14ac:dyDescent="0.5">
      <c r="A513" s="42" t="s">
        <v>558</v>
      </c>
      <c r="B513" s="43">
        <f>'Upper-lntermediate'!S19</f>
        <v>4.1764705882352944</v>
      </c>
      <c r="C513" s="43">
        <f>'Upper-lntermediate'!S20</f>
        <v>0.52859413987092596</v>
      </c>
      <c r="D513" s="4" t="str">
        <f t="shared" si="11"/>
        <v>มาก</v>
      </c>
    </row>
    <row r="514" spans="1:7" s="27" customFormat="1" x14ac:dyDescent="0.5">
      <c r="A514" s="42" t="s">
        <v>559</v>
      </c>
      <c r="B514" s="43">
        <f>'Upper-lntermediate'!T19</f>
        <v>4.4117647058823533</v>
      </c>
      <c r="C514" s="43">
        <f>'Upper-lntermediate'!T20</f>
        <v>0.50729965619589279</v>
      </c>
      <c r="D514" s="4" t="str">
        <f t="shared" si="11"/>
        <v>มาก</v>
      </c>
    </row>
    <row r="515" spans="1:7" s="27" customFormat="1" ht="22.5" thickBot="1" x14ac:dyDescent="0.55000000000000004">
      <c r="A515" s="44" t="s">
        <v>20</v>
      </c>
      <c r="B515" s="45">
        <f>AVERAGE(B505:B514)</f>
        <v>4.3058823529411772</v>
      </c>
      <c r="C515" s="45">
        <f>AVERAGE(C505:C514)</f>
        <v>0.69850193520549098</v>
      </c>
      <c r="D515" s="5" t="str">
        <f t="shared" si="11"/>
        <v>มาก</v>
      </c>
    </row>
    <row r="516" spans="1:7" s="27" customFormat="1" ht="22.5" thickTop="1" x14ac:dyDescent="0.5">
      <c r="A516" s="46"/>
      <c r="B516" s="47"/>
      <c r="C516" s="47"/>
      <c r="D516" s="6"/>
    </row>
    <row r="517" spans="1:7" s="27" customFormat="1" x14ac:dyDescent="0.5">
      <c r="A517" s="46"/>
      <c r="B517" s="47"/>
      <c r="C517" s="47"/>
      <c r="D517" s="6"/>
    </row>
    <row r="518" spans="1:7" s="27" customFormat="1" x14ac:dyDescent="0.5">
      <c r="A518" s="46"/>
      <c r="B518" s="47"/>
      <c r="C518" s="47"/>
      <c r="D518" s="6"/>
    </row>
    <row r="519" spans="1:7" s="27" customFormat="1" x14ac:dyDescent="0.5">
      <c r="A519" s="46"/>
      <c r="B519" s="47"/>
      <c r="C519" s="47"/>
      <c r="D519" s="6"/>
    </row>
    <row r="520" spans="1:7" s="27" customFormat="1" x14ac:dyDescent="0.5">
      <c r="A520" s="46"/>
      <c r="B520" s="47"/>
      <c r="C520" s="47"/>
      <c r="D520" s="6"/>
    </row>
    <row r="521" spans="1:7" s="32" customFormat="1" ht="24" x14ac:dyDescent="0.55000000000000004">
      <c r="A521" s="9" t="s">
        <v>778</v>
      </c>
      <c r="B521" s="48"/>
      <c r="C521" s="48"/>
      <c r="D521" s="8"/>
    </row>
    <row r="522" spans="1:7" s="32" customFormat="1" ht="24" x14ac:dyDescent="0.55000000000000004">
      <c r="A522" s="9" t="s">
        <v>540</v>
      </c>
      <c r="B522" s="48"/>
      <c r="C522" s="48"/>
      <c r="D522" s="8"/>
    </row>
    <row r="523" spans="1:7" s="32" customFormat="1" ht="24" x14ac:dyDescent="0.55000000000000004">
      <c r="A523" s="9" t="s">
        <v>754</v>
      </c>
      <c r="B523" s="48"/>
      <c r="C523" s="48"/>
      <c r="D523" s="8"/>
    </row>
    <row r="524" spans="1:7" s="32" customFormat="1" ht="24" x14ac:dyDescent="0.55000000000000004">
      <c r="A524" s="9" t="s">
        <v>755</v>
      </c>
      <c r="B524" s="48"/>
      <c r="C524" s="48"/>
      <c r="D524" s="8"/>
    </row>
    <row r="525" spans="1:7" s="32" customFormat="1" ht="24" x14ac:dyDescent="0.55000000000000004">
      <c r="A525" s="9" t="s">
        <v>756</v>
      </c>
      <c r="B525" s="48"/>
      <c r="C525" s="48"/>
      <c r="D525" s="8"/>
    </row>
    <row r="526" spans="1:7" s="32" customFormat="1" ht="24" x14ac:dyDescent="0.55000000000000004">
      <c r="A526" s="9"/>
      <c r="B526" s="48"/>
      <c r="C526" s="48"/>
      <c r="D526" s="8"/>
    </row>
    <row r="527" spans="1:7" s="67" customFormat="1" ht="24" x14ac:dyDescent="0.55000000000000004">
      <c r="A527" s="67" t="s">
        <v>539</v>
      </c>
      <c r="E527" s="75"/>
      <c r="F527" s="75"/>
      <c r="G527" s="75"/>
    </row>
    <row r="528" spans="1:7" s="67" customFormat="1" ht="24" x14ac:dyDescent="0.55000000000000004">
      <c r="A528" s="67" t="s">
        <v>664</v>
      </c>
      <c r="E528" s="75"/>
      <c r="F528" s="75"/>
      <c r="G528" s="75"/>
    </row>
    <row r="529" spans="1:7" s="67" customFormat="1" ht="21" customHeight="1" x14ac:dyDescent="0.55000000000000004">
      <c r="A529" s="174" t="s">
        <v>31</v>
      </c>
      <c r="B529" s="176"/>
      <c r="C529" s="178" t="s">
        <v>97</v>
      </c>
      <c r="D529" s="80" t="s">
        <v>68</v>
      </c>
      <c r="E529" s="75"/>
      <c r="F529" s="76"/>
      <c r="G529" s="75"/>
    </row>
    <row r="530" spans="1:7" s="67" customFormat="1" ht="13.5" customHeight="1" x14ac:dyDescent="0.55000000000000004">
      <c r="A530" s="175"/>
      <c r="B530" s="177"/>
      <c r="C530" s="179"/>
      <c r="D530" s="81" t="s">
        <v>69</v>
      </c>
      <c r="E530" s="75"/>
      <c r="F530" s="75"/>
      <c r="G530" s="75"/>
    </row>
    <row r="531" spans="1:7" s="32" customFormat="1" ht="24" x14ac:dyDescent="0.55000000000000004">
      <c r="A531" s="82" t="s">
        <v>66</v>
      </c>
      <c r="B531" s="78"/>
      <c r="C531" s="78"/>
      <c r="D531" s="77"/>
      <c r="E531" s="31"/>
      <c r="F531" s="31"/>
      <c r="G531" s="31"/>
    </row>
    <row r="532" spans="1:7" s="32" customFormat="1" ht="25.5" customHeight="1" x14ac:dyDescent="0.55000000000000004">
      <c r="A532" s="79" t="s">
        <v>757</v>
      </c>
      <c r="B532" s="71">
        <f>'Upper-lntermediate'!R19</f>
        <v>3.1176470588235294</v>
      </c>
      <c r="C532" s="71">
        <f>'Upper-lntermediate'!R20</f>
        <v>0.85749292571254365</v>
      </c>
      <c r="D532" s="72" t="str">
        <f>IF(B532&gt;4.5,"มากที่สุด",IF(B532&gt;3.5,"มาก",IF(B532&gt;2.5,"ปานกลาง",IF(B532&gt;1.5,"น้อย",IF(B532&lt;=1.5,"น้อยที่สุด")))))</f>
        <v>ปานกลาง</v>
      </c>
      <c r="E532" s="31"/>
      <c r="F532" s="31"/>
      <c r="G532" s="31"/>
    </row>
    <row r="533" spans="1:7" s="32" customFormat="1" ht="24.75" thickBot="1" x14ac:dyDescent="0.6">
      <c r="A533" s="74" t="s">
        <v>67</v>
      </c>
      <c r="B533" s="73">
        <f>AVERAGE(B532:B532)</f>
        <v>3.1176470588235294</v>
      </c>
      <c r="C533" s="73">
        <f>SUM(C532)</f>
        <v>0.85749292571254365</v>
      </c>
      <c r="D533" s="94" t="str">
        <f>IF(B533&gt;4.5,"มากที่สุด",IF(B533&gt;3.5,"มาก",IF(B533&gt;2.5,"ปานกลาง",IF(B533&gt;1.5,"น้อย",IF(B533&lt;=1.5,"น้อยที่สุด")))))</f>
        <v>ปานกลาง</v>
      </c>
      <c r="E533" s="31"/>
      <c r="F533" s="31"/>
      <c r="G533" s="31"/>
    </row>
    <row r="534" spans="1:7" s="32" customFormat="1" ht="24.75" thickTop="1" x14ac:dyDescent="0.55000000000000004">
      <c r="A534" s="70" t="s">
        <v>70</v>
      </c>
      <c r="B534" s="78"/>
      <c r="C534" s="78"/>
      <c r="D534" s="78"/>
      <c r="E534" s="31"/>
      <c r="F534" s="31"/>
      <c r="G534" s="31"/>
    </row>
    <row r="535" spans="1:7" s="32" customFormat="1" ht="25.5" customHeight="1" x14ac:dyDescent="0.55000000000000004">
      <c r="A535" s="79" t="s">
        <v>758</v>
      </c>
      <c r="B535" s="71">
        <f>'Upper-lntermediate'!S19</f>
        <v>4.1764705882352944</v>
      </c>
      <c r="C535" s="71">
        <f>'Upper-lntermediate'!S20</f>
        <v>0.52859413987092596</v>
      </c>
      <c r="D535" s="72" t="str">
        <f>IF(B535&gt;4.5,"มากที่สุด",IF(B535&gt;3.5,"มาก",IF(B535&gt;2.5,"ปานกลาง",IF(B535&gt;1.5,"น้อย",IF(B535&lt;=1.5,"น้อยที่สุด")))))</f>
        <v>มาก</v>
      </c>
      <c r="E535" s="31"/>
      <c r="F535" s="31"/>
      <c r="G535" s="31"/>
    </row>
    <row r="536" spans="1:7" s="32" customFormat="1" ht="24.75" thickBot="1" x14ac:dyDescent="0.6">
      <c r="A536" s="74" t="s">
        <v>67</v>
      </c>
      <c r="B536" s="73">
        <f>AVERAGE(B535:B535)</f>
        <v>4.1764705882352944</v>
      </c>
      <c r="C536" s="73">
        <f>SUM(C535)</f>
        <v>0.52859413987092596</v>
      </c>
      <c r="D536" s="94" t="str">
        <f>IF(B536&gt;4.5,"มากที่สุด",IF(B536&gt;3.5,"มาก",IF(B536&gt;2.5,"ปานกลาง",IF(B536&gt;1.5,"น้อย",IF(B536&lt;=1.5,"น้อยที่สุด")))))</f>
        <v>มาก</v>
      </c>
      <c r="E536" s="31"/>
      <c r="F536" s="31"/>
      <c r="G536" s="31"/>
    </row>
    <row r="537" spans="1:7" s="32" customFormat="1" ht="24.75" thickTop="1" x14ac:dyDescent="0.55000000000000004">
      <c r="A537" s="69"/>
      <c r="E537" s="31"/>
      <c r="F537" s="31"/>
      <c r="G537" s="31"/>
    </row>
    <row r="538" spans="1:7" s="32" customFormat="1" ht="24" x14ac:dyDescent="0.55000000000000004">
      <c r="A538" s="32" t="s">
        <v>789</v>
      </c>
    </row>
    <row r="539" spans="1:7" s="32" customFormat="1" ht="24" x14ac:dyDescent="0.55000000000000004">
      <c r="A539" s="32" t="s">
        <v>663</v>
      </c>
    </row>
    <row r="540" spans="1:7" s="32" customFormat="1" ht="24" x14ac:dyDescent="0.55000000000000004">
      <c r="A540" s="32" t="s">
        <v>665</v>
      </c>
    </row>
    <row r="541" spans="1:7" s="20" customFormat="1" ht="24" x14ac:dyDescent="0.55000000000000004">
      <c r="A541" s="18"/>
      <c r="B541" s="19"/>
      <c r="C541" s="19"/>
    </row>
    <row r="542" spans="1:7" s="20" customFormat="1" ht="24" x14ac:dyDescent="0.55000000000000004">
      <c r="A542" s="18"/>
      <c r="B542" s="19"/>
      <c r="C542" s="19"/>
    </row>
    <row r="543" spans="1:7" s="20" customFormat="1" ht="24" x14ac:dyDescent="0.55000000000000004">
      <c r="A543" s="18"/>
      <c r="B543" s="19"/>
      <c r="C543" s="19"/>
    </row>
    <row r="544" spans="1:7" s="20" customFormat="1" ht="24" x14ac:dyDescent="0.55000000000000004">
      <c r="A544" s="18"/>
      <c r="B544" s="19"/>
      <c r="C544" s="19"/>
    </row>
    <row r="545" spans="1:3" s="20" customFormat="1" ht="24" x14ac:dyDescent="0.55000000000000004">
      <c r="A545" s="18"/>
      <c r="B545" s="19"/>
      <c r="C545" s="19"/>
    </row>
    <row r="546" spans="1:3" s="20" customFormat="1" ht="24" x14ac:dyDescent="0.55000000000000004">
      <c r="A546" s="18"/>
      <c r="B546" s="19"/>
      <c r="C546" s="19"/>
    </row>
    <row r="547" spans="1:3" s="20" customFormat="1" ht="24" x14ac:dyDescent="0.55000000000000004">
      <c r="A547" s="18"/>
      <c r="B547" s="19"/>
      <c r="C547" s="19"/>
    </row>
    <row r="548" spans="1:3" s="20" customFormat="1" ht="24" x14ac:dyDescent="0.55000000000000004">
      <c r="A548" s="18"/>
      <c r="B548" s="19"/>
      <c r="C548" s="19"/>
    </row>
    <row r="549" spans="1:3" s="20" customFormat="1" ht="24" x14ac:dyDescent="0.55000000000000004">
      <c r="A549" s="18"/>
      <c r="B549" s="19"/>
      <c r="C549" s="19"/>
    </row>
    <row r="550" spans="1:3" s="20" customFormat="1" ht="24" x14ac:dyDescent="0.55000000000000004">
      <c r="A550" s="18"/>
      <c r="B550" s="19"/>
      <c r="C550" s="19"/>
    </row>
    <row r="551" spans="1:3" s="20" customFormat="1" ht="24" x14ac:dyDescent="0.55000000000000004">
      <c r="A551" s="18"/>
      <c r="B551" s="19"/>
      <c r="C551" s="19"/>
    </row>
    <row r="552" spans="1:3" s="32" customFormat="1" ht="24" x14ac:dyDescent="0.55000000000000004">
      <c r="A552" s="35" t="s">
        <v>96</v>
      </c>
      <c r="B552" s="31"/>
      <c r="C552" s="31"/>
    </row>
    <row r="553" spans="1:3" s="20" customFormat="1" ht="24" x14ac:dyDescent="0.55000000000000004">
      <c r="A553" s="92" t="s">
        <v>574</v>
      </c>
      <c r="B553" s="93" t="s">
        <v>29</v>
      </c>
      <c r="C553" s="93" t="s">
        <v>30</v>
      </c>
    </row>
    <row r="554" spans="1:3" s="20" customFormat="1" ht="24" x14ac:dyDescent="0.55000000000000004">
      <c r="A554" s="139" t="s">
        <v>575</v>
      </c>
      <c r="B554" s="152">
        <v>3</v>
      </c>
      <c r="C554" s="140">
        <f>B554*100/12</f>
        <v>25</v>
      </c>
    </row>
    <row r="555" spans="1:3" s="20" customFormat="1" ht="24" x14ac:dyDescent="0.55000000000000004">
      <c r="A555" s="151" t="s">
        <v>585</v>
      </c>
      <c r="B555" s="110">
        <v>1</v>
      </c>
      <c r="C555" s="111">
        <f t="shared" ref="C555:C570" si="12">B555*100/12</f>
        <v>8.3333333333333339</v>
      </c>
    </row>
    <row r="556" spans="1:3" s="20" customFormat="1" ht="24" x14ac:dyDescent="0.55000000000000004">
      <c r="A556" s="150" t="s">
        <v>586</v>
      </c>
      <c r="B556" s="144"/>
      <c r="C556" s="108"/>
    </row>
    <row r="557" spans="1:3" s="20" customFormat="1" ht="24" x14ac:dyDescent="0.55000000000000004">
      <c r="A557" s="107" t="s">
        <v>576</v>
      </c>
      <c r="B557" s="144">
        <v>1</v>
      </c>
      <c r="C557" s="140">
        <f t="shared" si="12"/>
        <v>8.3333333333333339</v>
      </c>
    </row>
    <row r="558" spans="1:3" s="20" customFormat="1" ht="24" x14ac:dyDescent="0.55000000000000004">
      <c r="A558" s="143" t="s">
        <v>577</v>
      </c>
      <c r="B558" s="146">
        <v>1</v>
      </c>
      <c r="C558" s="111">
        <f t="shared" si="12"/>
        <v>8.3333333333333339</v>
      </c>
    </row>
    <row r="559" spans="1:3" s="20" customFormat="1" ht="24" x14ac:dyDescent="0.55000000000000004">
      <c r="A559" s="139" t="s">
        <v>564</v>
      </c>
      <c r="B559" s="147"/>
      <c r="C559" s="140"/>
    </row>
    <row r="560" spans="1:3" s="20" customFormat="1" ht="24" x14ac:dyDescent="0.55000000000000004">
      <c r="A560" s="107" t="s">
        <v>565</v>
      </c>
      <c r="B560" s="148"/>
      <c r="C560" s="108"/>
    </row>
    <row r="561" spans="1:3" s="20" customFormat="1" ht="24" x14ac:dyDescent="0.55000000000000004">
      <c r="A561" s="142" t="s">
        <v>791</v>
      </c>
      <c r="B561" s="141">
        <v>1</v>
      </c>
      <c r="C561" s="108">
        <f t="shared" si="12"/>
        <v>8.3333333333333339</v>
      </c>
    </row>
    <row r="562" spans="1:3" s="20" customFormat="1" ht="24" x14ac:dyDescent="0.55000000000000004">
      <c r="A562" s="142" t="s">
        <v>578</v>
      </c>
      <c r="B562" s="141">
        <v>1</v>
      </c>
      <c r="C562" s="108">
        <f t="shared" si="12"/>
        <v>8.3333333333333339</v>
      </c>
    </row>
    <row r="563" spans="1:3" s="20" customFormat="1" ht="24" x14ac:dyDescent="0.55000000000000004">
      <c r="A563" s="142" t="s">
        <v>579</v>
      </c>
      <c r="B563" s="141">
        <v>1</v>
      </c>
      <c r="C563" s="108">
        <f t="shared" si="12"/>
        <v>8.3333333333333339</v>
      </c>
    </row>
    <row r="564" spans="1:3" s="20" customFormat="1" ht="24" x14ac:dyDescent="0.55000000000000004">
      <c r="A564" s="145" t="s">
        <v>580</v>
      </c>
      <c r="B564" s="141">
        <v>1</v>
      </c>
      <c r="C564" s="140">
        <f t="shared" si="12"/>
        <v>8.3333333333333339</v>
      </c>
    </row>
    <row r="565" spans="1:3" s="20" customFormat="1" ht="24" x14ac:dyDescent="0.55000000000000004">
      <c r="A565" s="143" t="s">
        <v>581</v>
      </c>
      <c r="B565" s="146">
        <v>1</v>
      </c>
      <c r="C565" s="111">
        <f t="shared" si="12"/>
        <v>8.3333333333333339</v>
      </c>
    </row>
    <row r="566" spans="1:3" s="20" customFormat="1" ht="24" x14ac:dyDescent="0.55000000000000004">
      <c r="A566" s="107" t="s">
        <v>566</v>
      </c>
      <c r="B566" s="148"/>
      <c r="C566" s="108"/>
    </row>
    <row r="567" spans="1:3" s="20" customFormat="1" ht="24" x14ac:dyDescent="0.55000000000000004">
      <c r="A567" s="151" t="s">
        <v>582</v>
      </c>
      <c r="B567" s="146">
        <v>1</v>
      </c>
      <c r="C567" s="111">
        <f t="shared" si="12"/>
        <v>8.3333333333333339</v>
      </c>
    </row>
    <row r="568" spans="1:3" s="20" customFormat="1" ht="24" x14ac:dyDescent="0.55000000000000004">
      <c r="A568" s="149" t="s">
        <v>567</v>
      </c>
      <c r="B568" s="147"/>
      <c r="C568" s="140"/>
    </row>
    <row r="569" spans="1:3" s="20" customFormat="1" ht="24" x14ac:dyDescent="0.55000000000000004">
      <c r="A569" s="150" t="s">
        <v>568</v>
      </c>
      <c r="B569" s="148"/>
      <c r="C569" s="108"/>
    </row>
    <row r="570" spans="1:3" s="20" customFormat="1" ht="24" x14ac:dyDescent="0.55000000000000004">
      <c r="A570" s="154" t="s">
        <v>35</v>
      </c>
      <c r="B570" s="155">
        <f>SUM(B554:B569)</f>
        <v>12</v>
      </c>
      <c r="C570" s="156">
        <f t="shared" si="12"/>
        <v>100</v>
      </c>
    </row>
    <row r="571" spans="1:3" s="20" customFormat="1" ht="24" x14ac:dyDescent="0.55000000000000004">
      <c r="A571" s="159"/>
      <c r="B571" s="160"/>
      <c r="C571" s="161"/>
    </row>
    <row r="572" spans="1:3" s="20" customFormat="1" ht="24" x14ac:dyDescent="0.55000000000000004">
      <c r="A572" s="159"/>
      <c r="B572" s="160"/>
      <c r="C572" s="161"/>
    </row>
    <row r="573" spans="1:3" s="20" customFormat="1" ht="24" x14ac:dyDescent="0.55000000000000004">
      <c r="A573" s="159"/>
      <c r="B573" s="160"/>
      <c r="C573" s="161"/>
    </row>
    <row r="574" spans="1:3" s="20" customFormat="1" ht="24" x14ac:dyDescent="0.55000000000000004">
      <c r="A574" s="159"/>
      <c r="B574" s="160"/>
      <c r="C574" s="161"/>
    </row>
    <row r="575" spans="1:3" s="20" customFormat="1" ht="24" x14ac:dyDescent="0.55000000000000004">
      <c r="A575" s="159"/>
      <c r="B575" s="160"/>
      <c r="C575" s="161"/>
    </row>
    <row r="576" spans="1:3" s="20" customFormat="1" ht="24" x14ac:dyDescent="0.55000000000000004">
      <c r="A576" s="159"/>
      <c r="B576" s="160"/>
      <c r="C576" s="161"/>
    </row>
    <row r="577" spans="1:3" s="20" customFormat="1" ht="24" x14ac:dyDescent="0.55000000000000004">
      <c r="A577" s="159"/>
      <c r="B577" s="160"/>
      <c r="C577" s="161"/>
    </row>
    <row r="578" spans="1:3" s="20" customFormat="1" ht="24" x14ac:dyDescent="0.55000000000000004">
      <c r="A578" s="159"/>
      <c r="B578" s="160"/>
      <c r="C578" s="161"/>
    </row>
    <row r="579" spans="1:3" s="20" customFormat="1" ht="24" x14ac:dyDescent="0.55000000000000004">
      <c r="A579" s="159"/>
      <c r="B579" s="160"/>
      <c r="C579" s="161"/>
    </row>
    <row r="580" spans="1:3" s="20" customFormat="1" ht="24" x14ac:dyDescent="0.55000000000000004">
      <c r="A580" s="159"/>
      <c r="B580" s="160"/>
      <c r="C580" s="161"/>
    </row>
    <row r="581" spans="1:3" s="20" customFormat="1" ht="24" x14ac:dyDescent="0.55000000000000004">
      <c r="A581" s="159"/>
      <c r="B581" s="160"/>
      <c r="C581" s="161"/>
    </row>
    <row r="582" spans="1:3" s="20" customFormat="1" ht="24" x14ac:dyDescent="0.55000000000000004">
      <c r="A582" s="159"/>
      <c r="B582" s="160"/>
      <c r="C582" s="161"/>
    </row>
    <row r="583" spans="1:3" s="20" customFormat="1" ht="24" x14ac:dyDescent="0.55000000000000004">
      <c r="A583" s="159"/>
      <c r="B583" s="160"/>
      <c r="C583" s="161"/>
    </row>
    <row r="584" spans="1:3" s="20" customFormat="1" ht="24" x14ac:dyDescent="0.55000000000000004">
      <c r="A584" s="162"/>
      <c r="B584" s="163"/>
      <c r="C584" s="164"/>
    </row>
    <row r="585" spans="1:3" s="20" customFormat="1" ht="24" x14ac:dyDescent="0.55000000000000004">
      <c r="A585" s="92" t="s">
        <v>583</v>
      </c>
      <c r="B585" s="93" t="s">
        <v>29</v>
      </c>
      <c r="C585" s="93" t="s">
        <v>30</v>
      </c>
    </row>
    <row r="586" spans="1:3" s="20" customFormat="1" ht="24" x14ac:dyDescent="0.55000000000000004">
      <c r="A586" s="143" t="s">
        <v>588</v>
      </c>
      <c r="B586" s="110">
        <v>1</v>
      </c>
      <c r="C586" s="111">
        <f>B586*100/6</f>
        <v>16.666666666666668</v>
      </c>
    </row>
    <row r="587" spans="1:3" s="20" customFormat="1" ht="24" x14ac:dyDescent="0.55000000000000004">
      <c r="A587" s="107" t="s">
        <v>587</v>
      </c>
      <c r="B587" s="144"/>
      <c r="C587" s="108"/>
    </row>
    <row r="588" spans="1:3" s="20" customFormat="1" ht="24" x14ac:dyDescent="0.55000000000000004">
      <c r="A588" s="143" t="s">
        <v>589</v>
      </c>
      <c r="B588" s="110">
        <v>1</v>
      </c>
      <c r="C588" s="111">
        <f>B588*100/6</f>
        <v>16.666666666666668</v>
      </c>
    </row>
    <row r="589" spans="1:3" s="20" customFormat="1" ht="24" x14ac:dyDescent="0.55000000000000004">
      <c r="A589" s="107" t="s">
        <v>584</v>
      </c>
      <c r="B589" s="144"/>
      <c r="C589" s="108"/>
    </row>
    <row r="590" spans="1:3" s="20" customFormat="1" ht="24" x14ac:dyDescent="0.55000000000000004">
      <c r="A590" s="142" t="s">
        <v>591</v>
      </c>
      <c r="B590" s="141">
        <v>1</v>
      </c>
      <c r="C590" s="111">
        <f>B590*100/6</f>
        <v>16.666666666666668</v>
      </c>
    </row>
    <row r="591" spans="1:3" s="20" customFormat="1" ht="24" x14ac:dyDescent="0.55000000000000004">
      <c r="A591" s="142" t="s">
        <v>592</v>
      </c>
      <c r="B591" s="141">
        <v>1</v>
      </c>
      <c r="C591" s="111">
        <f>B591*100/6</f>
        <v>16.666666666666668</v>
      </c>
    </row>
    <row r="592" spans="1:3" s="20" customFormat="1" ht="24" x14ac:dyDescent="0.55000000000000004">
      <c r="A592" s="142" t="s">
        <v>594</v>
      </c>
      <c r="B592" s="141">
        <v>1</v>
      </c>
      <c r="C592" s="111">
        <f>B592*100/6</f>
        <v>16.666666666666668</v>
      </c>
    </row>
    <row r="593" spans="1:3" s="20" customFormat="1" ht="24" x14ac:dyDescent="0.55000000000000004">
      <c r="A593" s="143" t="s">
        <v>593</v>
      </c>
      <c r="B593" s="146">
        <v>1</v>
      </c>
      <c r="C593" s="111">
        <f>B593*100/6</f>
        <v>16.666666666666668</v>
      </c>
    </row>
    <row r="594" spans="1:3" s="20" customFormat="1" ht="24" x14ac:dyDescent="0.55000000000000004">
      <c r="A594" s="107" t="s">
        <v>590</v>
      </c>
      <c r="B594" s="148"/>
      <c r="C594" s="108"/>
    </row>
    <row r="595" spans="1:3" s="20" customFormat="1" ht="24" x14ac:dyDescent="0.55000000000000004">
      <c r="A595" s="154" t="s">
        <v>35</v>
      </c>
      <c r="B595" s="155">
        <f>SUM(B586:B594)</f>
        <v>6</v>
      </c>
      <c r="C595" s="156">
        <f>B595*100/6</f>
        <v>100</v>
      </c>
    </row>
    <row r="596" spans="1:3" s="20" customFormat="1" ht="24" x14ac:dyDescent="0.55000000000000004">
      <c r="A596" s="159"/>
      <c r="B596" s="160"/>
      <c r="C596" s="161"/>
    </row>
    <row r="597" spans="1:3" s="20" customFormat="1" ht="24" x14ac:dyDescent="0.55000000000000004">
      <c r="A597" s="159"/>
      <c r="B597" s="160"/>
      <c r="C597" s="161"/>
    </row>
    <row r="598" spans="1:3" s="20" customFormat="1" ht="24" x14ac:dyDescent="0.55000000000000004">
      <c r="A598" s="92" t="s">
        <v>595</v>
      </c>
      <c r="B598" s="93" t="s">
        <v>29</v>
      </c>
      <c r="C598" s="93" t="s">
        <v>30</v>
      </c>
    </row>
    <row r="599" spans="1:3" s="20" customFormat="1" ht="24" x14ac:dyDescent="0.55000000000000004">
      <c r="A599" s="142" t="s">
        <v>597</v>
      </c>
      <c r="B599" s="141">
        <v>2</v>
      </c>
      <c r="C599" s="111">
        <f>B599*100/10</f>
        <v>20</v>
      </c>
    </row>
    <row r="600" spans="1:3" s="20" customFormat="1" ht="24" x14ac:dyDescent="0.55000000000000004">
      <c r="A600" s="143" t="s">
        <v>598</v>
      </c>
      <c r="B600" s="110">
        <v>2</v>
      </c>
      <c r="C600" s="111">
        <f>B600*100/10</f>
        <v>20</v>
      </c>
    </row>
    <row r="601" spans="1:3" s="20" customFormat="1" ht="24" x14ac:dyDescent="0.55000000000000004">
      <c r="A601" s="107" t="s">
        <v>808</v>
      </c>
      <c r="B601" s="144"/>
      <c r="C601" s="108"/>
    </row>
    <row r="602" spans="1:3" s="20" customFormat="1" ht="24" x14ac:dyDescent="0.55000000000000004">
      <c r="A602" s="142" t="s">
        <v>599</v>
      </c>
      <c r="B602" s="141">
        <v>1</v>
      </c>
      <c r="C602" s="111">
        <f>B602*100/10</f>
        <v>10</v>
      </c>
    </row>
    <row r="603" spans="1:3" s="20" customFormat="1" ht="24" x14ac:dyDescent="0.55000000000000004">
      <c r="A603" s="142" t="s">
        <v>600</v>
      </c>
      <c r="B603" s="141">
        <v>1</v>
      </c>
      <c r="C603" s="111">
        <f>B603*100/10</f>
        <v>10</v>
      </c>
    </row>
    <row r="604" spans="1:3" s="20" customFormat="1" ht="24" x14ac:dyDescent="0.55000000000000004">
      <c r="A604" s="142" t="s">
        <v>601</v>
      </c>
      <c r="B604" s="141">
        <v>1</v>
      </c>
      <c r="C604" s="111">
        <f>B604*100/10</f>
        <v>10</v>
      </c>
    </row>
    <row r="605" spans="1:3" s="20" customFormat="1" ht="24" x14ac:dyDescent="0.55000000000000004">
      <c r="A605" s="142" t="s">
        <v>602</v>
      </c>
      <c r="B605" s="141">
        <v>1</v>
      </c>
      <c r="C605" s="111">
        <f>B605*100/10</f>
        <v>10</v>
      </c>
    </row>
    <row r="606" spans="1:3" s="20" customFormat="1" ht="24" x14ac:dyDescent="0.55000000000000004">
      <c r="A606" s="143" t="s">
        <v>603</v>
      </c>
      <c r="B606" s="110">
        <v>1</v>
      </c>
      <c r="C606" s="111">
        <f>B606*100/10</f>
        <v>10</v>
      </c>
    </row>
    <row r="607" spans="1:3" s="20" customFormat="1" ht="24" x14ac:dyDescent="0.55000000000000004">
      <c r="A607" s="107" t="s">
        <v>596</v>
      </c>
      <c r="B607" s="144"/>
      <c r="C607" s="108"/>
    </row>
    <row r="608" spans="1:3" s="20" customFormat="1" ht="24" x14ac:dyDescent="0.55000000000000004">
      <c r="A608" s="142" t="s">
        <v>604</v>
      </c>
      <c r="B608" s="141">
        <v>1</v>
      </c>
      <c r="C608" s="111">
        <f>B608*100/10</f>
        <v>10</v>
      </c>
    </row>
    <row r="609" spans="1:3" s="20" customFormat="1" ht="24" x14ac:dyDescent="0.55000000000000004">
      <c r="A609" s="154" t="s">
        <v>35</v>
      </c>
      <c r="B609" s="155">
        <f>SUM(B599:B608)</f>
        <v>10</v>
      </c>
      <c r="C609" s="156">
        <f>B609*100/10</f>
        <v>100</v>
      </c>
    </row>
    <row r="610" spans="1:3" s="20" customFormat="1" ht="24" x14ac:dyDescent="0.55000000000000004">
      <c r="A610" s="159"/>
      <c r="B610" s="160"/>
      <c r="C610" s="161"/>
    </row>
    <row r="611" spans="1:3" s="20" customFormat="1" ht="24" x14ac:dyDescent="0.55000000000000004">
      <c r="A611" s="159"/>
      <c r="B611" s="160"/>
      <c r="C611" s="161"/>
    </row>
    <row r="612" spans="1:3" s="20" customFormat="1" ht="24" x14ac:dyDescent="0.55000000000000004">
      <c r="A612" s="159"/>
      <c r="B612" s="160"/>
      <c r="C612" s="161"/>
    </row>
    <row r="613" spans="1:3" s="20" customFormat="1" ht="24" x14ac:dyDescent="0.55000000000000004">
      <c r="A613" s="159"/>
      <c r="B613" s="160"/>
      <c r="C613" s="161"/>
    </row>
    <row r="614" spans="1:3" s="20" customFormat="1" ht="24" x14ac:dyDescent="0.55000000000000004">
      <c r="A614" s="159"/>
      <c r="B614" s="160"/>
      <c r="C614" s="161"/>
    </row>
    <row r="615" spans="1:3" s="20" customFormat="1" ht="24" x14ac:dyDescent="0.55000000000000004">
      <c r="A615" s="159"/>
      <c r="B615" s="160"/>
      <c r="C615" s="161"/>
    </row>
    <row r="616" spans="1:3" s="20" customFormat="1" ht="24" x14ac:dyDescent="0.55000000000000004">
      <c r="A616" s="165"/>
      <c r="B616" s="166"/>
      <c r="C616" s="167"/>
    </row>
    <row r="617" spans="1:3" s="20" customFormat="1" ht="24" x14ac:dyDescent="0.55000000000000004">
      <c r="A617" s="153" t="s">
        <v>605</v>
      </c>
      <c r="B617" s="93" t="s">
        <v>29</v>
      </c>
      <c r="C617" s="93" t="s">
        <v>30</v>
      </c>
    </row>
    <row r="618" spans="1:3" s="20" customFormat="1" ht="24" x14ac:dyDescent="0.55000000000000004">
      <c r="A618" s="142" t="s">
        <v>607</v>
      </c>
      <c r="B618" s="141">
        <v>3</v>
      </c>
      <c r="C618" s="111">
        <f>B618*100/6</f>
        <v>50</v>
      </c>
    </row>
    <row r="619" spans="1:3" s="20" customFormat="1" ht="24" x14ac:dyDescent="0.55000000000000004">
      <c r="A619" s="143" t="s">
        <v>608</v>
      </c>
      <c r="B619" s="110">
        <v>1</v>
      </c>
      <c r="C619" s="111">
        <f>B619*100/6</f>
        <v>16.666666666666668</v>
      </c>
    </row>
    <row r="620" spans="1:3" s="20" customFormat="1" ht="24" x14ac:dyDescent="0.55000000000000004">
      <c r="A620" s="107" t="s">
        <v>609</v>
      </c>
      <c r="B620" s="144"/>
      <c r="C620" s="108"/>
    </row>
    <row r="621" spans="1:3" s="20" customFormat="1" ht="24" x14ac:dyDescent="0.55000000000000004">
      <c r="A621" s="142" t="s">
        <v>610</v>
      </c>
      <c r="B621" s="141">
        <v>1</v>
      </c>
      <c r="C621" s="111">
        <f>B621*100/6</f>
        <v>16.666666666666668</v>
      </c>
    </row>
    <row r="622" spans="1:3" s="20" customFormat="1" ht="24" x14ac:dyDescent="0.55000000000000004">
      <c r="A622" s="142" t="s">
        <v>611</v>
      </c>
      <c r="B622" s="141">
        <v>1</v>
      </c>
      <c r="C622" s="111">
        <f>B622*100/6</f>
        <v>16.666666666666668</v>
      </c>
    </row>
    <row r="623" spans="1:3" s="20" customFormat="1" ht="24" x14ac:dyDescent="0.55000000000000004">
      <c r="A623" s="154" t="s">
        <v>35</v>
      </c>
      <c r="B623" s="155">
        <f>SUM(B618:B622)</f>
        <v>6</v>
      </c>
      <c r="C623" s="156">
        <f>B623*100/6</f>
        <v>100</v>
      </c>
    </row>
    <row r="624" spans="1:3" s="20" customFormat="1" ht="24" x14ac:dyDescent="0.55000000000000004">
      <c r="A624" s="159"/>
      <c r="B624" s="160"/>
      <c r="C624" s="161"/>
    </row>
    <row r="625" spans="1:3" s="20" customFormat="1" ht="24" x14ac:dyDescent="0.55000000000000004">
      <c r="A625" s="159"/>
      <c r="B625" s="160"/>
      <c r="C625" s="161"/>
    </row>
    <row r="626" spans="1:3" s="20" customFormat="1" ht="24" x14ac:dyDescent="0.55000000000000004">
      <c r="A626" s="92" t="s">
        <v>606</v>
      </c>
      <c r="B626" s="93" t="s">
        <v>29</v>
      </c>
      <c r="C626" s="93" t="s">
        <v>30</v>
      </c>
    </row>
    <row r="627" spans="1:3" s="20" customFormat="1" ht="24" x14ac:dyDescent="0.55000000000000004">
      <c r="A627" s="142" t="s">
        <v>612</v>
      </c>
      <c r="B627" s="141">
        <v>1</v>
      </c>
      <c r="C627" s="111">
        <f>B627*100/5</f>
        <v>20</v>
      </c>
    </row>
    <row r="628" spans="1:3" s="20" customFormat="1" ht="24" x14ac:dyDescent="0.55000000000000004">
      <c r="A628" s="142" t="s">
        <v>613</v>
      </c>
      <c r="B628" s="141">
        <v>1</v>
      </c>
      <c r="C628" s="111">
        <f t="shared" ref="C628:C632" si="13">B628*100/5</f>
        <v>20</v>
      </c>
    </row>
    <row r="629" spans="1:3" s="20" customFormat="1" ht="24" x14ac:dyDescent="0.55000000000000004">
      <c r="A629" s="142" t="s">
        <v>614</v>
      </c>
      <c r="B629" s="141">
        <v>1</v>
      </c>
      <c r="C629" s="111">
        <f t="shared" si="13"/>
        <v>20</v>
      </c>
    </row>
    <row r="630" spans="1:3" s="20" customFormat="1" ht="24" x14ac:dyDescent="0.55000000000000004">
      <c r="A630" s="142" t="s">
        <v>615</v>
      </c>
      <c r="B630" s="141">
        <v>1</v>
      </c>
      <c r="C630" s="111">
        <f t="shared" si="13"/>
        <v>20</v>
      </c>
    </row>
    <row r="631" spans="1:3" s="20" customFormat="1" ht="24" x14ac:dyDescent="0.55000000000000004">
      <c r="A631" s="139" t="s">
        <v>616</v>
      </c>
      <c r="B631" s="106">
        <v>1</v>
      </c>
      <c r="C631" s="111">
        <f t="shared" si="13"/>
        <v>20</v>
      </c>
    </row>
    <row r="632" spans="1:3" s="20" customFormat="1" ht="24.75" thickBot="1" x14ac:dyDescent="0.6">
      <c r="A632" s="95" t="s">
        <v>35</v>
      </c>
      <c r="B632" s="96">
        <f>SUM(B627:B631)</f>
        <v>5</v>
      </c>
      <c r="C632" s="109">
        <f t="shared" si="13"/>
        <v>100</v>
      </c>
    </row>
    <row r="633" spans="1:3" s="20" customFormat="1" ht="24.75" thickTop="1" x14ac:dyDescent="0.55000000000000004">
      <c r="A633" s="18"/>
      <c r="B633" s="19"/>
      <c r="C633" s="19"/>
    </row>
    <row r="634" spans="1:3" s="20" customFormat="1" ht="24" x14ac:dyDescent="0.55000000000000004">
      <c r="A634" s="18"/>
      <c r="B634" s="19"/>
      <c r="C634" s="19"/>
    </row>
    <row r="635" spans="1:3" s="20" customFormat="1" ht="24" x14ac:dyDescent="0.55000000000000004">
      <c r="A635" s="18"/>
      <c r="B635" s="19"/>
      <c r="C635" s="19"/>
    </row>
    <row r="636" spans="1:3" s="20" customFormat="1" ht="24" x14ac:dyDescent="0.55000000000000004">
      <c r="A636" s="18"/>
      <c r="B636" s="19"/>
      <c r="C636" s="19"/>
    </row>
    <row r="637" spans="1:3" s="20" customFormat="1" ht="24" x14ac:dyDescent="0.55000000000000004">
      <c r="A637" s="18"/>
      <c r="B637" s="19"/>
      <c r="C637" s="19"/>
    </row>
    <row r="638" spans="1:3" s="20" customFormat="1" ht="24" x14ac:dyDescent="0.55000000000000004">
      <c r="A638" s="18"/>
      <c r="B638" s="19"/>
      <c r="C638" s="19"/>
    </row>
    <row r="639" spans="1:3" s="20" customFormat="1" ht="24" x14ac:dyDescent="0.55000000000000004">
      <c r="A639" s="18"/>
      <c r="B639" s="19"/>
      <c r="C639" s="19"/>
    </row>
    <row r="640" spans="1:3" s="20" customFormat="1" ht="24" x14ac:dyDescent="0.55000000000000004">
      <c r="A640" s="18"/>
      <c r="B640" s="19"/>
      <c r="C640" s="19"/>
    </row>
    <row r="641" spans="1:3" s="20" customFormat="1" ht="24" x14ac:dyDescent="0.55000000000000004">
      <c r="A641" s="18"/>
      <c r="B641" s="19"/>
      <c r="C641" s="19"/>
    </row>
    <row r="642" spans="1:3" s="20" customFormat="1" ht="24" x14ac:dyDescent="0.55000000000000004">
      <c r="A642" s="18"/>
      <c r="B642" s="19"/>
      <c r="C642" s="19"/>
    </row>
    <row r="643" spans="1:3" s="20" customFormat="1" ht="24" x14ac:dyDescent="0.55000000000000004">
      <c r="A643" s="18"/>
      <c r="B643" s="19"/>
      <c r="C643" s="19"/>
    </row>
    <row r="644" spans="1:3" s="20" customFormat="1" ht="24" x14ac:dyDescent="0.55000000000000004">
      <c r="A644" s="18"/>
      <c r="B644" s="19"/>
      <c r="C644" s="19"/>
    </row>
    <row r="645" spans="1:3" s="20" customFormat="1" ht="24" x14ac:dyDescent="0.55000000000000004">
      <c r="A645" s="18"/>
      <c r="B645" s="19"/>
      <c r="C645" s="19"/>
    </row>
    <row r="646" spans="1:3" s="20" customFormat="1" ht="24" x14ac:dyDescent="0.55000000000000004">
      <c r="A646" s="18"/>
      <c r="B646" s="19"/>
      <c r="C646" s="19"/>
    </row>
    <row r="647" spans="1:3" s="20" customFormat="1" ht="24" x14ac:dyDescent="0.55000000000000004">
      <c r="A647" s="18"/>
      <c r="B647" s="19"/>
      <c r="C647" s="19"/>
    </row>
    <row r="648" spans="1:3" s="20" customFormat="1" ht="24" x14ac:dyDescent="0.55000000000000004">
      <c r="A648" s="18"/>
      <c r="B648" s="19"/>
      <c r="C648" s="19"/>
    </row>
    <row r="649" spans="1:3" s="20" customFormat="1" ht="24" x14ac:dyDescent="0.55000000000000004">
      <c r="A649" s="18"/>
      <c r="B649" s="19"/>
      <c r="C649" s="19"/>
    </row>
    <row r="650" spans="1:3" s="20" customFormat="1" ht="24" x14ac:dyDescent="0.55000000000000004">
      <c r="A650" s="18"/>
      <c r="B650" s="19"/>
      <c r="C650" s="19"/>
    </row>
    <row r="651" spans="1:3" s="20" customFormat="1" ht="24" x14ac:dyDescent="0.55000000000000004">
      <c r="A651" s="18"/>
      <c r="B651" s="19"/>
      <c r="C651" s="19"/>
    </row>
    <row r="652" spans="1:3" s="20" customFormat="1" ht="24" x14ac:dyDescent="0.55000000000000004">
      <c r="A652" s="18"/>
      <c r="B652" s="19"/>
      <c r="C652" s="19"/>
    </row>
    <row r="653" spans="1:3" s="20" customFormat="1" ht="24" x14ac:dyDescent="0.55000000000000004">
      <c r="A653" s="18"/>
      <c r="B653" s="19"/>
      <c r="C653" s="19"/>
    </row>
    <row r="654" spans="1:3" s="20" customFormat="1" ht="24" x14ac:dyDescent="0.55000000000000004">
      <c r="A654" s="18"/>
      <c r="B654" s="19"/>
      <c r="C654" s="19"/>
    </row>
    <row r="655" spans="1:3" s="20" customFormat="1" ht="24" x14ac:dyDescent="0.55000000000000004">
      <c r="A655" s="18"/>
      <c r="B655" s="19"/>
      <c r="C655" s="19"/>
    </row>
    <row r="656" spans="1:3" s="20" customFormat="1" ht="24" x14ac:dyDescent="0.55000000000000004">
      <c r="A656" s="18"/>
      <c r="B656" s="19"/>
      <c r="C656" s="19"/>
    </row>
    <row r="657" spans="1:3" s="20" customFormat="1" ht="24" x14ac:dyDescent="0.55000000000000004">
      <c r="A657" s="18"/>
      <c r="B657" s="19"/>
      <c r="C657" s="19"/>
    </row>
    <row r="658" spans="1:3" s="20" customFormat="1" ht="24" x14ac:dyDescent="0.55000000000000004">
      <c r="A658" s="18"/>
      <c r="B658" s="19"/>
      <c r="C658" s="19"/>
    </row>
    <row r="659" spans="1:3" s="20" customFormat="1" ht="24" x14ac:dyDescent="0.55000000000000004">
      <c r="A659" s="18"/>
      <c r="B659" s="19"/>
      <c r="C659" s="19"/>
    </row>
    <row r="660" spans="1:3" s="20" customFormat="1" ht="24" x14ac:dyDescent="0.55000000000000004">
      <c r="A660" s="18"/>
      <c r="B660" s="19"/>
      <c r="C660" s="19"/>
    </row>
    <row r="661" spans="1:3" s="20" customFormat="1" ht="24" x14ac:dyDescent="0.55000000000000004">
      <c r="A661" s="18"/>
      <c r="B661" s="19"/>
      <c r="C661" s="19"/>
    </row>
    <row r="662" spans="1:3" s="20" customFormat="1" ht="24" x14ac:dyDescent="0.55000000000000004">
      <c r="A662" s="18"/>
      <c r="B662" s="19"/>
      <c r="C662" s="19"/>
    </row>
    <row r="663" spans="1:3" s="20" customFormat="1" ht="24" x14ac:dyDescent="0.55000000000000004">
      <c r="A663" s="18"/>
      <c r="B663" s="19"/>
      <c r="C663" s="19"/>
    </row>
    <row r="664" spans="1:3" s="20" customFormat="1" ht="24" x14ac:dyDescent="0.55000000000000004">
      <c r="A664" s="18"/>
      <c r="B664" s="19"/>
      <c r="C664" s="19"/>
    </row>
    <row r="665" spans="1:3" s="20" customFormat="1" ht="24" x14ac:dyDescent="0.55000000000000004">
      <c r="A665" s="18"/>
      <c r="B665" s="19"/>
      <c r="C665" s="19"/>
    </row>
    <row r="666" spans="1:3" s="20" customFormat="1" ht="24" x14ac:dyDescent="0.55000000000000004">
      <c r="A666" s="18"/>
      <c r="B666" s="19"/>
      <c r="C666" s="19"/>
    </row>
    <row r="667" spans="1:3" s="20" customFormat="1" ht="24" x14ac:dyDescent="0.55000000000000004">
      <c r="A667" s="18"/>
      <c r="B667" s="19"/>
      <c r="C667" s="19"/>
    </row>
    <row r="668" spans="1:3" s="20" customFormat="1" ht="24" x14ac:dyDescent="0.55000000000000004">
      <c r="A668" s="18"/>
      <c r="B668" s="19"/>
      <c r="C668" s="19"/>
    </row>
    <row r="669" spans="1:3" s="20" customFormat="1" ht="24" x14ac:dyDescent="0.55000000000000004">
      <c r="A669" s="18"/>
      <c r="B669" s="19"/>
      <c r="C669" s="19"/>
    </row>
    <row r="670" spans="1:3" s="20" customFormat="1" ht="24" x14ac:dyDescent="0.55000000000000004">
      <c r="A670" s="18"/>
      <c r="B670" s="19"/>
      <c r="C670" s="19"/>
    </row>
    <row r="671" spans="1:3" s="20" customFormat="1" ht="24" x14ac:dyDescent="0.55000000000000004">
      <c r="A671" s="18"/>
      <c r="B671" s="19"/>
      <c r="C671" s="19"/>
    </row>
    <row r="672" spans="1:3" s="20" customFormat="1" ht="24" x14ac:dyDescent="0.55000000000000004">
      <c r="A672" s="18"/>
      <c r="B672" s="19"/>
      <c r="C672" s="19"/>
    </row>
    <row r="673" spans="1:3" s="20" customFormat="1" ht="24" x14ac:dyDescent="0.55000000000000004">
      <c r="A673" s="18"/>
      <c r="B673" s="19"/>
      <c r="C673" s="19"/>
    </row>
    <row r="674" spans="1:3" s="20" customFormat="1" ht="24" x14ac:dyDescent="0.55000000000000004">
      <c r="A674" s="18"/>
      <c r="B674" s="19"/>
      <c r="C674" s="19"/>
    </row>
    <row r="675" spans="1:3" s="20" customFormat="1" ht="24" x14ac:dyDescent="0.55000000000000004">
      <c r="A675" s="18"/>
      <c r="B675" s="19"/>
      <c r="C675" s="19"/>
    </row>
    <row r="676" spans="1:3" s="20" customFormat="1" ht="24" x14ac:dyDescent="0.55000000000000004">
      <c r="A676" s="18"/>
      <c r="B676" s="19"/>
      <c r="C676" s="19"/>
    </row>
    <row r="677" spans="1:3" s="20" customFormat="1" ht="24" x14ac:dyDescent="0.55000000000000004">
      <c r="A677" s="18"/>
      <c r="B677" s="19"/>
      <c r="C677" s="19"/>
    </row>
    <row r="678" spans="1:3" s="20" customFormat="1" ht="24" x14ac:dyDescent="0.55000000000000004">
      <c r="A678" s="18"/>
      <c r="B678" s="19"/>
      <c r="C678" s="19"/>
    </row>
    <row r="679" spans="1:3" s="20" customFormat="1" ht="24" x14ac:dyDescent="0.55000000000000004">
      <c r="A679" s="18"/>
      <c r="B679" s="19"/>
      <c r="C679" s="19"/>
    </row>
    <row r="680" spans="1:3" s="20" customFormat="1" ht="24" x14ac:dyDescent="0.55000000000000004">
      <c r="A680" s="18"/>
      <c r="B680" s="19"/>
      <c r="C680" s="19"/>
    </row>
    <row r="681" spans="1:3" s="20" customFormat="1" ht="24" x14ac:dyDescent="0.55000000000000004">
      <c r="A681" s="18"/>
      <c r="B681" s="19"/>
      <c r="C681" s="19"/>
    </row>
    <row r="682" spans="1:3" s="20" customFormat="1" ht="24" x14ac:dyDescent="0.55000000000000004">
      <c r="A682" s="18"/>
      <c r="B682" s="19"/>
      <c r="C682" s="19"/>
    </row>
    <row r="683" spans="1:3" s="20" customFormat="1" ht="24" x14ac:dyDescent="0.55000000000000004">
      <c r="A683" s="18"/>
      <c r="B683" s="19"/>
      <c r="C683" s="19"/>
    </row>
    <row r="684" spans="1:3" s="20" customFormat="1" ht="24" x14ac:dyDescent="0.55000000000000004">
      <c r="A684" s="18"/>
      <c r="B684" s="19"/>
      <c r="C684" s="19"/>
    </row>
    <row r="685" spans="1:3" s="20" customFormat="1" ht="24" x14ac:dyDescent="0.55000000000000004">
      <c r="A685" s="18"/>
      <c r="B685" s="19"/>
      <c r="C685" s="19"/>
    </row>
    <row r="686" spans="1:3" s="20" customFormat="1" ht="24" x14ac:dyDescent="0.55000000000000004">
      <c r="A686" s="18"/>
      <c r="B686" s="19"/>
      <c r="C686" s="19"/>
    </row>
    <row r="687" spans="1:3" s="20" customFormat="1" ht="24" x14ac:dyDescent="0.55000000000000004">
      <c r="A687" s="18"/>
      <c r="B687" s="19"/>
      <c r="C687" s="19"/>
    </row>
    <row r="688" spans="1:3" s="20" customFormat="1" ht="24" x14ac:dyDescent="0.55000000000000004">
      <c r="A688" s="18"/>
      <c r="B688" s="19"/>
      <c r="C688" s="19"/>
    </row>
    <row r="689" spans="1:3" s="20" customFormat="1" ht="24" x14ac:dyDescent="0.55000000000000004">
      <c r="A689" s="18"/>
      <c r="B689" s="19"/>
      <c r="C689" s="19"/>
    </row>
    <row r="690" spans="1:3" s="20" customFormat="1" ht="24" x14ac:dyDescent="0.55000000000000004">
      <c r="A690" s="18"/>
      <c r="B690" s="19"/>
      <c r="C690" s="19"/>
    </row>
    <row r="691" spans="1:3" s="20" customFormat="1" ht="24" x14ac:dyDescent="0.55000000000000004">
      <c r="A691" s="18"/>
      <c r="B691" s="19"/>
      <c r="C691" s="19"/>
    </row>
    <row r="692" spans="1:3" s="20" customFormat="1" ht="24" x14ac:dyDescent="0.55000000000000004">
      <c r="A692" s="18"/>
      <c r="B692" s="19"/>
      <c r="C692" s="19"/>
    </row>
    <row r="693" spans="1:3" s="20" customFormat="1" ht="24" x14ac:dyDescent="0.55000000000000004">
      <c r="A693" s="18"/>
      <c r="B693" s="19"/>
      <c r="C693" s="19"/>
    </row>
    <row r="694" spans="1:3" s="20" customFormat="1" ht="24" x14ac:dyDescent="0.55000000000000004">
      <c r="A694" s="18"/>
      <c r="B694" s="19"/>
      <c r="C694" s="19"/>
    </row>
    <row r="695" spans="1:3" s="20" customFormat="1" ht="24" x14ac:dyDescent="0.55000000000000004">
      <c r="A695" s="18"/>
      <c r="B695" s="19"/>
      <c r="C695" s="19"/>
    </row>
    <row r="696" spans="1:3" s="20" customFormat="1" ht="24" x14ac:dyDescent="0.55000000000000004">
      <c r="A696" s="18"/>
      <c r="B696" s="19"/>
      <c r="C696" s="19"/>
    </row>
    <row r="697" spans="1:3" s="20" customFormat="1" ht="24" x14ac:dyDescent="0.55000000000000004">
      <c r="A697" s="18"/>
      <c r="B697" s="19"/>
      <c r="C697" s="19"/>
    </row>
    <row r="698" spans="1:3" s="20" customFormat="1" ht="24" x14ac:dyDescent="0.55000000000000004">
      <c r="A698" s="18"/>
      <c r="B698" s="19"/>
      <c r="C698" s="19"/>
    </row>
    <row r="699" spans="1:3" s="20" customFormat="1" ht="24" x14ac:dyDescent="0.55000000000000004">
      <c r="A699" s="18"/>
      <c r="B699" s="19"/>
      <c r="C699" s="19"/>
    </row>
    <row r="700" spans="1:3" s="20" customFormat="1" ht="24" x14ac:dyDescent="0.55000000000000004">
      <c r="A700" s="18"/>
      <c r="B700" s="19"/>
      <c r="C700" s="19"/>
    </row>
    <row r="701" spans="1:3" s="20" customFormat="1" ht="24" x14ac:dyDescent="0.55000000000000004">
      <c r="A701" s="18"/>
      <c r="B701" s="19"/>
      <c r="C701" s="19"/>
    </row>
    <row r="702" spans="1:3" s="20" customFormat="1" ht="24" x14ac:dyDescent="0.55000000000000004">
      <c r="A702" s="18"/>
      <c r="B702" s="19"/>
      <c r="C702" s="19"/>
    </row>
    <row r="703" spans="1:3" s="20" customFormat="1" ht="24" x14ac:dyDescent="0.55000000000000004">
      <c r="A703" s="18"/>
      <c r="B703" s="19"/>
      <c r="C703" s="19"/>
    </row>
    <row r="704" spans="1:3" s="20" customFormat="1" ht="24" x14ac:dyDescent="0.55000000000000004">
      <c r="A704" s="18"/>
      <c r="B704" s="19"/>
      <c r="C704" s="19"/>
    </row>
    <row r="705" spans="1:3" s="20" customFormat="1" ht="24" x14ac:dyDescent="0.55000000000000004">
      <c r="A705" s="18"/>
      <c r="B705" s="19"/>
      <c r="C705" s="19"/>
    </row>
    <row r="706" spans="1:3" s="20" customFormat="1" ht="24" x14ac:dyDescent="0.55000000000000004">
      <c r="A706" s="18"/>
      <c r="B706" s="19"/>
      <c r="C706" s="19"/>
    </row>
    <row r="707" spans="1:3" s="20" customFormat="1" ht="24" x14ac:dyDescent="0.55000000000000004">
      <c r="A707" s="18"/>
      <c r="B707" s="19"/>
      <c r="C707" s="19"/>
    </row>
    <row r="708" spans="1:3" s="20" customFormat="1" ht="24" x14ac:dyDescent="0.55000000000000004">
      <c r="A708" s="18"/>
      <c r="B708" s="19"/>
      <c r="C708" s="19"/>
    </row>
    <row r="709" spans="1:3" s="20" customFormat="1" ht="24" x14ac:dyDescent="0.55000000000000004">
      <c r="A709" s="18"/>
      <c r="B709" s="19"/>
      <c r="C709" s="19"/>
    </row>
    <row r="710" spans="1:3" s="20" customFormat="1" ht="24" x14ac:dyDescent="0.55000000000000004">
      <c r="A710" s="18"/>
      <c r="B710" s="19"/>
      <c r="C710" s="19"/>
    </row>
    <row r="711" spans="1:3" s="20" customFormat="1" ht="24" x14ac:dyDescent="0.55000000000000004">
      <c r="A711" s="18"/>
      <c r="B711" s="19"/>
      <c r="C711" s="19"/>
    </row>
    <row r="712" spans="1:3" s="20" customFormat="1" ht="24" x14ac:dyDescent="0.55000000000000004">
      <c r="A712" s="18"/>
      <c r="B712" s="19"/>
      <c r="C712" s="19"/>
    </row>
    <row r="713" spans="1:3" s="20" customFormat="1" ht="24" x14ac:dyDescent="0.55000000000000004">
      <c r="A713" s="18"/>
      <c r="B713" s="19"/>
      <c r="C713" s="19"/>
    </row>
    <row r="714" spans="1:3" s="20" customFormat="1" ht="24" x14ac:dyDescent="0.55000000000000004">
      <c r="A714" s="18"/>
      <c r="B714" s="19"/>
      <c r="C714" s="19"/>
    </row>
    <row r="715" spans="1:3" s="20" customFormat="1" ht="24" x14ac:dyDescent="0.55000000000000004">
      <c r="A715" s="18"/>
      <c r="B715" s="19"/>
      <c r="C715" s="19"/>
    </row>
    <row r="716" spans="1:3" s="20" customFormat="1" ht="24" x14ac:dyDescent="0.55000000000000004">
      <c r="A716" s="18"/>
      <c r="B716" s="19"/>
      <c r="C716" s="19"/>
    </row>
    <row r="717" spans="1:3" s="20" customFormat="1" ht="24" x14ac:dyDescent="0.55000000000000004">
      <c r="A717" s="18"/>
      <c r="B717" s="19"/>
      <c r="C717" s="19"/>
    </row>
  </sheetData>
  <mergeCells count="27">
    <mergeCell ref="A503:A504"/>
    <mergeCell ref="B503:D503"/>
    <mergeCell ref="A529:A530"/>
    <mergeCell ref="B529:B530"/>
    <mergeCell ref="C529:C530"/>
    <mergeCell ref="A294:A295"/>
    <mergeCell ref="A1:D1"/>
    <mergeCell ref="A2:D2"/>
    <mergeCell ref="B294:D294"/>
    <mergeCell ref="A327:A328"/>
    <mergeCell ref="B327:B328"/>
    <mergeCell ref="C327:C328"/>
    <mergeCell ref="A341:A342"/>
    <mergeCell ref="B341:D341"/>
    <mergeCell ref="A424:A425"/>
    <mergeCell ref="B424:B425"/>
    <mergeCell ref="C424:C425"/>
    <mergeCell ref="A391:A393"/>
    <mergeCell ref="B391:D391"/>
    <mergeCell ref="A366:A367"/>
    <mergeCell ref="B366:B367"/>
    <mergeCell ref="C366:C367"/>
    <mergeCell ref="A456:A457"/>
    <mergeCell ref="B456:D456"/>
    <mergeCell ref="A489:A490"/>
    <mergeCell ref="B489:B490"/>
    <mergeCell ref="C489:C490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34" r:id="rId4">
          <objectPr defaultSize="0" autoPict="0" r:id="rId5">
            <anchor moveWithCells="1" sizeWithCells="1">
              <from>
                <xdr:col>1</xdr:col>
                <xdr:colOff>123825</xdr:colOff>
                <xdr:row>423</xdr:row>
                <xdr:rowOff>161925</xdr:rowOff>
              </from>
              <to>
                <xdr:col>1</xdr:col>
                <xdr:colOff>257175</xdr:colOff>
                <xdr:row>424</xdr:row>
                <xdr:rowOff>28575</xdr:rowOff>
              </to>
            </anchor>
          </objectPr>
        </oleObject>
      </mc:Choice>
      <mc:Fallback>
        <oleObject progId="Equation.3" shapeId="5134" r:id="rId4"/>
      </mc:Fallback>
    </mc:AlternateContent>
    <mc:AlternateContent xmlns:mc="http://schemas.openxmlformats.org/markup-compatibility/2006">
      <mc:Choice Requires="x14">
        <oleObject progId="Equation.3" shapeId="5137" r:id="rId6">
          <objectPr defaultSize="0" autoPict="0" r:id="rId5">
            <anchor moveWithCells="1" sizeWithCells="1">
              <from>
                <xdr:col>1</xdr:col>
                <xdr:colOff>123825</xdr:colOff>
                <xdr:row>326</xdr:row>
                <xdr:rowOff>219075</xdr:rowOff>
              </from>
              <to>
                <xdr:col>1</xdr:col>
                <xdr:colOff>257175</xdr:colOff>
                <xdr:row>327</xdr:row>
                <xdr:rowOff>85725</xdr:rowOff>
              </to>
            </anchor>
          </objectPr>
        </oleObject>
      </mc:Choice>
      <mc:Fallback>
        <oleObject progId="Equation.3" shapeId="5137" r:id="rId6"/>
      </mc:Fallback>
    </mc:AlternateContent>
    <mc:AlternateContent xmlns:mc="http://schemas.openxmlformats.org/markup-compatibility/2006">
      <mc:Choice Requires="x14">
        <oleObject progId="Equation.3" shapeId="5138" r:id="rId7">
          <objectPr defaultSize="0" autoPict="0" r:id="rId5">
            <anchor moveWithCells="1" sizeWithCells="1">
              <from>
                <xdr:col>1</xdr:col>
                <xdr:colOff>123825</xdr:colOff>
                <xdr:row>365</xdr:row>
                <xdr:rowOff>161925</xdr:rowOff>
              </from>
              <to>
                <xdr:col>1</xdr:col>
                <xdr:colOff>257175</xdr:colOff>
                <xdr:row>366</xdr:row>
                <xdr:rowOff>28575</xdr:rowOff>
              </to>
            </anchor>
          </objectPr>
        </oleObject>
      </mc:Choice>
      <mc:Fallback>
        <oleObject progId="Equation.3" shapeId="5138" r:id="rId7"/>
      </mc:Fallback>
    </mc:AlternateContent>
    <mc:AlternateContent xmlns:mc="http://schemas.openxmlformats.org/markup-compatibility/2006">
      <mc:Choice Requires="x14">
        <oleObject progId="Equation.3" shapeId="5139" r:id="rId8">
          <objectPr defaultSize="0" autoPict="0" r:id="rId5">
            <anchor moveWithCells="1" sizeWithCells="1">
              <from>
                <xdr:col>1</xdr:col>
                <xdr:colOff>123825</xdr:colOff>
                <xdr:row>488</xdr:row>
                <xdr:rowOff>161925</xdr:rowOff>
              </from>
              <to>
                <xdr:col>1</xdr:col>
                <xdr:colOff>257175</xdr:colOff>
                <xdr:row>489</xdr:row>
                <xdr:rowOff>28575</xdr:rowOff>
              </to>
            </anchor>
          </objectPr>
        </oleObject>
      </mc:Choice>
      <mc:Fallback>
        <oleObject progId="Equation.3" shapeId="5139" r:id="rId8"/>
      </mc:Fallback>
    </mc:AlternateContent>
    <mc:AlternateContent xmlns:mc="http://schemas.openxmlformats.org/markup-compatibility/2006">
      <mc:Choice Requires="x14">
        <oleObject progId="Equation.3" shapeId="5140" r:id="rId9">
          <objectPr defaultSize="0" autoPict="0" r:id="rId5">
            <anchor moveWithCells="1" sizeWithCells="1">
              <from>
                <xdr:col>1</xdr:col>
                <xdr:colOff>123825</xdr:colOff>
                <xdr:row>528</xdr:row>
                <xdr:rowOff>161925</xdr:rowOff>
              </from>
              <to>
                <xdr:col>1</xdr:col>
                <xdr:colOff>257175</xdr:colOff>
                <xdr:row>529</xdr:row>
                <xdr:rowOff>28575</xdr:rowOff>
              </to>
            </anchor>
          </objectPr>
        </oleObject>
      </mc:Choice>
      <mc:Fallback>
        <oleObject progId="Equation.3" shapeId="5140" r:id="rId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3:P11"/>
  <sheetViews>
    <sheetView workbookViewId="0">
      <selection activeCell="G33" sqref="G33"/>
    </sheetView>
  </sheetViews>
  <sheetFormatPr defaultRowHeight="12.75" x14ac:dyDescent="0.2"/>
  <cols>
    <col min="1" max="1" width="22.5703125" customWidth="1"/>
    <col min="2" max="2" width="56.7109375" bestFit="1" customWidth="1"/>
    <col min="3" max="3" width="60.140625" bestFit="1" customWidth="1"/>
    <col min="4" max="4" width="50.85546875" bestFit="1" customWidth="1"/>
    <col min="5" max="5" width="55.7109375" bestFit="1" customWidth="1"/>
    <col min="6" max="6" width="38.85546875" bestFit="1" customWidth="1"/>
    <col min="7" max="7" width="59.140625" bestFit="1" customWidth="1"/>
    <col min="8" max="8" width="58.85546875" bestFit="1" customWidth="1"/>
    <col min="9" max="9" width="64.85546875" bestFit="1" customWidth="1"/>
    <col min="10" max="10" width="56.5703125" bestFit="1" customWidth="1"/>
    <col min="11" max="11" width="59.5703125" bestFit="1" customWidth="1"/>
    <col min="12" max="12" width="61.140625" bestFit="1" customWidth="1"/>
    <col min="13" max="13" width="45" bestFit="1" customWidth="1"/>
    <col min="14" max="14" width="73.5703125" bestFit="1" customWidth="1"/>
    <col min="15" max="15" width="77.140625" bestFit="1" customWidth="1"/>
    <col min="16" max="16" width="50.5703125" bestFit="1" customWidth="1"/>
  </cols>
  <sheetData>
    <row r="3" spans="1:16" x14ac:dyDescent="0.2">
      <c r="A3" s="33" t="s">
        <v>21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  <c r="G3" t="s">
        <v>77</v>
      </c>
      <c r="H3" t="s">
        <v>76</v>
      </c>
      <c r="I3" t="s">
        <v>78</v>
      </c>
      <c r="J3" t="s">
        <v>79</v>
      </c>
      <c r="K3" t="s">
        <v>80</v>
      </c>
      <c r="L3" t="s">
        <v>81</v>
      </c>
      <c r="M3" t="s">
        <v>82</v>
      </c>
      <c r="N3" t="s">
        <v>83</v>
      </c>
      <c r="O3" t="s">
        <v>84</v>
      </c>
      <c r="P3" t="s">
        <v>86</v>
      </c>
    </row>
    <row r="4" spans="1:16" x14ac:dyDescent="0.2">
      <c r="A4" s="34" t="s">
        <v>14</v>
      </c>
      <c r="B4" s="56">
        <v>4.1428571428571432</v>
      </c>
      <c r="C4" s="56">
        <v>4.2857142857142856</v>
      </c>
      <c r="D4" s="56">
        <v>4.2857142857142856</v>
      </c>
      <c r="E4" s="56">
        <v>4</v>
      </c>
      <c r="F4" s="56">
        <v>4.2857142857142856</v>
      </c>
      <c r="G4" s="56">
        <v>2.7142857142857144</v>
      </c>
      <c r="H4" s="56">
        <v>3.8571428571428572</v>
      </c>
      <c r="I4" s="56">
        <v>3.8571428571428572</v>
      </c>
      <c r="J4" s="56">
        <v>4.2857142857142856</v>
      </c>
      <c r="K4" s="56">
        <v>4</v>
      </c>
      <c r="L4" s="56">
        <v>4.4285714285714288</v>
      </c>
      <c r="M4" s="56">
        <v>4.2857142857142856</v>
      </c>
      <c r="N4" s="56">
        <v>3.8571428571428572</v>
      </c>
      <c r="O4" s="56">
        <v>4.1428571428571432</v>
      </c>
      <c r="P4" s="56">
        <v>30</v>
      </c>
    </row>
    <row r="5" spans="1:16" x14ac:dyDescent="0.2">
      <c r="A5" s="34" t="s">
        <v>13</v>
      </c>
      <c r="B5" s="56">
        <v>4.3888888888888893</v>
      </c>
      <c r="C5" s="56">
        <v>4.333333333333333</v>
      </c>
      <c r="D5" s="56">
        <v>4.0555555555555554</v>
      </c>
      <c r="E5" s="56">
        <v>4.1111111111111107</v>
      </c>
      <c r="F5" s="56">
        <v>4.5555555555555554</v>
      </c>
      <c r="G5" s="56">
        <v>2.7777777777777777</v>
      </c>
      <c r="H5" s="56">
        <v>3.8888888888888888</v>
      </c>
      <c r="I5" s="56">
        <v>4.2777777777777777</v>
      </c>
      <c r="J5" s="56">
        <v>4.166666666666667</v>
      </c>
      <c r="K5" s="56">
        <v>4.0555555555555554</v>
      </c>
      <c r="L5" s="56">
        <v>4.3888888888888893</v>
      </c>
      <c r="M5" s="56">
        <v>4.7222222222222223</v>
      </c>
      <c r="N5" s="56">
        <v>4.4444444444444446</v>
      </c>
      <c r="O5" s="56">
        <v>4.4444444444444446</v>
      </c>
      <c r="P5" s="56">
        <v>74</v>
      </c>
    </row>
    <row r="6" spans="1:16" x14ac:dyDescent="0.2">
      <c r="A6" s="34" t="s">
        <v>17</v>
      </c>
      <c r="B6" s="56">
        <v>3.7857142857142856</v>
      </c>
      <c r="C6" s="56">
        <v>3.9285714285714284</v>
      </c>
      <c r="D6" s="56">
        <v>3.5714285714285716</v>
      </c>
      <c r="E6" s="56">
        <v>3.3571428571428572</v>
      </c>
      <c r="F6" s="56">
        <v>4.2142857142857144</v>
      </c>
      <c r="G6" s="56">
        <v>2.5714285714285716</v>
      </c>
      <c r="H6" s="56">
        <v>3.5</v>
      </c>
      <c r="I6" s="56">
        <v>3.7142857142857144</v>
      </c>
      <c r="J6" s="56">
        <v>3.6428571428571428</v>
      </c>
      <c r="K6" s="56">
        <v>3.6428571428571428</v>
      </c>
      <c r="L6" s="56">
        <v>3.8571428571428572</v>
      </c>
      <c r="M6" s="56">
        <v>4.2142857142857144</v>
      </c>
      <c r="N6" s="56">
        <v>4</v>
      </c>
      <c r="O6" s="56">
        <v>3.7857142857142856</v>
      </c>
      <c r="P6" s="56">
        <v>48</v>
      </c>
    </row>
    <row r="7" spans="1:16" x14ac:dyDescent="0.2">
      <c r="A7" s="34" t="s">
        <v>18</v>
      </c>
      <c r="B7" s="56">
        <v>3.9666666666666668</v>
      </c>
      <c r="C7" s="56">
        <v>4.333333333333333</v>
      </c>
      <c r="D7" s="56">
        <v>3.9</v>
      </c>
      <c r="E7" s="56">
        <v>3.8666666666666667</v>
      </c>
      <c r="F7" s="56">
        <v>4.5333333333333332</v>
      </c>
      <c r="G7" s="56">
        <v>3.2</v>
      </c>
      <c r="H7" s="56">
        <v>3.8</v>
      </c>
      <c r="I7" s="56">
        <v>4.0333333333333332</v>
      </c>
      <c r="J7" s="56">
        <v>4.0666666666666664</v>
      </c>
      <c r="K7" s="56">
        <v>4.2</v>
      </c>
      <c r="L7" s="56">
        <v>4.166666666666667</v>
      </c>
      <c r="M7" s="56">
        <v>4.5</v>
      </c>
      <c r="N7" s="56">
        <v>4.2333333333333334</v>
      </c>
      <c r="O7" s="56">
        <v>4.5666666666666664</v>
      </c>
      <c r="P7" s="56">
        <v>116</v>
      </c>
    </row>
    <row r="8" spans="1:16" x14ac:dyDescent="0.2">
      <c r="A8" s="34" t="s">
        <v>9</v>
      </c>
      <c r="B8" s="56">
        <v>4.258064516129032</v>
      </c>
      <c r="C8" s="56">
        <v>4.354838709677419</v>
      </c>
      <c r="D8" s="56">
        <v>4.064516129032258</v>
      </c>
      <c r="E8" s="56">
        <v>4</v>
      </c>
      <c r="F8" s="56">
        <v>4.32258064516129</v>
      </c>
      <c r="G8" s="56">
        <v>2.6451612903225805</v>
      </c>
      <c r="H8" s="56">
        <v>3.5806451612903225</v>
      </c>
      <c r="I8" s="56">
        <v>3.6129032258064515</v>
      </c>
      <c r="J8" s="56">
        <v>4</v>
      </c>
      <c r="K8" s="56">
        <v>4.129032258064516</v>
      </c>
      <c r="L8" s="56">
        <v>4.193548387096774</v>
      </c>
      <c r="M8" s="56">
        <v>4.354838709677419</v>
      </c>
      <c r="N8" s="56">
        <v>4.193548387096774</v>
      </c>
      <c r="O8" s="56">
        <v>4.4516129032258061</v>
      </c>
      <c r="P8" s="56">
        <v>123</v>
      </c>
    </row>
    <row r="9" spans="1:16" x14ac:dyDescent="0.2">
      <c r="A9" s="34" t="s">
        <v>16</v>
      </c>
      <c r="B9" s="56">
        <v>5</v>
      </c>
      <c r="C9" s="56">
        <v>5</v>
      </c>
      <c r="D9" s="56">
        <v>5</v>
      </c>
      <c r="E9" s="56">
        <v>5</v>
      </c>
      <c r="F9" s="56">
        <v>5</v>
      </c>
      <c r="G9" s="56">
        <v>3</v>
      </c>
      <c r="H9" s="56">
        <v>4</v>
      </c>
      <c r="I9" s="56">
        <v>5</v>
      </c>
      <c r="J9" s="56">
        <v>5</v>
      </c>
      <c r="K9" s="56">
        <v>4</v>
      </c>
      <c r="L9" s="56">
        <v>5</v>
      </c>
      <c r="M9" s="56">
        <v>5</v>
      </c>
      <c r="N9" s="56">
        <v>5</v>
      </c>
      <c r="O9" s="56">
        <v>4</v>
      </c>
      <c r="P9" s="56">
        <v>5</v>
      </c>
    </row>
    <row r="10" spans="1:16" x14ac:dyDescent="0.2">
      <c r="A10" s="34" t="s">
        <v>22</v>
      </c>
      <c r="B10" s="56">
        <v>2.4347451122713464</v>
      </c>
      <c r="C10" s="56">
        <v>2.5046602658496746</v>
      </c>
      <c r="D10" s="56">
        <v>2.4598029204579359</v>
      </c>
      <c r="E10" s="56">
        <v>2.3523113872727168</v>
      </c>
      <c r="F10" s="56">
        <v>2.5749753660652841</v>
      </c>
      <c r="G10" s="56">
        <v>1.8698304666966625</v>
      </c>
      <c r="H10" s="56">
        <v>2.1832364206557102</v>
      </c>
      <c r="I10" s="56">
        <v>2.3068333019553333</v>
      </c>
      <c r="J10" s="56">
        <v>2.3491906974627468</v>
      </c>
      <c r="K10" s="56">
        <v>2.3878365911290054</v>
      </c>
      <c r="L10" s="56">
        <v>2.4845584261291367</v>
      </c>
      <c r="M10" s="56">
        <v>2.5488350813300147</v>
      </c>
      <c r="N10" s="56">
        <v>2.4784686614555533</v>
      </c>
      <c r="O10" s="56">
        <v>2.5466865620620376</v>
      </c>
      <c r="P10" s="56">
        <v>9.6384861508989399</v>
      </c>
    </row>
    <row r="11" spans="1:16" x14ac:dyDescent="0.2">
      <c r="A11" s="34" t="s">
        <v>23</v>
      </c>
      <c r="B11" s="56">
        <v>4.0641807661817664</v>
      </c>
      <c r="C11" s="56">
        <v>4.21922515298475</v>
      </c>
      <c r="D11" s="56">
        <v>3.9127543969698264</v>
      </c>
      <c r="E11" s="56">
        <v>3.8419928147532469</v>
      </c>
      <c r="F11" s="56">
        <v>4.3457133472786778</v>
      </c>
      <c r="G11" s="56">
        <v>2.795041160636063</v>
      </c>
      <c r="H11" s="56">
        <v>3.6545994826916464</v>
      </c>
      <c r="I11" s="56">
        <v>3.8402603162649651</v>
      </c>
      <c r="J11" s="56">
        <v>3.9656834551414373</v>
      </c>
      <c r="K11" s="56">
        <v>3.9957271082334862</v>
      </c>
      <c r="L11" s="56">
        <v>4.1327450829001569</v>
      </c>
      <c r="M11" s="56">
        <v>4.3732889554792385</v>
      </c>
      <c r="N11" s="56">
        <v>4.1420369013887832</v>
      </c>
      <c r="O11" s="56">
        <v>4.2970166309356967</v>
      </c>
      <c r="P11" s="56">
        <v>405.63848615089893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opLeftCell="J1" workbookViewId="0">
      <selection activeCell="L32" sqref="L32"/>
    </sheetView>
  </sheetViews>
  <sheetFormatPr defaultColWidth="14.42578125" defaultRowHeight="12.75" x14ac:dyDescent="0.2"/>
  <cols>
    <col min="1" max="27" width="21.5703125" customWidth="1"/>
  </cols>
  <sheetData>
    <row r="1" spans="1:21" x14ac:dyDescent="0.2">
      <c r="A1" s="118" t="s">
        <v>541</v>
      </c>
      <c r="B1" s="118" t="s">
        <v>542</v>
      </c>
      <c r="C1" s="118" t="s">
        <v>0</v>
      </c>
      <c r="D1" s="118" t="s">
        <v>1</v>
      </c>
      <c r="E1" s="118" t="s">
        <v>2</v>
      </c>
      <c r="F1" s="118" t="s">
        <v>543</v>
      </c>
      <c r="G1" s="118" t="s">
        <v>4</v>
      </c>
      <c r="H1" s="118" t="s">
        <v>544</v>
      </c>
      <c r="I1" s="118" t="s">
        <v>388</v>
      </c>
      <c r="J1" s="118" t="s">
        <v>389</v>
      </c>
      <c r="K1" s="118" t="s">
        <v>390</v>
      </c>
      <c r="L1" s="118" t="s">
        <v>391</v>
      </c>
      <c r="M1" s="118" t="s">
        <v>392</v>
      </c>
      <c r="N1" s="118" t="s">
        <v>393</v>
      </c>
      <c r="O1" s="118" t="s">
        <v>394</v>
      </c>
      <c r="P1" s="118" t="s">
        <v>395</v>
      </c>
      <c r="Q1" s="118" t="s">
        <v>396</v>
      </c>
      <c r="R1" s="118" t="s">
        <v>397</v>
      </c>
      <c r="S1" s="118" t="s">
        <v>398</v>
      </c>
      <c r="T1" s="118" t="s">
        <v>399</v>
      </c>
      <c r="U1" s="118" t="s">
        <v>400</v>
      </c>
    </row>
    <row r="2" spans="1:21" x14ac:dyDescent="0.2">
      <c r="A2" s="116">
        <v>44079.400985914355</v>
      </c>
      <c r="B2" s="117" t="s">
        <v>114</v>
      </c>
      <c r="C2" s="117" t="s">
        <v>6</v>
      </c>
      <c r="D2" s="117" t="s">
        <v>7</v>
      </c>
      <c r="E2" s="117" t="s">
        <v>8</v>
      </c>
      <c r="F2" s="117" t="s">
        <v>109</v>
      </c>
      <c r="G2" s="117" t="s">
        <v>107</v>
      </c>
      <c r="H2" s="117" t="s">
        <v>18</v>
      </c>
      <c r="I2" s="117" t="s">
        <v>545</v>
      </c>
      <c r="J2" s="117" t="s">
        <v>545</v>
      </c>
      <c r="K2" s="117" t="s">
        <v>545</v>
      </c>
      <c r="L2" s="117" t="s">
        <v>545</v>
      </c>
      <c r="M2" s="117" t="s">
        <v>545</v>
      </c>
      <c r="N2" s="117" t="s">
        <v>545</v>
      </c>
      <c r="O2" s="117" t="s">
        <v>545</v>
      </c>
      <c r="P2" s="117" t="s">
        <v>545</v>
      </c>
      <c r="Q2" s="117" t="s">
        <v>545</v>
      </c>
      <c r="R2" s="117" t="s">
        <v>545</v>
      </c>
      <c r="S2" s="117" t="s">
        <v>545</v>
      </c>
      <c r="T2" s="117" t="s">
        <v>545</v>
      </c>
    </row>
    <row r="3" spans="1:21" x14ac:dyDescent="0.2">
      <c r="A3" s="116">
        <v>44079.402613668979</v>
      </c>
      <c r="B3" s="117" t="s">
        <v>115</v>
      </c>
      <c r="C3" s="117" t="s">
        <v>6</v>
      </c>
      <c r="D3" s="117" t="s">
        <v>7</v>
      </c>
      <c r="E3" s="117" t="s">
        <v>8</v>
      </c>
      <c r="F3" s="117" t="s">
        <v>12</v>
      </c>
      <c r="G3" s="117" t="s">
        <v>110</v>
      </c>
      <c r="H3" s="117" t="s">
        <v>18</v>
      </c>
      <c r="I3" s="117" t="s">
        <v>545</v>
      </c>
      <c r="J3" s="117" t="s">
        <v>545</v>
      </c>
      <c r="K3" s="117" t="s">
        <v>546</v>
      </c>
      <c r="L3" s="117" t="s">
        <v>546</v>
      </c>
      <c r="M3" s="117" t="s">
        <v>547</v>
      </c>
      <c r="N3" s="117" t="s">
        <v>545</v>
      </c>
      <c r="O3" s="117" t="s">
        <v>547</v>
      </c>
      <c r="P3" s="117" t="s">
        <v>547</v>
      </c>
      <c r="Q3" s="117" t="s">
        <v>547</v>
      </c>
      <c r="R3" s="117" t="s">
        <v>545</v>
      </c>
      <c r="S3" s="117" t="s">
        <v>546</v>
      </c>
      <c r="T3" s="117" t="s">
        <v>547</v>
      </c>
    </row>
    <row r="4" spans="1:21" x14ac:dyDescent="0.2">
      <c r="A4" s="116">
        <v>44079.403933391208</v>
      </c>
      <c r="B4" s="117" t="s">
        <v>116</v>
      </c>
      <c r="C4" s="117" t="s">
        <v>6</v>
      </c>
      <c r="D4" s="117" t="s">
        <v>7</v>
      </c>
      <c r="E4" s="117" t="s">
        <v>8</v>
      </c>
      <c r="F4" s="117" t="s">
        <v>117</v>
      </c>
      <c r="G4" s="117" t="s">
        <v>118</v>
      </c>
      <c r="H4" s="117" t="s">
        <v>13</v>
      </c>
      <c r="I4" s="117" t="s">
        <v>547</v>
      </c>
      <c r="J4" s="117" t="s">
        <v>547</v>
      </c>
      <c r="K4" s="117" t="s">
        <v>547</v>
      </c>
      <c r="L4" s="117" t="s">
        <v>547</v>
      </c>
      <c r="M4" s="117" t="s">
        <v>547</v>
      </c>
      <c r="N4" s="117" t="s">
        <v>547</v>
      </c>
      <c r="O4" s="117" t="s">
        <v>547</v>
      </c>
      <c r="P4" s="117" t="s">
        <v>547</v>
      </c>
      <c r="Q4" s="117" t="s">
        <v>547</v>
      </c>
      <c r="R4" s="117" t="s">
        <v>546</v>
      </c>
      <c r="S4" s="117" t="s">
        <v>545</v>
      </c>
      <c r="T4" s="117" t="s">
        <v>547</v>
      </c>
    </row>
    <row r="5" spans="1:21" x14ac:dyDescent="0.2">
      <c r="A5" s="116">
        <v>44079.404801921293</v>
      </c>
      <c r="B5" s="117" t="s">
        <v>119</v>
      </c>
      <c r="C5" s="117" t="s">
        <v>10</v>
      </c>
      <c r="D5" s="117" t="s">
        <v>11</v>
      </c>
      <c r="E5" s="117" t="s">
        <v>8</v>
      </c>
      <c r="F5" s="117" t="s">
        <v>12</v>
      </c>
      <c r="G5" s="117" t="s">
        <v>107</v>
      </c>
      <c r="H5" s="117" t="s">
        <v>18</v>
      </c>
      <c r="I5" s="117" t="s">
        <v>545</v>
      </c>
      <c r="J5" s="117" t="s">
        <v>545</v>
      </c>
      <c r="K5" s="117" t="s">
        <v>545</v>
      </c>
      <c r="L5" s="117" t="s">
        <v>545</v>
      </c>
      <c r="M5" s="117" t="s">
        <v>545</v>
      </c>
      <c r="N5" s="117" t="s">
        <v>545</v>
      </c>
      <c r="O5" s="117" t="s">
        <v>545</v>
      </c>
      <c r="P5" s="117" t="s">
        <v>545</v>
      </c>
      <c r="Q5" s="117" t="s">
        <v>545</v>
      </c>
      <c r="R5" s="117" t="s">
        <v>545</v>
      </c>
      <c r="S5" s="117" t="s">
        <v>545</v>
      </c>
      <c r="T5" s="117" t="s">
        <v>545</v>
      </c>
    </row>
    <row r="6" spans="1:21" x14ac:dyDescent="0.2">
      <c r="A6" s="116">
        <v>44079.409465104167</v>
      </c>
      <c r="B6" s="117" t="s">
        <v>120</v>
      </c>
      <c r="C6" s="117" t="s">
        <v>10</v>
      </c>
      <c r="D6" s="117" t="s">
        <v>11</v>
      </c>
      <c r="E6" s="117" t="s">
        <v>94</v>
      </c>
      <c r="F6" s="117" t="s">
        <v>121</v>
      </c>
      <c r="G6" s="117" t="s">
        <v>122</v>
      </c>
      <c r="H6" s="117" t="s">
        <v>9</v>
      </c>
      <c r="I6" s="117" t="s">
        <v>545</v>
      </c>
      <c r="J6" s="117" t="s">
        <v>547</v>
      </c>
      <c r="K6" s="117" t="s">
        <v>547</v>
      </c>
      <c r="L6" s="117" t="s">
        <v>547</v>
      </c>
      <c r="M6" s="117" t="s">
        <v>547</v>
      </c>
      <c r="N6" s="117" t="s">
        <v>547</v>
      </c>
      <c r="O6" s="117" t="s">
        <v>547</v>
      </c>
      <c r="P6" s="117" t="s">
        <v>547</v>
      </c>
      <c r="Q6" s="117" t="s">
        <v>547</v>
      </c>
      <c r="R6" s="117" t="s">
        <v>546</v>
      </c>
      <c r="S6" s="117" t="s">
        <v>545</v>
      </c>
      <c r="T6" s="117" t="s">
        <v>545</v>
      </c>
    </row>
    <row r="7" spans="1:21" x14ac:dyDescent="0.2">
      <c r="A7" s="116">
        <v>44079.413816412038</v>
      </c>
      <c r="B7" s="117" t="s">
        <v>123</v>
      </c>
      <c r="C7" s="117" t="s">
        <v>10</v>
      </c>
      <c r="D7" s="117" t="s">
        <v>7</v>
      </c>
      <c r="E7" s="117" t="s">
        <v>8</v>
      </c>
      <c r="F7" s="117" t="s">
        <v>117</v>
      </c>
      <c r="G7" s="117" t="s">
        <v>124</v>
      </c>
      <c r="H7" s="117" t="s">
        <v>13</v>
      </c>
      <c r="I7" s="117" t="s">
        <v>545</v>
      </c>
      <c r="J7" s="117" t="s">
        <v>545</v>
      </c>
      <c r="K7" s="117" t="s">
        <v>545</v>
      </c>
      <c r="L7" s="117" t="s">
        <v>545</v>
      </c>
      <c r="M7" s="117" t="s">
        <v>547</v>
      </c>
      <c r="N7" s="117" t="s">
        <v>547</v>
      </c>
      <c r="O7" s="117" t="s">
        <v>547</v>
      </c>
      <c r="P7" s="117" t="s">
        <v>547</v>
      </c>
      <c r="Q7" s="117" t="s">
        <v>547</v>
      </c>
      <c r="R7" s="117" t="s">
        <v>546</v>
      </c>
      <c r="S7" s="117" t="s">
        <v>545</v>
      </c>
      <c r="T7" s="117" t="s">
        <v>545</v>
      </c>
      <c r="U7" s="117" t="s">
        <v>401</v>
      </c>
    </row>
    <row r="8" spans="1:21" x14ac:dyDescent="0.2">
      <c r="A8" s="116">
        <v>44079.417033414356</v>
      </c>
      <c r="B8" s="117" t="s">
        <v>125</v>
      </c>
      <c r="C8" s="117" t="s">
        <v>6</v>
      </c>
      <c r="D8" s="117" t="s">
        <v>11</v>
      </c>
      <c r="E8" s="117" t="s">
        <v>94</v>
      </c>
      <c r="F8" s="117" t="s">
        <v>12</v>
      </c>
      <c r="G8" s="117" t="s">
        <v>126</v>
      </c>
      <c r="H8" s="117" t="s">
        <v>9</v>
      </c>
      <c r="I8" s="117" t="s">
        <v>547</v>
      </c>
      <c r="J8" s="117" t="s">
        <v>547</v>
      </c>
      <c r="K8" s="117" t="s">
        <v>545</v>
      </c>
      <c r="L8" s="117" t="s">
        <v>545</v>
      </c>
      <c r="M8" s="117" t="s">
        <v>547</v>
      </c>
      <c r="N8" s="117" t="s">
        <v>547</v>
      </c>
      <c r="O8" s="117" t="s">
        <v>547</v>
      </c>
      <c r="P8" s="117" t="s">
        <v>547</v>
      </c>
      <c r="Q8" s="117" t="s">
        <v>547</v>
      </c>
      <c r="R8" s="117" t="s">
        <v>545</v>
      </c>
      <c r="S8" s="117" t="s">
        <v>545</v>
      </c>
      <c r="T8" s="117" t="s">
        <v>546</v>
      </c>
    </row>
    <row r="9" spans="1:21" x14ac:dyDescent="0.2">
      <c r="A9" s="116">
        <v>44079.417071701391</v>
      </c>
      <c r="B9" s="117" t="s">
        <v>127</v>
      </c>
      <c r="C9" s="117" t="s">
        <v>10</v>
      </c>
      <c r="D9" s="117" t="s">
        <v>11</v>
      </c>
      <c r="E9" s="117" t="s">
        <v>8</v>
      </c>
      <c r="F9" s="117" t="s">
        <v>128</v>
      </c>
      <c r="G9" s="117" t="s">
        <v>129</v>
      </c>
      <c r="H9" s="117" t="s">
        <v>9</v>
      </c>
      <c r="I9" s="117" t="s">
        <v>547</v>
      </c>
      <c r="J9" s="117" t="s">
        <v>547</v>
      </c>
      <c r="K9" s="117" t="s">
        <v>547</v>
      </c>
      <c r="L9" s="117" t="s">
        <v>545</v>
      </c>
      <c r="M9" s="117" t="s">
        <v>546</v>
      </c>
      <c r="N9" s="117" t="s">
        <v>545</v>
      </c>
      <c r="O9" s="117" t="s">
        <v>547</v>
      </c>
      <c r="P9" s="117" t="s">
        <v>547</v>
      </c>
      <c r="Q9" s="117" t="s">
        <v>547</v>
      </c>
      <c r="R9" s="117" t="s">
        <v>548</v>
      </c>
      <c r="S9" s="117" t="s">
        <v>545</v>
      </c>
      <c r="T9" s="117" t="s">
        <v>545</v>
      </c>
      <c r="U9" s="117" t="s">
        <v>402</v>
      </c>
    </row>
    <row r="10" spans="1:21" x14ac:dyDescent="0.2">
      <c r="A10" s="116">
        <v>44079.418258414356</v>
      </c>
      <c r="B10" s="117" t="s">
        <v>130</v>
      </c>
      <c r="C10" s="117" t="s">
        <v>10</v>
      </c>
      <c r="D10" s="117" t="s">
        <v>7</v>
      </c>
      <c r="E10" s="117" t="s">
        <v>8</v>
      </c>
      <c r="F10" s="117" t="s">
        <v>131</v>
      </c>
      <c r="G10" s="117" t="s">
        <v>132</v>
      </c>
      <c r="H10" s="117" t="s">
        <v>13</v>
      </c>
      <c r="I10" s="117" t="s">
        <v>547</v>
      </c>
      <c r="J10" s="117" t="s">
        <v>545</v>
      </c>
      <c r="K10" s="117" t="s">
        <v>547</v>
      </c>
      <c r="L10" s="117" t="s">
        <v>547</v>
      </c>
      <c r="M10" s="117" t="s">
        <v>545</v>
      </c>
      <c r="N10" s="117" t="s">
        <v>545</v>
      </c>
      <c r="O10" s="117" t="s">
        <v>547</v>
      </c>
      <c r="P10" s="117" t="s">
        <v>547</v>
      </c>
      <c r="Q10" s="117" t="s">
        <v>547</v>
      </c>
      <c r="R10" s="117" t="s">
        <v>546</v>
      </c>
      <c r="S10" s="117" t="s">
        <v>545</v>
      </c>
      <c r="T10" s="117" t="s">
        <v>547</v>
      </c>
    </row>
    <row r="11" spans="1:21" x14ac:dyDescent="0.2">
      <c r="A11" s="116">
        <v>44079.418400659721</v>
      </c>
      <c r="B11" s="117" t="s">
        <v>133</v>
      </c>
      <c r="C11" s="117" t="s">
        <v>10</v>
      </c>
      <c r="D11" s="117" t="s">
        <v>11</v>
      </c>
      <c r="E11" s="117" t="s">
        <v>94</v>
      </c>
      <c r="F11" s="117" t="s">
        <v>12</v>
      </c>
      <c r="G11" s="117" t="s">
        <v>107</v>
      </c>
      <c r="H11" s="117" t="s">
        <v>9</v>
      </c>
      <c r="I11" s="117" t="s">
        <v>545</v>
      </c>
      <c r="J11" s="117" t="s">
        <v>545</v>
      </c>
      <c r="K11" s="117" t="s">
        <v>545</v>
      </c>
      <c r="L11" s="117" t="s">
        <v>545</v>
      </c>
      <c r="M11" s="117" t="s">
        <v>545</v>
      </c>
      <c r="N11" s="117" t="s">
        <v>545</v>
      </c>
      <c r="O11" s="117" t="s">
        <v>545</v>
      </c>
      <c r="P11" s="117" t="s">
        <v>545</v>
      </c>
      <c r="Q11" s="117" t="s">
        <v>545</v>
      </c>
      <c r="R11" s="117" t="s">
        <v>546</v>
      </c>
      <c r="S11" s="117" t="s">
        <v>545</v>
      </c>
      <c r="T11" s="117" t="s">
        <v>545</v>
      </c>
      <c r="U11" s="117" t="s">
        <v>403</v>
      </c>
    </row>
    <row r="12" spans="1:21" x14ac:dyDescent="0.2">
      <c r="A12" s="116">
        <v>44079.422296539356</v>
      </c>
      <c r="B12" s="117" t="s">
        <v>134</v>
      </c>
      <c r="C12" s="117" t="s">
        <v>10</v>
      </c>
      <c r="D12" s="117" t="s">
        <v>7</v>
      </c>
      <c r="E12" s="117" t="s">
        <v>8</v>
      </c>
      <c r="F12" s="117" t="s">
        <v>135</v>
      </c>
      <c r="G12" s="117" t="s">
        <v>136</v>
      </c>
      <c r="H12" s="117" t="s">
        <v>18</v>
      </c>
      <c r="I12" s="117" t="s">
        <v>547</v>
      </c>
      <c r="J12" s="117" t="s">
        <v>547</v>
      </c>
      <c r="K12" s="117" t="s">
        <v>547</v>
      </c>
      <c r="L12" s="117" t="s">
        <v>547</v>
      </c>
      <c r="M12" s="117" t="s">
        <v>547</v>
      </c>
      <c r="N12" s="117" t="s">
        <v>547</v>
      </c>
      <c r="O12" s="117" t="s">
        <v>547</v>
      </c>
      <c r="P12" s="117" t="s">
        <v>547</v>
      </c>
      <c r="Q12" s="117" t="s">
        <v>547</v>
      </c>
      <c r="R12" s="117" t="s">
        <v>547</v>
      </c>
      <c r="S12" s="117" t="s">
        <v>547</v>
      </c>
      <c r="T12" s="117" t="s">
        <v>547</v>
      </c>
    </row>
    <row r="13" spans="1:21" x14ac:dyDescent="0.2">
      <c r="A13" s="116">
        <v>44079.422814386577</v>
      </c>
      <c r="B13" s="117" t="s">
        <v>137</v>
      </c>
      <c r="C13" s="117" t="s">
        <v>10</v>
      </c>
      <c r="D13" s="117" t="s">
        <v>7</v>
      </c>
      <c r="E13" s="117" t="s">
        <v>8</v>
      </c>
      <c r="F13" s="117" t="s">
        <v>12</v>
      </c>
      <c r="G13" s="117" t="s">
        <v>102</v>
      </c>
      <c r="H13" s="117" t="s">
        <v>13</v>
      </c>
      <c r="I13" s="117" t="s">
        <v>547</v>
      </c>
      <c r="J13" s="117" t="s">
        <v>547</v>
      </c>
      <c r="K13" s="117" t="s">
        <v>547</v>
      </c>
      <c r="L13" s="117" t="s">
        <v>545</v>
      </c>
      <c r="M13" s="117" t="s">
        <v>547</v>
      </c>
      <c r="N13" s="117" t="s">
        <v>547</v>
      </c>
      <c r="O13" s="117" t="s">
        <v>547</v>
      </c>
      <c r="P13" s="117" t="s">
        <v>547</v>
      </c>
      <c r="Q13" s="117" t="s">
        <v>547</v>
      </c>
      <c r="R13" s="117" t="s">
        <v>546</v>
      </c>
      <c r="S13" s="117" t="s">
        <v>547</v>
      </c>
      <c r="T13" s="117" t="s">
        <v>547</v>
      </c>
    </row>
    <row r="14" spans="1:21" x14ac:dyDescent="0.2">
      <c r="A14" s="116">
        <v>44079.423084733797</v>
      </c>
      <c r="B14" s="117" t="s">
        <v>138</v>
      </c>
      <c r="C14" s="117" t="s">
        <v>10</v>
      </c>
      <c r="D14" s="117" t="s">
        <v>7</v>
      </c>
      <c r="E14" s="117" t="s">
        <v>8</v>
      </c>
      <c r="F14" s="117" t="s">
        <v>139</v>
      </c>
      <c r="G14" s="117" t="s">
        <v>140</v>
      </c>
      <c r="H14" s="117" t="s">
        <v>13</v>
      </c>
      <c r="I14" s="117" t="s">
        <v>545</v>
      </c>
      <c r="J14" s="117" t="s">
        <v>546</v>
      </c>
      <c r="K14" s="117" t="s">
        <v>545</v>
      </c>
      <c r="L14" s="117" t="s">
        <v>546</v>
      </c>
      <c r="M14" s="117" t="s">
        <v>546</v>
      </c>
      <c r="N14" s="117" t="s">
        <v>548</v>
      </c>
      <c r="O14" s="117" t="s">
        <v>547</v>
      </c>
      <c r="P14" s="117" t="s">
        <v>547</v>
      </c>
      <c r="Q14" s="117" t="s">
        <v>547</v>
      </c>
      <c r="R14" s="117" t="s">
        <v>548</v>
      </c>
      <c r="T14" s="117" t="s">
        <v>546</v>
      </c>
      <c r="U14" s="117" t="s">
        <v>404</v>
      </c>
    </row>
    <row r="15" spans="1:21" x14ac:dyDescent="0.2">
      <c r="A15" s="116">
        <v>44079.423094004625</v>
      </c>
      <c r="B15" s="117" t="s">
        <v>141</v>
      </c>
      <c r="C15" s="117" t="s">
        <v>6</v>
      </c>
      <c r="D15" s="117" t="s">
        <v>11</v>
      </c>
      <c r="E15" s="117" t="s">
        <v>8</v>
      </c>
      <c r="F15" s="117" t="s">
        <v>142</v>
      </c>
      <c r="G15" s="117" t="s">
        <v>98</v>
      </c>
      <c r="H15" s="117" t="s">
        <v>17</v>
      </c>
      <c r="I15" s="117" t="s">
        <v>547</v>
      </c>
      <c r="J15" s="117" t="s">
        <v>547</v>
      </c>
      <c r="K15" s="117" t="s">
        <v>547</v>
      </c>
      <c r="L15" s="117" t="s">
        <v>545</v>
      </c>
      <c r="M15" s="117" t="s">
        <v>545</v>
      </c>
      <c r="N15" s="117" t="s">
        <v>545</v>
      </c>
      <c r="O15" s="117" t="s">
        <v>545</v>
      </c>
      <c r="P15" s="117" t="s">
        <v>545</v>
      </c>
      <c r="Q15" s="117" t="s">
        <v>547</v>
      </c>
      <c r="R15" s="117" t="s">
        <v>546</v>
      </c>
      <c r="S15" s="117" t="s">
        <v>545</v>
      </c>
      <c r="T15" s="117" t="s">
        <v>547</v>
      </c>
    </row>
    <row r="16" spans="1:21" x14ac:dyDescent="0.2">
      <c r="A16" s="116">
        <v>44079.423182812505</v>
      </c>
      <c r="B16" s="117" t="s">
        <v>143</v>
      </c>
      <c r="C16" s="117" t="s">
        <v>10</v>
      </c>
      <c r="D16" s="117" t="s">
        <v>11</v>
      </c>
      <c r="E16" s="117" t="s">
        <v>94</v>
      </c>
      <c r="F16" s="117" t="s">
        <v>144</v>
      </c>
      <c r="G16" s="117" t="s">
        <v>145</v>
      </c>
      <c r="H16" s="117" t="s">
        <v>9</v>
      </c>
      <c r="I16" s="117" t="s">
        <v>546</v>
      </c>
      <c r="J16" s="117" t="s">
        <v>546</v>
      </c>
      <c r="K16" s="117" t="s">
        <v>545</v>
      </c>
      <c r="L16" s="117" t="s">
        <v>545</v>
      </c>
      <c r="M16" s="117" t="s">
        <v>545</v>
      </c>
      <c r="N16" s="117" t="s">
        <v>545</v>
      </c>
      <c r="O16" s="117" t="s">
        <v>545</v>
      </c>
      <c r="P16" s="117" t="s">
        <v>545</v>
      </c>
      <c r="Q16" s="117" t="s">
        <v>545</v>
      </c>
      <c r="R16" s="117" t="s">
        <v>546</v>
      </c>
      <c r="S16" s="117" t="s">
        <v>545</v>
      </c>
      <c r="T16" s="117" t="s">
        <v>546</v>
      </c>
    </row>
    <row r="17" spans="1:21" x14ac:dyDescent="0.2">
      <c r="A17" s="116">
        <v>44079.42433829861</v>
      </c>
      <c r="B17" s="117" t="s">
        <v>146</v>
      </c>
      <c r="C17" s="117" t="s">
        <v>6</v>
      </c>
      <c r="D17" s="117" t="s">
        <v>7</v>
      </c>
      <c r="E17" s="117" t="s">
        <v>8</v>
      </c>
      <c r="F17" s="117" t="s">
        <v>147</v>
      </c>
      <c r="G17" s="117" t="s">
        <v>148</v>
      </c>
      <c r="H17" s="117" t="s">
        <v>13</v>
      </c>
      <c r="I17" s="117" t="s">
        <v>547</v>
      </c>
      <c r="J17" s="117" t="s">
        <v>547</v>
      </c>
      <c r="K17" s="117" t="s">
        <v>547</v>
      </c>
      <c r="L17" s="117" t="s">
        <v>547</v>
      </c>
      <c r="M17" s="117" t="s">
        <v>547</v>
      </c>
      <c r="N17" s="117" t="s">
        <v>547</v>
      </c>
      <c r="O17" s="117" t="s">
        <v>547</v>
      </c>
      <c r="P17" s="117" t="s">
        <v>547</v>
      </c>
      <c r="Q17" s="117" t="s">
        <v>547</v>
      </c>
      <c r="R17" s="117" t="s">
        <v>546</v>
      </c>
      <c r="S17" s="117" t="s">
        <v>547</v>
      </c>
      <c r="T17" s="117" t="s">
        <v>547</v>
      </c>
      <c r="U17" s="117" t="s">
        <v>405</v>
      </c>
    </row>
    <row r="18" spans="1:21" x14ac:dyDescent="0.2">
      <c r="A18" s="116">
        <v>44079.425116909726</v>
      </c>
      <c r="B18" s="117" t="s">
        <v>149</v>
      </c>
      <c r="C18" s="117" t="s">
        <v>6</v>
      </c>
      <c r="D18" s="117" t="s">
        <v>7</v>
      </c>
      <c r="E18" s="117" t="s">
        <v>8</v>
      </c>
      <c r="F18" s="117" t="s">
        <v>12</v>
      </c>
      <c r="G18" s="117" t="s">
        <v>107</v>
      </c>
      <c r="H18" s="117" t="s">
        <v>17</v>
      </c>
      <c r="I18" s="117" t="s">
        <v>545</v>
      </c>
      <c r="J18" s="117" t="s">
        <v>545</v>
      </c>
      <c r="K18" s="117" t="s">
        <v>545</v>
      </c>
      <c r="L18" s="117" t="s">
        <v>545</v>
      </c>
      <c r="M18" s="117" t="s">
        <v>547</v>
      </c>
      <c r="N18" s="117" t="s">
        <v>545</v>
      </c>
      <c r="O18" s="117" t="s">
        <v>547</v>
      </c>
      <c r="P18" s="117" t="s">
        <v>546</v>
      </c>
      <c r="Q18" s="117" t="s">
        <v>547</v>
      </c>
      <c r="R18" s="117" t="s">
        <v>548</v>
      </c>
      <c r="S18" s="117" t="s">
        <v>545</v>
      </c>
      <c r="T18" s="117" t="s">
        <v>547</v>
      </c>
    </row>
    <row r="19" spans="1:21" x14ac:dyDescent="0.2">
      <c r="A19" s="116">
        <v>44079.425721979162</v>
      </c>
      <c r="B19" s="117" t="s">
        <v>150</v>
      </c>
      <c r="C19" s="117" t="s">
        <v>10</v>
      </c>
      <c r="D19" s="117" t="s">
        <v>11</v>
      </c>
      <c r="E19" s="117" t="s">
        <v>8</v>
      </c>
      <c r="F19" s="117" t="s">
        <v>12</v>
      </c>
      <c r="G19" s="117" t="s">
        <v>107</v>
      </c>
      <c r="H19" s="117" t="s">
        <v>17</v>
      </c>
      <c r="I19" s="117" t="s">
        <v>547</v>
      </c>
      <c r="J19" s="117" t="s">
        <v>547</v>
      </c>
      <c r="K19" s="117" t="s">
        <v>547</v>
      </c>
      <c r="L19" s="117" t="s">
        <v>547</v>
      </c>
      <c r="M19" s="117" t="s">
        <v>547</v>
      </c>
      <c r="N19" s="117" t="s">
        <v>547</v>
      </c>
      <c r="O19" s="117" t="s">
        <v>547</v>
      </c>
      <c r="P19" s="117" t="s">
        <v>547</v>
      </c>
      <c r="Q19" s="117" t="s">
        <v>547</v>
      </c>
      <c r="R19" s="117" t="s">
        <v>546</v>
      </c>
      <c r="S19" s="117" t="s">
        <v>547</v>
      </c>
      <c r="T19" s="117" t="s">
        <v>547</v>
      </c>
      <c r="U19" s="117" t="s">
        <v>406</v>
      </c>
    </row>
    <row r="20" spans="1:21" x14ac:dyDescent="0.2">
      <c r="A20" s="116">
        <v>44079.425768483794</v>
      </c>
      <c r="B20" s="117" t="s">
        <v>151</v>
      </c>
      <c r="C20" s="117" t="s">
        <v>6</v>
      </c>
      <c r="D20" s="117" t="s">
        <v>11</v>
      </c>
      <c r="E20" s="117" t="s">
        <v>94</v>
      </c>
      <c r="F20" s="117" t="s">
        <v>12</v>
      </c>
      <c r="G20" s="117" t="s">
        <v>102</v>
      </c>
      <c r="H20" s="117" t="s">
        <v>18</v>
      </c>
      <c r="I20" s="117" t="s">
        <v>546</v>
      </c>
      <c r="J20" s="117" t="s">
        <v>547</v>
      </c>
      <c r="K20" s="117" t="s">
        <v>547</v>
      </c>
      <c r="L20" s="117" t="s">
        <v>547</v>
      </c>
      <c r="M20" s="117" t="s">
        <v>547</v>
      </c>
      <c r="N20" s="117" t="s">
        <v>547</v>
      </c>
      <c r="O20" s="117" t="s">
        <v>547</v>
      </c>
      <c r="P20" s="117" t="s">
        <v>547</v>
      </c>
      <c r="Q20" s="117" t="s">
        <v>547</v>
      </c>
      <c r="R20" s="117" t="s">
        <v>546</v>
      </c>
      <c r="S20" s="117" t="s">
        <v>547</v>
      </c>
      <c r="T20" s="117" t="s">
        <v>547</v>
      </c>
      <c r="U20" s="117" t="s">
        <v>407</v>
      </c>
    </row>
    <row r="21" spans="1:21" x14ac:dyDescent="0.2">
      <c r="A21" s="116">
        <v>44079.426201168986</v>
      </c>
      <c r="B21" s="117" t="s">
        <v>152</v>
      </c>
      <c r="C21" s="117" t="s">
        <v>6</v>
      </c>
      <c r="D21" s="117" t="s">
        <v>7</v>
      </c>
      <c r="E21" s="117" t="s">
        <v>8</v>
      </c>
      <c r="F21" s="117" t="s">
        <v>12</v>
      </c>
      <c r="G21" s="117" t="s">
        <v>145</v>
      </c>
      <c r="H21" s="117" t="s">
        <v>18</v>
      </c>
      <c r="I21" s="117" t="s">
        <v>547</v>
      </c>
      <c r="J21" s="117" t="s">
        <v>547</v>
      </c>
      <c r="K21" s="117" t="s">
        <v>547</v>
      </c>
      <c r="L21" s="117" t="s">
        <v>545</v>
      </c>
      <c r="M21" s="117" t="s">
        <v>545</v>
      </c>
      <c r="N21" s="117" t="s">
        <v>545</v>
      </c>
      <c r="O21" s="117" t="s">
        <v>547</v>
      </c>
      <c r="P21" s="117" t="s">
        <v>547</v>
      </c>
      <c r="Q21" s="117" t="s">
        <v>547</v>
      </c>
      <c r="R21" s="117" t="s">
        <v>548</v>
      </c>
      <c r="S21" s="117" t="s">
        <v>545</v>
      </c>
      <c r="T21" s="117" t="s">
        <v>545</v>
      </c>
      <c r="U21" s="117" t="s">
        <v>408</v>
      </c>
    </row>
    <row r="22" spans="1:21" x14ac:dyDescent="0.2">
      <c r="A22" s="116">
        <v>44079.427064687501</v>
      </c>
      <c r="B22" s="117" t="s">
        <v>153</v>
      </c>
      <c r="C22" s="117" t="s">
        <v>6</v>
      </c>
      <c r="D22" s="117" t="s">
        <v>11</v>
      </c>
      <c r="E22" s="117" t="s">
        <v>94</v>
      </c>
      <c r="F22" s="117" t="s">
        <v>12</v>
      </c>
      <c r="G22" s="117" t="s">
        <v>154</v>
      </c>
      <c r="H22" s="117" t="s">
        <v>18</v>
      </c>
      <c r="I22" s="117" t="s">
        <v>547</v>
      </c>
      <c r="J22" s="117" t="s">
        <v>547</v>
      </c>
      <c r="K22" s="117" t="s">
        <v>547</v>
      </c>
      <c r="L22" s="117" t="s">
        <v>546</v>
      </c>
      <c r="M22" s="117" t="s">
        <v>547</v>
      </c>
      <c r="N22" s="117" t="s">
        <v>547</v>
      </c>
      <c r="O22" s="117" t="s">
        <v>547</v>
      </c>
      <c r="P22" s="117" t="s">
        <v>547</v>
      </c>
      <c r="Q22" s="117" t="s">
        <v>547</v>
      </c>
      <c r="R22" s="117" t="s">
        <v>546</v>
      </c>
      <c r="S22" s="117" t="s">
        <v>547</v>
      </c>
      <c r="T22" s="117" t="s">
        <v>547</v>
      </c>
      <c r="U22" s="117" t="s">
        <v>409</v>
      </c>
    </row>
    <row r="23" spans="1:21" x14ac:dyDescent="0.2">
      <c r="A23" s="116">
        <v>44079.427563958336</v>
      </c>
      <c r="B23" s="117" t="s">
        <v>155</v>
      </c>
      <c r="C23" s="117" t="s">
        <v>10</v>
      </c>
      <c r="D23" s="117" t="s">
        <v>7</v>
      </c>
      <c r="E23" s="117" t="s">
        <v>8</v>
      </c>
      <c r="F23" s="117" t="s">
        <v>12</v>
      </c>
      <c r="G23" s="117" t="s">
        <v>156</v>
      </c>
      <c r="H23" s="117" t="s">
        <v>13</v>
      </c>
      <c r="I23" s="117" t="s">
        <v>545</v>
      </c>
      <c r="J23" s="117" t="s">
        <v>547</v>
      </c>
      <c r="K23" s="117" t="s">
        <v>547</v>
      </c>
      <c r="L23" s="117" t="s">
        <v>547</v>
      </c>
      <c r="M23" s="117" t="s">
        <v>545</v>
      </c>
      <c r="N23" s="117" t="s">
        <v>545</v>
      </c>
      <c r="O23" s="117" t="s">
        <v>547</v>
      </c>
      <c r="P23" s="117" t="s">
        <v>547</v>
      </c>
      <c r="Q23" s="117" t="s">
        <v>545</v>
      </c>
      <c r="R23" s="117" t="s">
        <v>548</v>
      </c>
      <c r="S23" s="117" t="s">
        <v>545</v>
      </c>
      <c r="T23" s="117" t="s">
        <v>545</v>
      </c>
      <c r="U23" s="117" t="s">
        <v>410</v>
      </c>
    </row>
    <row r="24" spans="1:21" x14ac:dyDescent="0.2">
      <c r="A24" s="116">
        <v>44079.428824768518</v>
      </c>
      <c r="B24" s="117" t="s">
        <v>157</v>
      </c>
      <c r="C24" s="117" t="s">
        <v>6</v>
      </c>
      <c r="D24" s="117" t="s">
        <v>7</v>
      </c>
      <c r="E24" s="117" t="s">
        <v>94</v>
      </c>
      <c r="F24" s="117" t="s">
        <v>12</v>
      </c>
      <c r="G24" s="117" t="s">
        <v>154</v>
      </c>
      <c r="H24" s="117" t="s">
        <v>17</v>
      </c>
      <c r="I24" s="117" t="s">
        <v>547</v>
      </c>
      <c r="J24" s="117" t="s">
        <v>545</v>
      </c>
      <c r="K24" s="117" t="s">
        <v>545</v>
      </c>
      <c r="L24" s="117" t="s">
        <v>545</v>
      </c>
      <c r="M24" s="117" t="s">
        <v>545</v>
      </c>
      <c r="N24" s="117" t="s">
        <v>545</v>
      </c>
      <c r="O24" s="117" t="s">
        <v>545</v>
      </c>
      <c r="P24" s="117" t="s">
        <v>545</v>
      </c>
      <c r="Q24" s="117" t="s">
        <v>545</v>
      </c>
      <c r="R24" s="117" t="s">
        <v>545</v>
      </c>
      <c r="S24" s="117" t="s">
        <v>545</v>
      </c>
      <c r="T24" s="117" t="s">
        <v>545</v>
      </c>
    </row>
    <row r="25" spans="1:21" x14ac:dyDescent="0.2">
      <c r="A25" s="116">
        <v>44079.428908171292</v>
      </c>
      <c r="B25" s="117" t="s">
        <v>158</v>
      </c>
      <c r="C25" s="117" t="s">
        <v>10</v>
      </c>
      <c r="D25" s="117" t="s">
        <v>11</v>
      </c>
      <c r="E25" s="117" t="s">
        <v>94</v>
      </c>
      <c r="F25" s="117" t="s">
        <v>159</v>
      </c>
      <c r="G25" s="117" t="s">
        <v>145</v>
      </c>
      <c r="H25" s="117" t="s">
        <v>9</v>
      </c>
      <c r="I25" s="117" t="s">
        <v>547</v>
      </c>
      <c r="J25" s="117" t="s">
        <v>547</v>
      </c>
      <c r="K25" s="117" t="s">
        <v>547</v>
      </c>
      <c r="L25" s="117" t="s">
        <v>547</v>
      </c>
      <c r="M25" s="117" t="s">
        <v>547</v>
      </c>
      <c r="N25" s="117" t="s">
        <v>547</v>
      </c>
      <c r="O25" s="117" t="s">
        <v>547</v>
      </c>
      <c r="P25" s="117" t="s">
        <v>547</v>
      </c>
      <c r="Q25" s="117" t="s">
        <v>547</v>
      </c>
      <c r="R25" s="117" t="s">
        <v>545</v>
      </c>
      <c r="S25" s="117" t="s">
        <v>547</v>
      </c>
      <c r="T25" s="117" t="s">
        <v>547</v>
      </c>
      <c r="U25" s="117" t="s">
        <v>411</v>
      </c>
    </row>
    <row r="26" spans="1:21" x14ac:dyDescent="0.2">
      <c r="A26" s="116">
        <v>44079.428922928244</v>
      </c>
      <c r="B26" s="117" t="s">
        <v>160</v>
      </c>
      <c r="C26" s="117" t="s">
        <v>6</v>
      </c>
      <c r="D26" s="117" t="s">
        <v>11</v>
      </c>
      <c r="E26" s="117" t="s">
        <v>94</v>
      </c>
      <c r="F26" s="117" t="s">
        <v>121</v>
      </c>
      <c r="G26" s="117" t="s">
        <v>161</v>
      </c>
      <c r="H26" s="117" t="s">
        <v>18</v>
      </c>
      <c r="I26" s="117" t="s">
        <v>547</v>
      </c>
      <c r="J26" s="117" t="s">
        <v>547</v>
      </c>
      <c r="K26" s="117" t="s">
        <v>547</v>
      </c>
      <c r="L26" s="117" t="s">
        <v>547</v>
      </c>
      <c r="M26" s="117" t="s">
        <v>547</v>
      </c>
      <c r="N26" s="117" t="s">
        <v>547</v>
      </c>
      <c r="O26" s="117" t="s">
        <v>547</v>
      </c>
      <c r="P26" s="117" t="s">
        <v>547</v>
      </c>
      <c r="Q26" s="117" t="s">
        <v>547</v>
      </c>
      <c r="R26" s="117" t="s">
        <v>547</v>
      </c>
      <c r="S26" s="117" t="s">
        <v>547</v>
      </c>
      <c r="T26" s="117" t="s">
        <v>547</v>
      </c>
    </row>
    <row r="27" spans="1:21" x14ac:dyDescent="0.2">
      <c r="A27" s="116">
        <v>44079.429641469906</v>
      </c>
      <c r="B27" s="117" t="s">
        <v>162</v>
      </c>
      <c r="C27" s="117" t="s">
        <v>6</v>
      </c>
      <c r="D27" s="117" t="s">
        <v>99</v>
      </c>
      <c r="E27" s="117" t="s">
        <v>94</v>
      </c>
      <c r="F27" s="117" t="s">
        <v>163</v>
      </c>
      <c r="G27" s="117" t="s">
        <v>164</v>
      </c>
      <c r="H27" s="117" t="s">
        <v>18</v>
      </c>
      <c r="I27" s="117" t="s">
        <v>547</v>
      </c>
      <c r="J27" s="117" t="s">
        <v>547</v>
      </c>
      <c r="K27" s="117" t="s">
        <v>547</v>
      </c>
      <c r="L27" s="117" t="s">
        <v>547</v>
      </c>
      <c r="M27" s="117" t="s">
        <v>547</v>
      </c>
      <c r="N27" s="117" t="s">
        <v>547</v>
      </c>
      <c r="O27" s="117" t="s">
        <v>547</v>
      </c>
      <c r="P27" s="117" t="s">
        <v>547</v>
      </c>
      <c r="Q27" s="117" t="s">
        <v>547</v>
      </c>
      <c r="R27" s="117" t="s">
        <v>546</v>
      </c>
      <c r="S27" s="117" t="s">
        <v>545</v>
      </c>
      <c r="T27" s="117" t="s">
        <v>547</v>
      </c>
      <c r="U27" s="117" t="s">
        <v>412</v>
      </c>
    </row>
    <row r="28" spans="1:21" x14ac:dyDescent="0.2">
      <c r="A28" s="116">
        <v>44079.429930787039</v>
      </c>
      <c r="B28" s="117" t="s">
        <v>165</v>
      </c>
      <c r="C28" s="117" t="s">
        <v>10</v>
      </c>
      <c r="D28" s="117" t="s">
        <v>11</v>
      </c>
      <c r="E28" s="117" t="s">
        <v>8</v>
      </c>
      <c r="F28" s="117" t="s">
        <v>166</v>
      </c>
      <c r="G28" s="117" t="s">
        <v>167</v>
      </c>
      <c r="H28" s="117" t="s">
        <v>9</v>
      </c>
      <c r="I28" s="117" t="s">
        <v>547</v>
      </c>
      <c r="J28" s="117" t="s">
        <v>547</v>
      </c>
      <c r="K28" s="117" t="s">
        <v>547</v>
      </c>
      <c r="L28" s="117" t="s">
        <v>547</v>
      </c>
      <c r="M28" s="117" t="s">
        <v>547</v>
      </c>
      <c r="N28" s="117" t="s">
        <v>547</v>
      </c>
      <c r="O28" s="117" t="s">
        <v>547</v>
      </c>
      <c r="P28" s="117" t="s">
        <v>547</v>
      </c>
      <c r="Q28" s="117" t="s">
        <v>547</v>
      </c>
      <c r="R28" s="117" t="s">
        <v>547</v>
      </c>
      <c r="S28" s="117" t="s">
        <v>547</v>
      </c>
      <c r="T28" s="117" t="s">
        <v>547</v>
      </c>
      <c r="U28" s="117" t="s">
        <v>413</v>
      </c>
    </row>
    <row r="29" spans="1:21" x14ac:dyDescent="0.2">
      <c r="A29" s="116">
        <v>44079.430268113429</v>
      </c>
      <c r="B29" s="117" t="s">
        <v>168</v>
      </c>
      <c r="C29" s="117" t="s">
        <v>10</v>
      </c>
      <c r="D29" s="117" t="s">
        <v>7</v>
      </c>
      <c r="E29" s="117" t="s">
        <v>8</v>
      </c>
      <c r="F29" s="117" t="s">
        <v>169</v>
      </c>
      <c r="G29" s="117" t="s">
        <v>170</v>
      </c>
      <c r="H29" s="117" t="s">
        <v>13</v>
      </c>
      <c r="I29" s="117" t="s">
        <v>545</v>
      </c>
      <c r="J29" s="117" t="s">
        <v>547</v>
      </c>
      <c r="K29" s="117" t="s">
        <v>545</v>
      </c>
      <c r="L29" s="117" t="s">
        <v>545</v>
      </c>
      <c r="M29" s="117" t="s">
        <v>547</v>
      </c>
      <c r="N29" s="117" t="s">
        <v>547</v>
      </c>
      <c r="O29" s="117" t="s">
        <v>547</v>
      </c>
      <c r="P29" s="117" t="s">
        <v>547</v>
      </c>
      <c r="Q29" s="117" t="s">
        <v>547</v>
      </c>
      <c r="R29" s="117" t="s">
        <v>548</v>
      </c>
      <c r="S29" s="117" t="s">
        <v>545</v>
      </c>
      <c r="T29" s="117" t="s">
        <v>547</v>
      </c>
    </row>
    <row r="30" spans="1:21" x14ac:dyDescent="0.2">
      <c r="A30" s="116">
        <v>44079.430469236111</v>
      </c>
      <c r="B30" s="117" t="s">
        <v>171</v>
      </c>
      <c r="C30" s="117" t="s">
        <v>6</v>
      </c>
      <c r="D30" s="117" t="s">
        <v>11</v>
      </c>
      <c r="E30" s="117" t="s">
        <v>94</v>
      </c>
      <c r="F30" s="117" t="s">
        <v>147</v>
      </c>
      <c r="G30" s="117" t="s">
        <v>172</v>
      </c>
      <c r="H30" s="117" t="s">
        <v>13</v>
      </c>
      <c r="I30" s="117" t="s">
        <v>545</v>
      </c>
      <c r="J30" s="117" t="s">
        <v>545</v>
      </c>
      <c r="K30" s="117" t="s">
        <v>545</v>
      </c>
      <c r="L30" s="117" t="s">
        <v>545</v>
      </c>
      <c r="M30" s="117" t="s">
        <v>545</v>
      </c>
      <c r="N30" s="117" t="s">
        <v>545</v>
      </c>
      <c r="O30" s="117" t="s">
        <v>545</v>
      </c>
      <c r="P30" s="117" t="s">
        <v>545</v>
      </c>
      <c r="Q30" s="117" t="s">
        <v>545</v>
      </c>
      <c r="R30" s="117" t="s">
        <v>545</v>
      </c>
      <c r="S30" s="117" t="s">
        <v>545</v>
      </c>
      <c r="T30" s="117" t="s">
        <v>545</v>
      </c>
    </row>
    <row r="31" spans="1:21" x14ac:dyDescent="0.2">
      <c r="A31" s="116">
        <v>44079.431331053245</v>
      </c>
      <c r="B31" s="117" t="s">
        <v>173</v>
      </c>
      <c r="C31" s="117" t="s">
        <v>10</v>
      </c>
      <c r="D31" s="117" t="s">
        <v>7</v>
      </c>
      <c r="E31" s="117" t="s">
        <v>8</v>
      </c>
      <c r="F31" s="117" t="s">
        <v>174</v>
      </c>
      <c r="G31" s="117" t="s">
        <v>174</v>
      </c>
      <c r="H31" s="117" t="s">
        <v>13</v>
      </c>
      <c r="I31" s="117" t="s">
        <v>545</v>
      </c>
      <c r="J31" s="117" t="s">
        <v>545</v>
      </c>
      <c r="K31" s="117" t="s">
        <v>547</v>
      </c>
      <c r="L31" s="117" t="s">
        <v>545</v>
      </c>
      <c r="M31" s="117" t="s">
        <v>545</v>
      </c>
      <c r="N31" s="117" t="s">
        <v>545</v>
      </c>
      <c r="O31" s="117" t="s">
        <v>547</v>
      </c>
      <c r="P31" s="117" t="s">
        <v>547</v>
      </c>
      <c r="Q31" s="117" t="s">
        <v>547</v>
      </c>
      <c r="R31" s="117" t="s">
        <v>546</v>
      </c>
      <c r="S31" s="117" t="s">
        <v>545</v>
      </c>
      <c r="T31" s="117" t="s">
        <v>547</v>
      </c>
      <c r="U31" s="117" t="s">
        <v>15</v>
      </c>
    </row>
    <row r="32" spans="1:21" x14ac:dyDescent="0.2">
      <c r="A32" s="116">
        <v>44079.431437893523</v>
      </c>
      <c r="B32" s="117" t="s">
        <v>175</v>
      </c>
      <c r="C32" s="117" t="s">
        <v>6</v>
      </c>
      <c r="D32" s="117" t="s">
        <v>11</v>
      </c>
      <c r="E32" s="117" t="s">
        <v>94</v>
      </c>
      <c r="F32" s="117" t="s">
        <v>12</v>
      </c>
      <c r="G32" s="117" t="s">
        <v>107</v>
      </c>
      <c r="H32" s="117" t="s">
        <v>17</v>
      </c>
      <c r="I32" s="117" t="s">
        <v>547</v>
      </c>
      <c r="J32" s="117" t="s">
        <v>547</v>
      </c>
      <c r="K32" s="117" t="s">
        <v>547</v>
      </c>
      <c r="L32" s="117" t="s">
        <v>547</v>
      </c>
      <c r="M32" s="117" t="s">
        <v>547</v>
      </c>
      <c r="N32" s="117" t="s">
        <v>547</v>
      </c>
      <c r="O32" s="117" t="s">
        <v>547</v>
      </c>
      <c r="P32" s="117" t="s">
        <v>547</v>
      </c>
      <c r="Q32" s="117" t="s">
        <v>547</v>
      </c>
      <c r="R32" s="117" t="s">
        <v>547</v>
      </c>
      <c r="S32" s="117" t="s">
        <v>547</v>
      </c>
      <c r="T32" s="117" t="s">
        <v>547</v>
      </c>
      <c r="U32" s="117" t="s">
        <v>414</v>
      </c>
    </row>
    <row r="33" spans="1:21" x14ac:dyDescent="0.2">
      <c r="A33" s="116">
        <v>44079.431517604171</v>
      </c>
      <c r="B33" s="117" t="s">
        <v>176</v>
      </c>
      <c r="C33" s="117" t="s">
        <v>6</v>
      </c>
      <c r="D33" s="117" t="s">
        <v>11</v>
      </c>
      <c r="E33" s="117" t="s">
        <v>94</v>
      </c>
      <c r="F33" s="117" t="s">
        <v>177</v>
      </c>
      <c r="G33" s="117" t="s">
        <v>178</v>
      </c>
      <c r="H33" s="117" t="s">
        <v>13</v>
      </c>
      <c r="I33" s="117" t="s">
        <v>545</v>
      </c>
      <c r="J33" s="117" t="s">
        <v>545</v>
      </c>
      <c r="K33" s="117" t="s">
        <v>547</v>
      </c>
      <c r="L33" s="117" t="s">
        <v>545</v>
      </c>
      <c r="M33" s="117" t="s">
        <v>547</v>
      </c>
      <c r="N33" s="117" t="s">
        <v>547</v>
      </c>
      <c r="O33" s="117" t="s">
        <v>547</v>
      </c>
      <c r="P33" s="117" t="s">
        <v>547</v>
      </c>
      <c r="Q33" s="117" t="s">
        <v>547</v>
      </c>
      <c r="R33" s="117" t="s">
        <v>546</v>
      </c>
      <c r="S33" s="117" t="s">
        <v>545</v>
      </c>
      <c r="T33" s="117" t="s">
        <v>547</v>
      </c>
    </row>
    <row r="34" spans="1:21" x14ac:dyDescent="0.2">
      <c r="A34" s="116">
        <v>44079.432273831015</v>
      </c>
      <c r="B34" s="117" t="s">
        <v>179</v>
      </c>
      <c r="C34" s="117" t="s">
        <v>6</v>
      </c>
      <c r="D34" s="117" t="s">
        <v>7</v>
      </c>
      <c r="E34" s="117" t="s">
        <v>8</v>
      </c>
      <c r="F34" s="117" t="s">
        <v>12</v>
      </c>
      <c r="G34" s="117" t="s">
        <v>145</v>
      </c>
      <c r="H34" s="117" t="s">
        <v>13</v>
      </c>
      <c r="I34" s="117" t="s">
        <v>545</v>
      </c>
      <c r="J34" s="117" t="s">
        <v>546</v>
      </c>
      <c r="K34" s="117" t="s">
        <v>545</v>
      </c>
      <c r="L34" s="117" t="s">
        <v>548</v>
      </c>
      <c r="M34" s="117" t="s">
        <v>545</v>
      </c>
      <c r="N34" s="117" t="s">
        <v>545</v>
      </c>
      <c r="O34" s="117" t="s">
        <v>547</v>
      </c>
      <c r="P34" s="117" t="s">
        <v>545</v>
      </c>
      <c r="Q34" s="117" t="s">
        <v>547</v>
      </c>
      <c r="R34" s="117" t="s">
        <v>549</v>
      </c>
      <c r="S34" s="117" t="s">
        <v>548</v>
      </c>
      <c r="T34" s="117" t="s">
        <v>545</v>
      </c>
    </row>
    <row r="35" spans="1:21" x14ac:dyDescent="0.2">
      <c r="A35" s="116">
        <v>44079.432898796294</v>
      </c>
      <c r="B35" s="117" t="s">
        <v>180</v>
      </c>
      <c r="C35" s="117" t="s">
        <v>10</v>
      </c>
      <c r="D35" s="117" t="s">
        <v>7</v>
      </c>
      <c r="E35" s="117" t="s">
        <v>8</v>
      </c>
      <c r="F35" s="117" t="s">
        <v>169</v>
      </c>
      <c r="G35" s="117" t="s">
        <v>170</v>
      </c>
      <c r="H35" s="117" t="s">
        <v>13</v>
      </c>
      <c r="I35" s="117" t="s">
        <v>545</v>
      </c>
      <c r="J35" s="117" t="s">
        <v>545</v>
      </c>
      <c r="K35" s="117" t="s">
        <v>545</v>
      </c>
      <c r="L35" s="117" t="s">
        <v>547</v>
      </c>
      <c r="M35" s="117" t="s">
        <v>545</v>
      </c>
      <c r="N35" s="117" t="s">
        <v>547</v>
      </c>
      <c r="O35" s="117" t="s">
        <v>547</v>
      </c>
      <c r="P35" s="117" t="s">
        <v>547</v>
      </c>
      <c r="Q35" s="117" t="s">
        <v>545</v>
      </c>
      <c r="R35" s="117" t="s">
        <v>546</v>
      </c>
      <c r="S35" s="117" t="s">
        <v>545</v>
      </c>
      <c r="T35" s="117" t="s">
        <v>545</v>
      </c>
    </row>
    <row r="36" spans="1:21" x14ac:dyDescent="0.2">
      <c r="A36" s="116">
        <v>44079.433084502314</v>
      </c>
      <c r="B36" s="117" t="s">
        <v>181</v>
      </c>
      <c r="C36" s="117" t="s">
        <v>10</v>
      </c>
      <c r="D36" s="117" t="s">
        <v>7</v>
      </c>
      <c r="E36" s="117" t="s">
        <v>8</v>
      </c>
      <c r="F36" s="117" t="s">
        <v>182</v>
      </c>
      <c r="G36" s="117" t="s">
        <v>183</v>
      </c>
      <c r="H36" s="117" t="s">
        <v>17</v>
      </c>
      <c r="I36" s="117" t="s">
        <v>545</v>
      </c>
      <c r="J36" s="117" t="s">
        <v>548</v>
      </c>
      <c r="K36" s="117" t="s">
        <v>546</v>
      </c>
      <c r="L36" s="117" t="s">
        <v>546</v>
      </c>
      <c r="M36" s="117" t="s">
        <v>545</v>
      </c>
      <c r="N36" s="117" t="s">
        <v>549</v>
      </c>
      <c r="O36" s="117" t="s">
        <v>547</v>
      </c>
      <c r="P36" s="117" t="s">
        <v>547</v>
      </c>
      <c r="Q36" s="117" t="s">
        <v>547</v>
      </c>
      <c r="R36" s="117" t="s">
        <v>549</v>
      </c>
      <c r="S36" s="117" t="s">
        <v>548</v>
      </c>
      <c r="T36" s="117" t="s">
        <v>546</v>
      </c>
    </row>
    <row r="37" spans="1:21" x14ac:dyDescent="0.2">
      <c r="A37" s="116">
        <v>44079.433672407409</v>
      </c>
      <c r="B37" s="117" t="s">
        <v>184</v>
      </c>
      <c r="C37" s="117" t="s">
        <v>10</v>
      </c>
      <c r="D37" s="117" t="s">
        <v>7</v>
      </c>
      <c r="E37" s="117" t="s">
        <v>8</v>
      </c>
      <c r="F37" s="117" t="s">
        <v>12</v>
      </c>
      <c r="G37" s="117" t="s">
        <v>93</v>
      </c>
      <c r="H37" s="117" t="s">
        <v>17</v>
      </c>
      <c r="I37" s="117" t="s">
        <v>545</v>
      </c>
      <c r="J37" s="117" t="s">
        <v>545</v>
      </c>
      <c r="K37" s="117" t="s">
        <v>547</v>
      </c>
      <c r="L37" s="117" t="s">
        <v>547</v>
      </c>
      <c r="M37" s="117" t="s">
        <v>545</v>
      </c>
      <c r="N37" s="117" t="s">
        <v>545</v>
      </c>
      <c r="O37" s="117" t="s">
        <v>545</v>
      </c>
      <c r="P37" s="117" t="s">
        <v>545</v>
      </c>
      <c r="Q37" s="117" t="s">
        <v>545</v>
      </c>
      <c r="R37" s="117" t="s">
        <v>546</v>
      </c>
      <c r="S37" s="117" t="s">
        <v>545</v>
      </c>
      <c r="T37" s="117" t="s">
        <v>545</v>
      </c>
    </row>
    <row r="38" spans="1:21" x14ac:dyDescent="0.2">
      <c r="A38" s="116">
        <v>44079.433854699077</v>
      </c>
      <c r="B38" s="117" t="s">
        <v>185</v>
      </c>
      <c r="C38" s="117" t="s">
        <v>10</v>
      </c>
      <c r="D38" s="117" t="s">
        <v>11</v>
      </c>
      <c r="E38" s="117" t="s">
        <v>94</v>
      </c>
      <c r="F38" s="117" t="s">
        <v>159</v>
      </c>
      <c r="G38" s="117" t="s">
        <v>145</v>
      </c>
      <c r="H38" s="117" t="s">
        <v>9</v>
      </c>
      <c r="I38" s="117" t="s">
        <v>547</v>
      </c>
      <c r="J38" s="117" t="s">
        <v>547</v>
      </c>
      <c r="K38" s="117" t="s">
        <v>547</v>
      </c>
      <c r="L38" s="117" t="s">
        <v>547</v>
      </c>
      <c r="M38" s="117" t="s">
        <v>547</v>
      </c>
      <c r="N38" s="117" t="s">
        <v>547</v>
      </c>
      <c r="O38" s="117" t="s">
        <v>547</v>
      </c>
      <c r="P38" s="117" t="s">
        <v>547</v>
      </c>
      <c r="R38" s="117" t="s">
        <v>546</v>
      </c>
      <c r="S38" s="117" t="s">
        <v>545</v>
      </c>
      <c r="T38" s="117" t="s">
        <v>545</v>
      </c>
    </row>
    <row r="39" spans="1:21" x14ac:dyDescent="0.2">
      <c r="A39" s="116">
        <v>44079.435099166665</v>
      </c>
      <c r="B39" s="117" t="s">
        <v>186</v>
      </c>
      <c r="C39" s="117" t="s">
        <v>10</v>
      </c>
      <c r="D39" s="117" t="s">
        <v>7</v>
      </c>
      <c r="E39" s="117" t="s">
        <v>8</v>
      </c>
      <c r="F39" s="117" t="s">
        <v>12</v>
      </c>
      <c r="G39" s="117" t="s">
        <v>187</v>
      </c>
      <c r="H39" s="117" t="s">
        <v>9</v>
      </c>
      <c r="I39" s="117" t="s">
        <v>545</v>
      </c>
      <c r="J39" s="117" t="s">
        <v>546</v>
      </c>
      <c r="K39" s="117" t="s">
        <v>545</v>
      </c>
      <c r="L39" s="117" t="s">
        <v>545</v>
      </c>
      <c r="M39" s="117" t="s">
        <v>545</v>
      </c>
      <c r="N39" s="117" t="s">
        <v>545</v>
      </c>
      <c r="O39" s="117" t="s">
        <v>545</v>
      </c>
      <c r="P39" s="117" t="s">
        <v>545</v>
      </c>
      <c r="Q39" s="117" t="s">
        <v>545</v>
      </c>
      <c r="R39" s="117" t="s">
        <v>545</v>
      </c>
      <c r="S39" s="117" t="s">
        <v>545</v>
      </c>
      <c r="T39" s="117" t="s">
        <v>545</v>
      </c>
    </row>
    <row r="40" spans="1:21" x14ac:dyDescent="0.2">
      <c r="A40" s="116">
        <v>44079.435138333334</v>
      </c>
      <c r="B40" s="117" t="s">
        <v>188</v>
      </c>
      <c r="C40" s="117" t="s">
        <v>10</v>
      </c>
      <c r="D40" s="117" t="s">
        <v>7</v>
      </c>
      <c r="E40" s="117" t="s">
        <v>8</v>
      </c>
      <c r="F40" s="117" t="s">
        <v>189</v>
      </c>
      <c r="G40" s="117" t="s">
        <v>190</v>
      </c>
      <c r="H40" s="117" t="s">
        <v>9</v>
      </c>
      <c r="I40" s="117" t="s">
        <v>547</v>
      </c>
      <c r="J40" s="117" t="s">
        <v>547</v>
      </c>
      <c r="K40" s="117" t="s">
        <v>547</v>
      </c>
      <c r="L40" s="117" t="s">
        <v>547</v>
      </c>
      <c r="M40" s="117" t="s">
        <v>547</v>
      </c>
      <c r="N40" s="117" t="s">
        <v>547</v>
      </c>
      <c r="O40" s="117" t="s">
        <v>547</v>
      </c>
      <c r="P40" s="117" t="s">
        <v>547</v>
      </c>
      <c r="Q40" s="117" t="s">
        <v>547</v>
      </c>
      <c r="R40" s="117" t="s">
        <v>546</v>
      </c>
      <c r="S40" s="117" t="s">
        <v>545</v>
      </c>
      <c r="T40" s="117" t="s">
        <v>545</v>
      </c>
      <c r="U40" s="117" t="s">
        <v>415</v>
      </c>
    </row>
    <row r="41" spans="1:21" x14ac:dyDescent="0.2">
      <c r="A41" s="116">
        <v>44079.435192372686</v>
      </c>
      <c r="B41" s="117" t="s">
        <v>191</v>
      </c>
      <c r="C41" s="117" t="s">
        <v>6</v>
      </c>
      <c r="D41" s="117" t="s">
        <v>11</v>
      </c>
      <c r="E41" s="117" t="s">
        <v>94</v>
      </c>
      <c r="F41" s="117" t="s">
        <v>121</v>
      </c>
      <c r="G41" s="117" t="s">
        <v>122</v>
      </c>
      <c r="H41" s="117" t="s">
        <v>9</v>
      </c>
      <c r="I41" s="117" t="s">
        <v>548</v>
      </c>
      <c r="J41" s="117" t="s">
        <v>549</v>
      </c>
      <c r="K41" s="117" t="s">
        <v>548</v>
      </c>
      <c r="L41" s="117" t="s">
        <v>548</v>
      </c>
      <c r="M41" s="117" t="s">
        <v>545</v>
      </c>
      <c r="N41" s="117" t="s">
        <v>545</v>
      </c>
      <c r="O41" s="117" t="s">
        <v>545</v>
      </c>
      <c r="P41" s="117" t="s">
        <v>547</v>
      </c>
      <c r="Q41" s="117" t="s">
        <v>545</v>
      </c>
      <c r="R41" s="117" t="s">
        <v>549</v>
      </c>
      <c r="S41" s="117" t="s">
        <v>548</v>
      </c>
      <c r="T41" s="117" t="s">
        <v>546</v>
      </c>
      <c r="U41" s="117" t="s">
        <v>416</v>
      </c>
    </row>
    <row r="42" spans="1:21" x14ac:dyDescent="0.2">
      <c r="A42" s="116">
        <v>44079.435498113424</v>
      </c>
      <c r="B42" s="117" t="s">
        <v>192</v>
      </c>
      <c r="C42" s="117" t="s">
        <v>10</v>
      </c>
      <c r="D42" s="117" t="s">
        <v>7</v>
      </c>
      <c r="E42" s="117" t="s">
        <v>8</v>
      </c>
      <c r="F42" s="117" t="s">
        <v>182</v>
      </c>
      <c r="G42" s="117" t="s">
        <v>183</v>
      </c>
      <c r="H42" s="117" t="s">
        <v>17</v>
      </c>
      <c r="I42" s="117" t="s">
        <v>547</v>
      </c>
      <c r="J42" s="117" t="s">
        <v>547</v>
      </c>
      <c r="K42" s="117" t="s">
        <v>547</v>
      </c>
      <c r="L42" s="117" t="s">
        <v>547</v>
      </c>
      <c r="M42" s="117" t="s">
        <v>547</v>
      </c>
      <c r="N42" s="117" t="s">
        <v>547</v>
      </c>
      <c r="O42" s="117" t="s">
        <v>547</v>
      </c>
      <c r="P42" s="117" t="s">
        <v>547</v>
      </c>
      <c r="Q42" s="117" t="s">
        <v>547</v>
      </c>
      <c r="R42" s="117" t="s">
        <v>547</v>
      </c>
      <c r="S42" s="117" t="s">
        <v>547</v>
      </c>
      <c r="T42" s="117" t="s">
        <v>547</v>
      </c>
      <c r="U42" s="117" t="s">
        <v>15</v>
      </c>
    </row>
    <row r="43" spans="1:21" x14ac:dyDescent="0.2">
      <c r="A43" s="116">
        <v>44079.435594872688</v>
      </c>
      <c r="B43" s="117" t="s">
        <v>193</v>
      </c>
      <c r="C43" s="117" t="s">
        <v>6</v>
      </c>
      <c r="D43" s="117" t="s">
        <v>7</v>
      </c>
      <c r="E43" s="117" t="s">
        <v>8</v>
      </c>
      <c r="F43" s="117" t="s">
        <v>189</v>
      </c>
      <c r="G43" s="117" t="s">
        <v>194</v>
      </c>
      <c r="H43" s="117" t="s">
        <v>9</v>
      </c>
      <c r="I43" s="117" t="s">
        <v>545</v>
      </c>
      <c r="J43" s="117" t="s">
        <v>546</v>
      </c>
      <c r="K43" s="117" t="s">
        <v>546</v>
      </c>
      <c r="L43" s="117" t="s">
        <v>546</v>
      </c>
      <c r="M43" s="117" t="s">
        <v>546</v>
      </c>
      <c r="N43" s="117" t="s">
        <v>545</v>
      </c>
      <c r="O43" s="117" t="s">
        <v>545</v>
      </c>
      <c r="P43" s="117" t="s">
        <v>545</v>
      </c>
      <c r="Q43" s="117" t="s">
        <v>545</v>
      </c>
      <c r="R43" s="117" t="s">
        <v>546</v>
      </c>
      <c r="S43" s="117" t="s">
        <v>545</v>
      </c>
      <c r="T43" s="117" t="s">
        <v>545</v>
      </c>
      <c r="U43" s="117" t="s">
        <v>417</v>
      </c>
    </row>
    <row r="44" spans="1:21" x14ac:dyDescent="0.2">
      <c r="A44" s="116">
        <v>44079.435665590281</v>
      </c>
      <c r="B44" s="117" t="s">
        <v>195</v>
      </c>
      <c r="C44" s="117" t="s">
        <v>10</v>
      </c>
      <c r="D44" s="117" t="s">
        <v>99</v>
      </c>
      <c r="E44" s="117" t="s">
        <v>94</v>
      </c>
      <c r="F44" s="117" t="s">
        <v>12</v>
      </c>
      <c r="G44" s="117" t="s">
        <v>102</v>
      </c>
      <c r="H44" s="117" t="s">
        <v>18</v>
      </c>
      <c r="I44" s="117" t="s">
        <v>545</v>
      </c>
      <c r="J44" s="117" t="s">
        <v>547</v>
      </c>
      <c r="K44" s="117" t="s">
        <v>547</v>
      </c>
      <c r="L44" s="117" t="s">
        <v>545</v>
      </c>
      <c r="M44" s="117" t="s">
        <v>547</v>
      </c>
      <c r="N44" s="117" t="s">
        <v>547</v>
      </c>
      <c r="O44" s="117" t="s">
        <v>547</v>
      </c>
      <c r="P44" s="117" t="s">
        <v>547</v>
      </c>
      <c r="Q44" s="117" t="s">
        <v>547</v>
      </c>
      <c r="R44" s="117" t="s">
        <v>546</v>
      </c>
      <c r="S44" s="117" t="s">
        <v>545</v>
      </c>
      <c r="T44" s="117" t="s">
        <v>545</v>
      </c>
      <c r="U44" s="117" t="s">
        <v>418</v>
      </c>
    </row>
    <row r="45" spans="1:21" x14ac:dyDescent="0.2">
      <c r="A45" s="116">
        <v>44079.43590892361</v>
      </c>
      <c r="B45" s="117" t="s">
        <v>196</v>
      </c>
      <c r="C45" s="117" t="s">
        <v>10</v>
      </c>
      <c r="D45" s="117" t="s">
        <v>11</v>
      </c>
      <c r="E45" s="117" t="s">
        <v>8</v>
      </c>
      <c r="F45" s="117" t="s">
        <v>189</v>
      </c>
      <c r="G45" s="117" t="s">
        <v>189</v>
      </c>
      <c r="H45" s="117" t="s">
        <v>18</v>
      </c>
      <c r="I45" s="117" t="s">
        <v>545</v>
      </c>
      <c r="J45" s="117" t="s">
        <v>545</v>
      </c>
      <c r="K45" s="117" t="s">
        <v>546</v>
      </c>
      <c r="L45" s="117" t="s">
        <v>546</v>
      </c>
      <c r="M45" s="117" t="s">
        <v>545</v>
      </c>
      <c r="N45" s="117" t="s">
        <v>545</v>
      </c>
      <c r="O45" s="117" t="s">
        <v>547</v>
      </c>
      <c r="P45" s="117" t="s">
        <v>545</v>
      </c>
      <c r="Q45" s="117" t="s">
        <v>547</v>
      </c>
      <c r="R45" s="117" t="s">
        <v>546</v>
      </c>
      <c r="S45" s="117" t="s">
        <v>545</v>
      </c>
      <c r="T45" s="117" t="s">
        <v>545</v>
      </c>
      <c r="U45" s="117" t="s">
        <v>419</v>
      </c>
    </row>
    <row r="46" spans="1:21" x14ac:dyDescent="0.2">
      <c r="A46" s="116">
        <v>44079.435914942129</v>
      </c>
      <c r="B46" s="117" t="s">
        <v>197</v>
      </c>
      <c r="C46" s="117" t="s">
        <v>6</v>
      </c>
      <c r="D46" s="117" t="s">
        <v>7</v>
      </c>
      <c r="E46" s="117" t="s">
        <v>94</v>
      </c>
      <c r="F46" s="117" t="s">
        <v>198</v>
      </c>
      <c r="G46" s="117" t="s">
        <v>178</v>
      </c>
      <c r="H46" s="117" t="s">
        <v>13</v>
      </c>
      <c r="I46" s="117" t="s">
        <v>546</v>
      </c>
      <c r="J46" s="117" t="s">
        <v>545</v>
      </c>
      <c r="K46" s="117" t="s">
        <v>545</v>
      </c>
      <c r="L46" s="117" t="s">
        <v>547</v>
      </c>
      <c r="M46" s="117" t="s">
        <v>547</v>
      </c>
      <c r="N46" s="117" t="s">
        <v>547</v>
      </c>
      <c r="O46" s="117" t="s">
        <v>547</v>
      </c>
      <c r="P46" s="117" t="s">
        <v>547</v>
      </c>
      <c r="Q46" s="117" t="s">
        <v>547</v>
      </c>
      <c r="R46" s="117" t="s">
        <v>546</v>
      </c>
      <c r="S46" s="117" t="s">
        <v>545</v>
      </c>
      <c r="T46" s="117" t="s">
        <v>545</v>
      </c>
      <c r="U46" s="117" t="s">
        <v>420</v>
      </c>
    </row>
    <row r="47" spans="1:21" x14ac:dyDescent="0.2">
      <c r="A47" s="116">
        <v>44079.435941863427</v>
      </c>
      <c r="B47" s="117" t="s">
        <v>199</v>
      </c>
      <c r="C47" s="117" t="s">
        <v>10</v>
      </c>
      <c r="D47" s="117" t="s">
        <v>11</v>
      </c>
      <c r="E47" s="117" t="s">
        <v>94</v>
      </c>
      <c r="F47" s="117" t="s">
        <v>12</v>
      </c>
      <c r="G47" s="117" t="s">
        <v>187</v>
      </c>
      <c r="H47" s="117" t="s">
        <v>18</v>
      </c>
      <c r="I47" s="117" t="s">
        <v>547</v>
      </c>
      <c r="J47" s="117" t="s">
        <v>547</v>
      </c>
      <c r="K47" s="117" t="s">
        <v>547</v>
      </c>
      <c r="L47" s="117" t="s">
        <v>547</v>
      </c>
      <c r="M47" s="117" t="s">
        <v>547</v>
      </c>
      <c r="N47" s="117" t="s">
        <v>547</v>
      </c>
      <c r="O47" s="117" t="s">
        <v>547</v>
      </c>
      <c r="P47" s="117" t="s">
        <v>547</v>
      </c>
      <c r="Q47" s="117" t="s">
        <v>547</v>
      </c>
      <c r="R47" s="117" t="s">
        <v>546</v>
      </c>
      <c r="S47" s="117" t="s">
        <v>545</v>
      </c>
      <c r="T47" s="117" t="s">
        <v>545</v>
      </c>
      <c r="U47" s="117" t="s">
        <v>421</v>
      </c>
    </row>
    <row r="48" spans="1:21" x14ac:dyDescent="0.2">
      <c r="A48" s="116">
        <v>44079.436302060189</v>
      </c>
      <c r="B48" s="117" t="s">
        <v>200</v>
      </c>
      <c r="C48" s="117" t="s">
        <v>10</v>
      </c>
      <c r="D48" s="117" t="s">
        <v>7</v>
      </c>
      <c r="E48" s="117" t="s">
        <v>8</v>
      </c>
      <c r="F48" s="117" t="s">
        <v>117</v>
      </c>
      <c r="G48" s="117" t="s">
        <v>201</v>
      </c>
      <c r="H48" s="117" t="s">
        <v>9</v>
      </c>
      <c r="I48" s="117" t="s">
        <v>547</v>
      </c>
      <c r="J48" s="117" t="s">
        <v>547</v>
      </c>
      <c r="K48" s="117" t="s">
        <v>547</v>
      </c>
      <c r="L48" s="117" t="s">
        <v>547</v>
      </c>
      <c r="M48" s="117" t="s">
        <v>547</v>
      </c>
      <c r="N48" s="117" t="s">
        <v>547</v>
      </c>
      <c r="O48" s="117" t="s">
        <v>547</v>
      </c>
      <c r="P48" s="117" t="s">
        <v>547</v>
      </c>
      <c r="Q48" s="117" t="s">
        <v>547</v>
      </c>
      <c r="R48" s="117" t="s">
        <v>547</v>
      </c>
      <c r="S48" s="117" t="s">
        <v>547</v>
      </c>
      <c r="T48" s="117" t="s">
        <v>547</v>
      </c>
      <c r="U48" s="117" t="s">
        <v>15</v>
      </c>
    </row>
    <row r="49" spans="1:21" x14ac:dyDescent="0.2">
      <c r="A49" s="116">
        <v>44079.436746331019</v>
      </c>
      <c r="B49" s="117" t="s">
        <v>202</v>
      </c>
      <c r="C49" s="117" t="s">
        <v>6</v>
      </c>
      <c r="D49" s="117" t="s">
        <v>7</v>
      </c>
      <c r="E49" s="117" t="s">
        <v>8</v>
      </c>
      <c r="F49" s="117" t="s">
        <v>203</v>
      </c>
      <c r="G49" s="117" t="s">
        <v>204</v>
      </c>
      <c r="H49" s="117" t="s">
        <v>9</v>
      </c>
      <c r="I49" s="117" t="s">
        <v>546</v>
      </c>
      <c r="J49" s="117" t="s">
        <v>546</v>
      </c>
      <c r="K49" s="117" t="s">
        <v>546</v>
      </c>
      <c r="L49" s="117" t="s">
        <v>546</v>
      </c>
      <c r="M49" s="117" t="s">
        <v>545</v>
      </c>
      <c r="N49" s="117" t="s">
        <v>546</v>
      </c>
      <c r="O49" s="117" t="s">
        <v>546</v>
      </c>
      <c r="P49" s="117" t="s">
        <v>546</v>
      </c>
      <c r="Q49" s="117" t="s">
        <v>545</v>
      </c>
      <c r="R49" s="117" t="s">
        <v>546</v>
      </c>
      <c r="S49" s="117" t="s">
        <v>545</v>
      </c>
      <c r="T49" s="117" t="s">
        <v>545</v>
      </c>
      <c r="U49" s="117" t="s">
        <v>422</v>
      </c>
    </row>
    <row r="50" spans="1:21" x14ac:dyDescent="0.2">
      <c r="A50" s="116">
        <v>44079.436912048608</v>
      </c>
      <c r="B50" s="117" t="s">
        <v>205</v>
      </c>
      <c r="C50" s="117" t="s">
        <v>6</v>
      </c>
      <c r="D50" s="117" t="s">
        <v>11</v>
      </c>
      <c r="E50" s="117" t="s">
        <v>94</v>
      </c>
      <c r="F50" s="117" t="s">
        <v>12</v>
      </c>
      <c r="G50" s="117" t="s">
        <v>154</v>
      </c>
      <c r="H50" s="117" t="s">
        <v>13</v>
      </c>
      <c r="I50" s="117" t="s">
        <v>545</v>
      </c>
      <c r="J50" s="117" t="s">
        <v>545</v>
      </c>
      <c r="K50" s="117" t="s">
        <v>545</v>
      </c>
      <c r="L50" s="117" t="s">
        <v>545</v>
      </c>
      <c r="M50" s="117" t="s">
        <v>547</v>
      </c>
      <c r="N50" s="117" t="s">
        <v>547</v>
      </c>
      <c r="O50" s="117" t="s">
        <v>547</v>
      </c>
      <c r="P50" s="117" t="s">
        <v>547</v>
      </c>
      <c r="Q50" s="117" t="s">
        <v>547</v>
      </c>
      <c r="R50" s="117" t="s">
        <v>546</v>
      </c>
      <c r="S50" s="117" t="s">
        <v>545</v>
      </c>
      <c r="T50" s="117" t="s">
        <v>545</v>
      </c>
      <c r="U50" s="117" t="s">
        <v>423</v>
      </c>
    </row>
    <row r="51" spans="1:21" x14ac:dyDescent="0.2">
      <c r="A51" s="116">
        <v>44079.436970856477</v>
      </c>
      <c r="B51" s="117" t="s">
        <v>206</v>
      </c>
      <c r="C51" s="117" t="s">
        <v>10</v>
      </c>
      <c r="D51" s="117" t="s">
        <v>7</v>
      </c>
      <c r="E51" s="117" t="s">
        <v>8</v>
      </c>
      <c r="F51" s="117" t="s">
        <v>98</v>
      </c>
      <c r="G51" s="117" t="s">
        <v>207</v>
      </c>
      <c r="H51" s="117" t="s">
        <v>9</v>
      </c>
      <c r="I51" s="117" t="s">
        <v>547</v>
      </c>
      <c r="J51" s="117" t="s">
        <v>547</v>
      </c>
      <c r="K51" s="117" t="s">
        <v>547</v>
      </c>
      <c r="L51" s="117" t="s">
        <v>547</v>
      </c>
      <c r="M51" s="117" t="s">
        <v>547</v>
      </c>
      <c r="N51" s="117" t="s">
        <v>547</v>
      </c>
      <c r="O51" s="117" t="s">
        <v>547</v>
      </c>
      <c r="P51" s="117" t="s">
        <v>547</v>
      </c>
      <c r="Q51" s="117" t="s">
        <v>547</v>
      </c>
      <c r="R51" s="117" t="s">
        <v>547</v>
      </c>
      <c r="S51" s="117" t="s">
        <v>547</v>
      </c>
      <c r="T51" s="117" t="s">
        <v>547</v>
      </c>
    </row>
    <row r="52" spans="1:21" x14ac:dyDescent="0.2">
      <c r="A52" s="116">
        <v>44079.437319918987</v>
      </c>
      <c r="B52" s="117" t="s">
        <v>208</v>
      </c>
      <c r="C52" s="117" t="s">
        <v>10</v>
      </c>
      <c r="D52" s="117" t="s">
        <v>11</v>
      </c>
      <c r="E52" s="117" t="s">
        <v>8</v>
      </c>
      <c r="F52" s="117" t="s">
        <v>189</v>
      </c>
      <c r="G52" s="117" t="s">
        <v>189</v>
      </c>
      <c r="H52" s="117" t="s">
        <v>9</v>
      </c>
      <c r="I52" s="117" t="s">
        <v>547</v>
      </c>
      <c r="J52" s="117" t="s">
        <v>547</v>
      </c>
      <c r="K52" s="117" t="s">
        <v>547</v>
      </c>
      <c r="L52" s="117" t="s">
        <v>547</v>
      </c>
      <c r="M52" s="117" t="s">
        <v>547</v>
      </c>
      <c r="N52" s="117" t="s">
        <v>547</v>
      </c>
      <c r="O52" s="117" t="s">
        <v>547</v>
      </c>
      <c r="P52" s="117" t="s">
        <v>547</v>
      </c>
      <c r="Q52" s="117" t="s">
        <v>547</v>
      </c>
      <c r="R52" s="117" t="s">
        <v>547</v>
      </c>
      <c r="S52" s="117" t="s">
        <v>547</v>
      </c>
      <c r="T52" s="117" t="s">
        <v>547</v>
      </c>
      <c r="U52" s="117" t="s">
        <v>15</v>
      </c>
    </row>
    <row r="53" spans="1:21" x14ac:dyDescent="0.2">
      <c r="A53" s="116">
        <v>44079.437384340279</v>
      </c>
      <c r="B53" s="117" t="s">
        <v>209</v>
      </c>
      <c r="C53" s="117" t="s">
        <v>6</v>
      </c>
      <c r="D53" s="117" t="s">
        <v>99</v>
      </c>
      <c r="E53" s="117" t="s">
        <v>94</v>
      </c>
      <c r="F53" s="117" t="s">
        <v>12</v>
      </c>
      <c r="G53" s="117" t="s">
        <v>100</v>
      </c>
      <c r="H53" s="117" t="s">
        <v>18</v>
      </c>
      <c r="I53" s="117" t="s">
        <v>547</v>
      </c>
      <c r="J53" s="117" t="s">
        <v>547</v>
      </c>
      <c r="K53" s="117" t="s">
        <v>547</v>
      </c>
      <c r="L53" s="117" t="s">
        <v>547</v>
      </c>
      <c r="M53" s="117" t="s">
        <v>547</v>
      </c>
      <c r="N53" s="117" t="s">
        <v>547</v>
      </c>
      <c r="O53" s="117" t="s">
        <v>547</v>
      </c>
      <c r="P53" s="117" t="s">
        <v>547</v>
      </c>
      <c r="Q53" s="117" t="s">
        <v>547</v>
      </c>
      <c r="R53" s="117" t="s">
        <v>549</v>
      </c>
      <c r="S53" s="117" t="s">
        <v>546</v>
      </c>
      <c r="T53" s="117" t="s">
        <v>545</v>
      </c>
    </row>
    <row r="54" spans="1:21" x14ac:dyDescent="0.2">
      <c r="A54" s="116">
        <v>44079.437446608797</v>
      </c>
      <c r="B54" s="117" t="s">
        <v>210</v>
      </c>
      <c r="C54" s="117" t="s">
        <v>6</v>
      </c>
      <c r="D54" s="117" t="s">
        <v>11</v>
      </c>
      <c r="E54" s="117" t="s">
        <v>8</v>
      </c>
      <c r="F54" s="117" t="s">
        <v>159</v>
      </c>
      <c r="G54" s="117" t="s">
        <v>145</v>
      </c>
      <c r="H54" s="117" t="s">
        <v>17</v>
      </c>
      <c r="I54" s="117" t="s">
        <v>547</v>
      </c>
      <c r="J54" s="117" t="s">
        <v>545</v>
      </c>
      <c r="K54" s="117" t="s">
        <v>546</v>
      </c>
      <c r="L54" s="117" t="s">
        <v>545</v>
      </c>
      <c r="M54" s="117" t="s">
        <v>545</v>
      </c>
      <c r="N54" s="117" t="s">
        <v>548</v>
      </c>
      <c r="O54" s="117" t="s">
        <v>547</v>
      </c>
      <c r="P54" s="117" t="s">
        <v>547</v>
      </c>
      <c r="Q54" s="117" t="s">
        <v>547</v>
      </c>
      <c r="R54" s="117" t="s">
        <v>546</v>
      </c>
      <c r="S54" s="117" t="s">
        <v>545</v>
      </c>
      <c r="T54" s="117" t="s">
        <v>547</v>
      </c>
      <c r="U54" s="117" t="s">
        <v>424</v>
      </c>
    </row>
    <row r="55" spans="1:21" x14ac:dyDescent="0.2">
      <c r="A55" s="116">
        <v>44079.4386146412</v>
      </c>
      <c r="B55" s="117" t="s">
        <v>211</v>
      </c>
      <c r="C55" s="117" t="s">
        <v>6</v>
      </c>
      <c r="D55" s="117" t="s">
        <v>11</v>
      </c>
      <c r="E55" s="117" t="s">
        <v>8</v>
      </c>
      <c r="F55" s="117" t="s">
        <v>128</v>
      </c>
      <c r="G55" s="117" t="s">
        <v>129</v>
      </c>
      <c r="H55" s="117" t="s">
        <v>9</v>
      </c>
      <c r="I55" s="117" t="s">
        <v>547</v>
      </c>
      <c r="J55" s="117" t="s">
        <v>547</v>
      </c>
      <c r="K55" s="117" t="s">
        <v>547</v>
      </c>
      <c r="M55" s="117" t="s">
        <v>547</v>
      </c>
      <c r="N55" s="117" t="s">
        <v>547</v>
      </c>
      <c r="O55" s="117" t="s">
        <v>547</v>
      </c>
      <c r="P55" s="117" t="s">
        <v>547</v>
      </c>
      <c r="Q55" s="117" t="s">
        <v>547</v>
      </c>
      <c r="R55" s="117" t="s">
        <v>547</v>
      </c>
      <c r="S55" s="117" t="s">
        <v>547</v>
      </c>
      <c r="T55" s="117" t="s">
        <v>547</v>
      </c>
      <c r="U55" s="117" t="s">
        <v>15</v>
      </c>
    </row>
    <row r="56" spans="1:21" x14ac:dyDescent="0.2">
      <c r="A56" s="116">
        <v>44079.438703877313</v>
      </c>
      <c r="B56" s="117" t="s">
        <v>212</v>
      </c>
      <c r="C56" s="117" t="s">
        <v>10</v>
      </c>
      <c r="D56" s="117" t="s">
        <v>11</v>
      </c>
      <c r="E56" s="117" t="s">
        <v>8</v>
      </c>
      <c r="F56" s="117" t="s">
        <v>213</v>
      </c>
      <c r="G56" s="117" t="s">
        <v>98</v>
      </c>
      <c r="H56" s="117" t="s">
        <v>13</v>
      </c>
      <c r="I56" s="117" t="s">
        <v>547</v>
      </c>
      <c r="J56" s="117" t="s">
        <v>547</v>
      </c>
      <c r="K56" s="117" t="s">
        <v>545</v>
      </c>
      <c r="L56" s="117" t="s">
        <v>545</v>
      </c>
      <c r="M56" s="117" t="s">
        <v>545</v>
      </c>
      <c r="N56" s="117" t="s">
        <v>545</v>
      </c>
      <c r="O56" s="117" t="s">
        <v>545</v>
      </c>
      <c r="P56" s="117" t="s">
        <v>545</v>
      </c>
      <c r="R56" s="117" t="s">
        <v>545</v>
      </c>
      <c r="S56" s="117" t="s">
        <v>545</v>
      </c>
      <c r="T56" s="117" t="s">
        <v>545</v>
      </c>
    </row>
    <row r="57" spans="1:21" x14ac:dyDescent="0.2">
      <c r="A57" s="116">
        <v>44079.438863333329</v>
      </c>
      <c r="B57" s="117" t="s">
        <v>214</v>
      </c>
      <c r="C57" s="117" t="s">
        <v>10</v>
      </c>
      <c r="D57" s="117" t="s">
        <v>7</v>
      </c>
      <c r="E57" s="117" t="s">
        <v>8</v>
      </c>
      <c r="F57" s="117" t="s">
        <v>189</v>
      </c>
      <c r="G57" s="117" t="s">
        <v>194</v>
      </c>
      <c r="H57" s="117" t="s">
        <v>9</v>
      </c>
      <c r="I57" s="117" t="s">
        <v>545</v>
      </c>
      <c r="J57" s="117" t="s">
        <v>545</v>
      </c>
      <c r="K57" s="117" t="s">
        <v>545</v>
      </c>
      <c r="L57" s="117" t="s">
        <v>545</v>
      </c>
      <c r="M57" s="117" t="s">
        <v>545</v>
      </c>
      <c r="N57" s="117" t="s">
        <v>545</v>
      </c>
      <c r="O57" s="117" t="s">
        <v>545</v>
      </c>
      <c r="P57" s="117" t="s">
        <v>545</v>
      </c>
      <c r="Q57" s="117" t="s">
        <v>545</v>
      </c>
      <c r="R57" s="117" t="s">
        <v>545</v>
      </c>
      <c r="S57" s="117" t="s">
        <v>545</v>
      </c>
      <c r="T57" s="117" t="s">
        <v>545</v>
      </c>
    </row>
    <row r="58" spans="1:21" x14ac:dyDescent="0.2">
      <c r="A58" s="116">
        <v>44079.438958657411</v>
      </c>
      <c r="B58" s="117" t="s">
        <v>215</v>
      </c>
      <c r="C58" s="117" t="s">
        <v>10</v>
      </c>
      <c r="D58" s="117" t="s">
        <v>7</v>
      </c>
      <c r="E58" s="117" t="s">
        <v>8</v>
      </c>
      <c r="F58" s="117" t="s">
        <v>216</v>
      </c>
      <c r="G58" s="117" t="s">
        <v>217</v>
      </c>
      <c r="H58" s="117" t="s">
        <v>9</v>
      </c>
      <c r="I58" s="117" t="s">
        <v>545</v>
      </c>
      <c r="J58" s="117" t="s">
        <v>545</v>
      </c>
      <c r="K58" s="117" t="s">
        <v>545</v>
      </c>
      <c r="L58" s="117" t="s">
        <v>546</v>
      </c>
      <c r="M58" s="117" t="s">
        <v>545</v>
      </c>
      <c r="N58" s="117" t="s">
        <v>545</v>
      </c>
      <c r="O58" s="117" t="s">
        <v>545</v>
      </c>
      <c r="P58" s="117" t="s">
        <v>545</v>
      </c>
      <c r="Q58" s="117" t="s">
        <v>545</v>
      </c>
      <c r="R58" s="117" t="s">
        <v>546</v>
      </c>
      <c r="S58" s="117" t="s">
        <v>545</v>
      </c>
      <c r="T58" s="117" t="s">
        <v>545</v>
      </c>
    </row>
    <row r="59" spans="1:21" x14ac:dyDescent="0.2">
      <c r="A59" s="116">
        <v>44079.439099016206</v>
      </c>
      <c r="B59" s="117" t="s">
        <v>218</v>
      </c>
      <c r="C59" s="117" t="s">
        <v>6</v>
      </c>
      <c r="D59" s="117" t="s">
        <v>7</v>
      </c>
      <c r="E59" s="117" t="s">
        <v>8</v>
      </c>
      <c r="F59" s="117" t="s">
        <v>219</v>
      </c>
      <c r="G59" s="117" t="s">
        <v>220</v>
      </c>
      <c r="H59" s="117" t="s">
        <v>18</v>
      </c>
      <c r="I59" s="117" t="s">
        <v>545</v>
      </c>
      <c r="J59" s="117" t="s">
        <v>545</v>
      </c>
      <c r="K59" s="117" t="s">
        <v>545</v>
      </c>
      <c r="L59" s="117" t="s">
        <v>545</v>
      </c>
      <c r="M59" s="117" t="s">
        <v>545</v>
      </c>
      <c r="N59" s="117" t="s">
        <v>545</v>
      </c>
      <c r="P59" s="117" t="s">
        <v>545</v>
      </c>
      <c r="Q59" s="117" t="s">
        <v>547</v>
      </c>
      <c r="R59" s="117" t="s">
        <v>546</v>
      </c>
      <c r="S59" s="117" t="s">
        <v>545</v>
      </c>
      <c r="T59" s="117" t="s">
        <v>545</v>
      </c>
      <c r="U59" s="117" t="s">
        <v>425</v>
      </c>
    </row>
    <row r="60" spans="1:21" x14ac:dyDescent="0.2">
      <c r="A60" s="116">
        <v>44079.439121423609</v>
      </c>
      <c r="B60" s="117" t="s">
        <v>221</v>
      </c>
      <c r="C60" s="117" t="s">
        <v>6</v>
      </c>
      <c r="D60" s="117" t="s">
        <v>99</v>
      </c>
      <c r="E60" s="117" t="s">
        <v>94</v>
      </c>
      <c r="F60" s="117" t="s">
        <v>147</v>
      </c>
      <c r="G60" s="117" t="s">
        <v>148</v>
      </c>
      <c r="H60" s="117" t="s">
        <v>18</v>
      </c>
      <c r="I60" s="117" t="s">
        <v>547</v>
      </c>
      <c r="J60" s="117" t="s">
        <v>547</v>
      </c>
      <c r="K60" s="117" t="s">
        <v>547</v>
      </c>
      <c r="L60" s="117" t="s">
        <v>545</v>
      </c>
      <c r="M60" s="117" t="s">
        <v>547</v>
      </c>
      <c r="N60" s="117" t="s">
        <v>547</v>
      </c>
      <c r="O60" s="117" t="s">
        <v>545</v>
      </c>
      <c r="P60" s="117" t="s">
        <v>547</v>
      </c>
      <c r="Q60" s="117" t="s">
        <v>547</v>
      </c>
      <c r="R60" s="117" t="s">
        <v>546</v>
      </c>
      <c r="S60" s="117" t="s">
        <v>545</v>
      </c>
      <c r="T60" s="117" t="s">
        <v>547</v>
      </c>
      <c r="U60" s="117" t="s">
        <v>426</v>
      </c>
    </row>
    <row r="61" spans="1:21" x14ac:dyDescent="0.2">
      <c r="A61" s="116">
        <v>44079.439163657407</v>
      </c>
      <c r="B61" s="117" t="s">
        <v>222</v>
      </c>
      <c r="C61" s="117" t="s">
        <v>6</v>
      </c>
      <c r="D61" s="117" t="s">
        <v>7</v>
      </c>
      <c r="E61" s="117" t="s">
        <v>94</v>
      </c>
      <c r="F61" s="117" t="s">
        <v>121</v>
      </c>
      <c r="G61" s="117" t="s">
        <v>122</v>
      </c>
      <c r="H61" s="117" t="s">
        <v>9</v>
      </c>
      <c r="I61" s="117" t="s">
        <v>545</v>
      </c>
      <c r="J61" s="117" t="s">
        <v>545</v>
      </c>
      <c r="K61" s="117" t="s">
        <v>545</v>
      </c>
      <c r="L61" s="117" t="s">
        <v>546</v>
      </c>
      <c r="M61" s="117" t="s">
        <v>545</v>
      </c>
      <c r="N61" s="117" t="s">
        <v>545</v>
      </c>
      <c r="O61" s="117" t="s">
        <v>547</v>
      </c>
      <c r="P61" s="117" t="s">
        <v>547</v>
      </c>
      <c r="Q61" s="117" t="s">
        <v>547</v>
      </c>
      <c r="R61" s="117" t="s">
        <v>548</v>
      </c>
      <c r="S61" s="117" t="s">
        <v>545</v>
      </c>
      <c r="T61" s="117" t="s">
        <v>545</v>
      </c>
      <c r="U61" s="117" t="s">
        <v>427</v>
      </c>
    </row>
    <row r="62" spans="1:21" x14ac:dyDescent="0.2">
      <c r="A62" s="116">
        <v>44079.439592870374</v>
      </c>
      <c r="B62" s="117" t="s">
        <v>223</v>
      </c>
      <c r="C62" s="117" t="s">
        <v>10</v>
      </c>
      <c r="D62" s="117" t="s">
        <v>11</v>
      </c>
      <c r="E62" s="117" t="s">
        <v>8</v>
      </c>
      <c r="F62" s="117" t="s">
        <v>166</v>
      </c>
      <c r="G62" s="117" t="s">
        <v>167</v>
      </c>
      <c r="H62" s="117" t="s">
        <v>9</v>
      </c>
      <c r="I62" s="117" t="s">
        <v>547</v>
      </c>
      <c r="J62" s="117" t="s">
        <v>547</v>
      </c>
      <c r="K62" s="117" t="s">
        <v>547</v>
      </c>
      <c r="L62" s="117" t="s">
        <v>547</v>
      </c>
      <c r="M62" s="117" t="s">
        <v>547</v>
      </c>
      <c r="N62" s="117" t="s">
        <v>547</v>
      </c>
      <c r="O62" s="117" t="s">
        <v>547</v>
      </c>
      <c r="P62" s="117" t="s">
        <v>547</v>
      </c>
      <c r="Q62" s="117" t="s">
        <v>547</v>
      </c>
      <c r="R62" s="117" t="s">
        <v>547</v>
      </c>
      <c r="S62" s="117" t="s">
        <v>547</v>
      </c>
      <c r="T62" s="117" t="s">
        <v>547</v>
      </c>
    </row>
    <row r="63" spans="1:21" x14ac:dyDescent="0.2">
      <c r="A63" s="116">
        <v>44079.439854837961</v>
      </c>
      <c r="B63" s="117" t="s">
        <v>224</v>
      </c>
      <c r="C63" s="117" t="s">
        <v>10</v>
      </c>
      <c r="D63" s="117" t="s">
        <v>11</v>
      </c>
      <c r="E63" s="117" t="s">
        <v>94</v>
      </c>
      <c r="F63" s="117" t="s">
        <v>12</v>
      </c>
      <c r="G63" s="117" t="s">
        <v>126</v>
      </c>
      <c r="H63" s="117" t="s">
        <v>9</v>
      </c>
      <c r="I63" s="117" t="s">
        <v>545</v>
      </c>
      <c r="J63" s="117" t="s">
        <v>545</v>
      </c>
      <c r="K63" s="117" t="s">
        <v>545</v>
      </c>
      <c r="L63" s="117" t="s">
        <v>545</v>
      </c>
      <c r="M63" s="117" t="s">
        <v>545</v>
      </c>
      <c r="N63" s="117" t="s">
        <v>545</v>
      </c>
      <c r="O63" s="117" t="s">
        <v>547</v>
      </c>
      <c r="P63" s="117" t="s">
        <v>547</v>
      </c>
      <c r="Q63" s="117" t="s">
        <v>547</v>
      </c>
      <c r="R63" s="117" t="s">
        <v>546</v>
      </c>
      <c r="S63" s="117" t="s">
        <v>545</v>
      </c>
      <c r="T63" s="117" t="s">
        <v>545</v>
      </c>
    </row>
    <row r="64" spans="1:21" x14ac:dyDescent="0.2">
      <c r="A64" s="116">
        <v>44079.439874629628</v>
      </c>
      <c r="B64" s="117" t="s">
        <v>225</v>
      </c>
      <c r="C64" s="117" t="s">
        <v>6</v>
      </c>
      <c r="D64" s="117" t="s">
        <v>7</v>
      </c>
      <c r="E64" s="117" t="s">
        <v>8</v>
      </c>
      <c r="F64" s="117" t="s">
        <v>226</v>
      </c>
      <c r="G64" s="117" t="s">
        <v>227</v>
      </c>
      <c r="H64" s="117" t="s">
        <v>13</v>
      </c>
      <c r="I64" s="117" t="s">
        <v>547</v>
      </c>
      <c r="J64" s="117" t="s">
        <v>547</v>
      </c>
      <c r="K64" s="117" t="s">
        <v>547</v>
      </c>
      <c r="L64" s="117" t="s">
        <v>547</v>
      </c>
      <c r="M64" s="117" t="s">
        <v>547</v>
      </c>
      <c r="N64" s="117" t="s">
        <v>547</v>
      </c>
      <c r="O64" s="117" t="s">
        <v>547</v>
      </c>
      <c r="P64" s="117" t="s">
        <v>547</v>
      </c>
      <c r="Q64" s="117" t="s">
        <v>547</v>
      </c>
      <c r="R64" s="117" t="s">
        <v>547</v>
      </c>
      <c r="S64" s="117" t="s">
        <v>547</v>
      </c>
      <c r="T64" s="117" t="s">
        <v>547</v>
      </c>
    </row>
    <row r="65" spans="1:21" x14ac:dyDescent="0.2">
      <c r="A65" s="116">
        <v>44079.440981678243</v>
      </c>
      <c r="B65" s="117" t="s">
        <v>228</v>
      </c>
      <c r="C65" s="117" t="s">
        <v>10</v>
      </c>
      <c r="D65" s="117" t="s">
        <v>99</v>
      </c>
      <c r="E65" s="117" t="s">
        <v>8</v>
      </c>
      <c r="F65" s="117" t="s">
        <v>169</v>
      </c>
      <c r="G65" s="117" t="s">
        <v>170</v>
      </c>
      <c r="H65" s="117" t="s">
        <v>13</v>
      </c>
      <c r="I65" s="117" t="s">
        <v>545</v>
      </c>
      <c r="J65" s="117" t="s">
        <v>545</v>
      </c>
      <c r="K65" s="117" t="s">
        <v>545</v>
      </c>
      <c r="L65" s="117" t="s">
        <v>547</v>
      </c>
      <c r="M65" s="117" t="s">
        <v>547</v>
      </c>
      <c r="N65" s="117" t="s">
        <v>547</v>
      </c>
      <c r="O65" s="117" t="s">
        <v>547</v>
      </c>
      <c r="P65" s="117" t="s">
        <v>547</v>
      </c>
      <c r="Q65" s="117" t="s">
        <v>547</v>
      </c>
      <c r="R65" s="117" t="s">
        <v>546</v>
      </c>
      <c r="S65" s="117" t="s">
        <v>545</v>
      </c>
      <c r="T65" s="117" t="s">
        <v>545</v>
      </c>
      <c r="U65" s="117" t="s">
        <v>428</v>
      </c>
    </row>
    <row r="66" spans="1:21" x14ac:dyDescent="0.2">
      <c r="A66" s="116">
        <v>44079.441287743059</v>
      </c>
      <c r="B66" s="117" t="s">
        <v>229</v>
      </c>
      <c r="C66" s="117" t="s">
        <v>10</v>
      </c>
      <c r="D66" s="117" t="s">
        <v>7</v>
      </c>
      <c r="E66" s="117" t="s">
        <v>8</v>
      </c>
      <c r="F66" s="117" t="s">
        <v>98</v>
      </c>
      <c r="G66" s="117" t="s">
        <v>98</v>
      </c>
      <c r="H66" s="117" t="s">
        <v>9</v>
      </c>
      <c r="I66" s="117" t="s">
        <v>545</v>
      </c>
      <c r="J66" s="117" t="s">
        <v>547</v>
      </c>
      <c r="K66" s="117" t="s">
        <v>547</v>
      </c>
      <c r="L66" s="117" t="s">
        <v>547</v>
      </c>
      <c r="M66" s="117" t="s">
        <v>545</v>
      </c>
      <c r="N66" s="117" t="s">
        <v>547</v>
      </c>
      <c r="O66" s="117" t="s">
        <v>545</v>
      </c>
      <c r="P66" s="117" t="s">
        <v>545</v>
      </c>
      <c r="Q66" s="117" t="s">
        <v>547</v>
      </c>
      <c r="R66" s="117" t="s">
        <v>548</v>
      </c>
      <c r="S66" s="117" t="s">
        <v>545</v>
      </c>
      <c r="T66" s="117" t="s">
        <v>547</v>
      </c>
    </row>
    <row r="67" spans="1:21" x14ac:dyDescent="0.2">
      <c r="A67" s="116">
        <v>44079.441333449075</v>
      </c>
      <c r="B67" s="117" t="s">
        <v>230</v>
      </c>
      <c r="C67" s="117" t="s">
        <v>10</v>
      </c>
      <c r="D67" s="117" t="s">
        <v>11</v>
      </c>
      <c r="E67" s="117" t="s">
        <v>8</v>
      </c>
      <c r="F67" s="117" t="s">
        <v>12</v>
      </c>
      <c r="G67" s="117" t="s">
        <v>156</v>
      </c>
      <c r="H67" s="117" t="s">
        <v>9</v>
      </c>
      <c r="I67" s="117" t="s">
        <v>547</v>
      </c>
      <c r="J67" s="117" t="s">
        <v>547</v>
      </c>
      <c r="K67" s="117" t="s">
        <v>547</v>
      </c>
      <c r="L67" s="117" t="s">
        <v>547</v>
      </c>
      <c r="M67" s="117" t="s">
        <v>547</v>
      </c>
      <c r="N67" s="117" t="s">
        <v>547</v>
      </c>
      <c r="O67" s="117" t="s">
        <v>547</v>
      </c>
      <c r="P67" s="117" t="s">
        <v>545</v>
      </c>
      <c r="Q67" s="117" t="s">
        <v>547</v>
      </c>
      <c r="R67" s="117" t="s">
        <v>546</v>
      </c>
      <c r="S67" s="117" t="s">
        <v>545</v>
      </c>
      <c r="T67" s="117" t="s">
        <v>545</v>
      </c>
    </row>
    <row r="68" spans="1:21" x14ac:dyDescent="0.2">
      <c r="A68" s="116">
        <v>44079.441721504627</v>
      </c>
      <c r="B68" s="117" t="s">
        <v>231</v>
      </c>
      <c r="C68" s="117" t="s">
        <v>10</v>
      </c>
      <c r="D68" s="117" t="s">
        <v>7</v>
      </c>
      <c r="E68" s="117" t="s">
        <v>8</v>
      </c>
      <c r="F68" s="117" t="s">
        <v>98</v>
      </c>
      <c r="G68" s="117" t="s">
        <v>183</v>
      </c>
      <c r="H68" s="117" t="s">
        <v>13</v>
      </c>
      <c r="I68" s="117" t="s">
        <v>547</v>
      </c>
      <c r="J68" s="117" t="s">
        <v>547</v>
      </c>
      <c r="K68" s="117" t="s">
        <v>545</v>
      </c>
      <c r="L68" s="117" t="s">
        <v>547</v>
      </c>
      <c r="M68" s="117" t="s">
        <v>547</v>
      </c>
      <c r="N68" s="117" t="s">
        <v>545</v>
      </c>
      <c r="O68" s="117" t="s">
        <v>547</v>
      </c>
      <c r="P68" s="117" t="s">
        <v>547</v>
      </c>
      <c r="Q68" s="117" t="s">
        <v>547</v>
      </c>
      <c r="R68" s="117" t="s">
        <v>548</v>
      </c>
      <c r="S68" s="117" t="s">
        <v>545</v>
      </c>
      <c r="T68" s="117" t="s">
        <v>545</v>
      </c>
      <c r="U68" s="117" t="s">
        <v>429</v>
      </c>
    </row>
    <row r="69" spans="1:21" x14ac:dyDescent="0.2">
      <c r="A69" s="116">
        <v>44079.44191425926</v>
      </c>
      <c r="B69" s="117" t="s">
        <v>232</v>
      </c>
      <c r="C69" s="117" t="s">
        <v>10</v>
      </c>
      <c r="D69" s="117" t="s">
        <v>11</v>
      </c>
      <c r="E69" s="117" t="s">
        <v>94</v>
      </c>
      <c r="F69" s="117" t="s">
        <v>12</v>
      </c>
      <c r="G69" s="117" t="s">
        <v>154</v>
      </c>
      <c r="H69" s="117" t="s">
        <v>13</v>
      </c>
      <c r="I69" s="117" t="s">
        <v>545</v>
      </c>
      <c r="J69" s="117" t="s">
        <v>545</v>
      </c>
      <c r="K69" s="117" t="s">
        <v>547</v>
      </c>
      <c r="L69" s="117" t="s">
        <v>545</v>
      </c>
      <c r="M69" s="117" t="s">
        <v>545</v>
      </c>
      <c r="N69" s="117" t="s">
        <v>545</v>
      </c>
      <c r="O69" s="117" t="s">
        <v>547</v>
      </c>
      <c r="P69" s="117" t="s">
        <v>547</v>
      </c>
      <c r="Q69" s="117" t="s">
        <v>547</v>
      </c>
      <c r="R69" s="117" t="s">
        <v>546</v>
      </c>
      <c r="S69" s="117" t="s">
        <v>545</v>
      </c>
      <c r="T69" s="117" t="s">
        <v>547</v>
      </c>
    </row>
    <row r="70" spans="1:21" x14ac:dyDescent="0.2">
      <c r="A70" s="116">
        <v>44079.441957893519</v>
      </c>
      <c r="B70" s="117" t="s">
        <v>233</v>
      </c>
      <c r="C70" s="117" t="s">
        <v>6</v>
      </c>
      <c r="D70" s="117" t="s">
        <v>7</v>
      </c>
      <c r="E70" s="117" t="s">
        <v>8</v>
      </c>
      <c r="F70" s="117" t="s">
        <v>12</v>
      </c>
      <c r="G70" s="117" t="s">
        <v>145</v>
      </c>
      <c r="H70" s="117" t="s">
        <v>9</v>
      </c>
      <c r="I70" s="117" t="s">
        <v>545</v>
      </c>
      <c r="J70" s="117" t="s">
        <v>546</v>
      </c>
      <c r="K70" s="117" t="s">
        <v>545</v>
      </c>
      <c r="L70" s="117" t="s">
        <v>546</v>
      </c>
      <c r="M70" s="117" t="s">
        <v>547</v>
      </c>
      <c r="N70" s="117" t="s">
        <v>547</v>
      </c>
      <c r="O70" s="117" t="s">
        <v>547</v>
      </c>
      <c r="P70" s="117" t="s">
        <v>547</v>
      </c>
      <c r="Q70" s="117" t="s">
        <v>547</v>
      </c>
      <c r="R70" s="117" t="s">
        <v>548</v>
      </c>
      <c r="S70" s="117" t="s">
        <v>545</v>
      </c>
      <c r="T70" s="117" t="s">
        <v>547</v>
      </c>
    </row>
    <row r="71" spans="1:21" x14ac:dyDescent="0.2">
      <c r="A71" s="116">
        <v>44079.442504837963</v>
      </c>
      <c r="B71" s="117" t="s">
        <v>234</v>
      </c>
      <c r="C71" s="117" t="s">
        <v>6</v>
      </c>
      <c r="D71" s="117" t="s">
        <v>7</v>
      </c>
      <c r="E71" s="117" t="s">
        <v>8</v>
      </c>
      <c r="F71" s="117" t="s">
        <v>182</v>
      </c>
      <c r="G71" s="117" t="s">
        <v>207</v>
      </c>
      <c r="H71" s="117" t="s">
        <v>17</v>
      </c>
      <c r="I71" s="117" t="s">
        <v>547</v>
      </c>
      <c r="J71" s="117" t="s">
        <v>547</v>
      </c>
      <c r="K71" s="117" t="s">
        <v>547</v>
      </c>
      <c r="L71" s="117" t="s">
        <v>547</v>
      </c>
      <c r="M71" s="117" t="s">
        <v>547</v>
      </c>
      <c r="N71" s="117" t="s">
        <v>547</v>
      </c>
      <c r="O71" s="117" t="s">
        <v>547</v>
      </c>
      <c r="P71" s="117" t="s">
        <v>547</v>
      </c>
      <c r="Q71" s="117" t="s">
        <v>547</v>
      </c>
      <c r="R71" s="117" t="s">
        <v>547</v>
      </c>
      <c r="S71" s="117" t="s">
        <v>547</v>
      </c>
      <c r="T71" s="117" t="s">
        <v>547</v>
      </c>
    </row>
    <row r="72" spans="1:21" x14ac:dyDescent="0.2">
      <c r="A72" s="116">
        <v>44079.442559328701</v>
      </c>
      <c r="B72" s="117" t="s">
        <v>235</v>
      </c>
      <c r="C72" s="117" t="s">
        <v>6</v>
      </c>
      <c r="D72" s="117" t="s">
        <v>99</v>
      </c>
      <c r="E72" s="117" t="s">
        <v>94</v>
      </c>
      <c r="F72" s="117" t="s">
        <v>12</v>
      </c>
      <c r="G72" s="117" t="s">
        <v>126</v>
      </c>
      <c r="H72" s="117" t="s">
        <v>16</v>
      </c>
      <c r="I72" s="117" t="s">
        <v>547</v>
      </c>
      <c r="J72" s="117" t="s">
        <v>547</v>
      </c>
      <c r="K72" s="117" t="s">
        <v>547</v>
      </c>
      <c r="L72" s="117" t="s">
        <v>545</v>
      </c>
      <c r="M72" s="117" t="s">
        <v>545</v>
      </c>
      <c r="N72" s="117" t="s">
        <v>545</v>
      </c>
      <c r="O72" s="117" t="s">
        <v>547</v>
      </c>
      <c r="P72" s="117" t="s">
        <v>547</v>
      </c>
      <c r="Q72" s="117" t="s">
        <v>547</v>
      </c>
      <c r="R72" s="117" t="s">
        <v>546</v>
      </c>
      <c r="S72" s="117" t="s">
        <v>545</v>
      </c>
      <c r="T72" s="117" t="s">
        <v>545</v>
      </c>
      <c r="U72" s="117" t="s">
        <v>430</v>
      </c>
    </row>
    <row r="73" spans="1:21" x14ac:dyDescent="0.2">
      <c r="A73" s="116">
        <v>44079.442985277783</v>
      </c>
      <c r="B73" s="117" t="s">
        <v>236</v>
      </c>
      <c r="C73" s="117" t="s">
        <v>10</v>
      </c>
      <c r="D73" s="117" t="s">
        <v>99</v>
      </c>
      <c r="E73" s="117" t="s">
        <v>8</v>
      </c>
      <c r="F73" s="117" t="s">
        <v>237</v>
      </c>
      <c r="G73" s="117" t="s">
        <v>154</v>
      </c>
      <c r="H73" s="117" t="s">
        <v>18</v>
      </c>
      <c r="I73" s="117" t="s">
        <v>547</v>
      </c>
      <c r="J73" s="117" t="s">
        <v>547</v>
      </c>
      <c r="K73" s="117" t="s">
        <v>547</v>
      </c>
      <c r="L73" s="117" t="s">
        <v>547</v>
      </c>
      <c r="M73" s="117" t="s">
        <v>547</v>
      </c>
      <c r="N73" s="117" t="s">
        <v>547</v>
      </c>
      <c r="O73" s="117" t="s">
        <v>547</v>
      </c>
      <c r="P73" s="117" t="s">
        <v>547</v>
      </c>
      <c r="Q73" s="117" t="s">
        <v>547</v>
      </c>
      <c r="R73" s="117" t="s">
        <v>546</v>
      </c>
      <c r="S73" s="117" t="s">
        <v>545</v>
      </c>
      <c r="T73" s="117" t="s">
        <v>545</v>
      </c>
      <c r="U73" s="117" t="s">
        <v>431</v>
      </c>
    </row>
    <row r="74" spans="1:21" x14ac:dyDescent="0.2">
      <c r="A74" s="116">
        <v>44079.443181516202</v>
      </c>
      <c r="B74" s="117" t="s">
        <v>238</v>
      </c>
      <c r="C74" s="117" t="s">
        <v>10</v>
      </c>
      <c r="D74" s="117" t="s">
        <v>99</v>
      </c>
      <c r="E74" s="117" t="s">
        <v>94</v>
      </c>
      <c r="F74" s="117" t="s">
        <v>147</v>
      </c>
      <c r="G74" s="117" t="s">
        <v>239</v>
      </c>
      <c r="H74" s="117" t="s">
        <v>18</v>
      </c>
      <c r="I74" s="117" t="s">
        <v>545</v>
      </c>
      <c r="J74" s="117" t="s">
        <v>545</v>
      </c>
      <c r="K74" s="117" t="s">
        <v>545</v>
      </c>
      <c r="L74" s="117" t="s">
        <v>545</v>
      </c>
      <c r="M74" s="117" t="s">
        <v>547</v>
      </c>
      <c r="N74" s="117" t="s">
        <v>547</v>
      </c>
      <c r="O74" s="117" t="s">
        <v>547</v>
      </c>
      <c r="P74" s="117" t="s">
        <v>547</v>
      </c>
      <c r="Q74" s="117" t="s">
        <v>547</v>
      </c>
      <c r="R74" s="117" t="s">
        <v>546</v>
      </c>
      <c r="S74" s="117" t="s">
        <v>545</v>
      </c>
      <c r="T74" s="117" t="s">
        <v>547</v>
      </c>
    </row>
    <row r="75" spans="1:21" x14ac:dyDescent="0.2">
      <c r="A75" s="116">
        <v>44079.443196516208</v>
      </c>
      <c r="B75" s="117" t="s">
        <v>240</v>
      </c>
      <c r="C75" s="117" t="s">
        <v>10</v>
      </c>
      <c r="D75" s="117" t="s">
        <v>7</v>
      </c>
      <c r="E75" s="117" t="s">
        <v>8</v>
      </c>
      <c r="F75" s="117" t="s">
        <v>189</v>
      </c>
      <c r="G75" s="117" t="s">
        <v>241</v>
      </c>
      <c r="H75" s="117" t="s">
        <v>9</v>
      </c>
      <c r="I75" s="117" t="s">
        <v>545</v>
      </c>
      <c r="J75" s="117" t="s">
        <v>548</v>
      </c>
      <c r="K75" s="117" t="s">
        <v>548</v>
      </c>
      <c r="L75" s="117" t="s">
        <v>545</v>
      </c>
      <c r="M75" s="117" t="s">
        <v>547</v>
      </c>
      <c r="N75" s="117" t="s">
        <v>547</v>
      </c>
      <c r="O75" s="117" t="s">
        <v>547</v>
      </c>
      <c r="P75" s="117" t="s">
        <v>547</v>
      </c>
      <c r="Q75" s="117" t="s">
        <v>547</v>
      </c>
      <c r="R75" s="117" t="s">
        <v>547</v>
      </c>
      <c r="S75" s="117" t="s">
        <v>547</v>
      </c>
      <c r="T75" s="117" t="s">
        <v>547</v>
      </c>
      <c r="U75" s="117" t="s">
        <v>432</v>
      </c>
    </row>
    <row r="76" spans="1:21" x14ac:dyDescent="0.2">
      <c r="A76" s="116">
        <v>44079.443453738422</v>
      </c>
      <c r="B76" s="117" t="s">
        <v>242</v>
      </c>
      <c r="C76" s="117" t="s">
        <v>10</v>
      </c>
      <c r="D76" s="117" t="s">
        <v>7</v>
      </c>
      <c r="E76" s="117" t="s">
        <v>94</v>
      </c>
      <c r="F76" s="117" t="s">
        <v>243</v>
      </c>
      <c r="G76" s="117" t="s">
        <v>244</v>
      </c>
      <c r="H76" s="117" t="s">
        <v>16</v>
      </c>
      <c r="I76" s="117" t="s">
        <v>545</v>
      </c>
      <c r="J76" s="117" t="s">
        <v>546</v>
      </c>
      <c r="K76" s="117" t="s">
        <v>546</v>
      </c>
      <c r="L76" s="117" t="s">
        <v>548</v>
      </c>
      <c r="M76" s="117" t="s">
        <v>547</v>
      </c>
      <c r="N76" s="117" t="s">
        <v>545</v>
      </c>
      <c r="O76" s="117" t="s">
        <v>547</v>
      </c>
      <c r="P76" s="117" t="s">
        <v>547</v>
      </c>
      <c r="Q76" s="117" t="s">
        <v>547</v>
      </c>
      <c r="R76" s="117" t="s">
        <v>546</v>
      </c>
      <c r="S76" s="117" t="s">
        <v>545</v>
      </c>
      <c r="T76" s="117" t="s">
        <v>545</v>
      </c>
      <c r="U76" s="117" t="s">
        <v>433</v>
      </c>
    </row>
    <row r="77" spans="1:21" x14ac:dyDescent="0.2">
      <c r="A77" s="116">
        <v>44079.4437096412</v>
      </c>
      <c r="B77" s="117" t="s">
        <v>245</v>
      </c>
      <c r="C77" s="117" t="s">
        <v>10</v>
      </c>
      <c r="D77" s="117" t="s">
        <v>7</v>
      </c>
      <c r="E77" s="117" t="s">
        <v>8</v>
      </c>
      <c r="F77" s="117">
        <v>61062076</v>
      </c>
      <c r="G77" s="117" t="s">
        <v>194</v>
      </c>
      <c r="H77" s="117" t="s">
        <v>9</v>
      </c>
      <c r="I77" s="117" t="s">
        <v>547</v>
      </c>
      <c r="J77" s="117" t="s">
        <v>547</v>
      </c>
      <c r="K77" s="117" t="s">
        <v>547</v>
      </c>
      <c r="L77" s="117" t="s">
        <v>547</v>
      </c>
      <c r="M77" s="117" t="s">
        <v>547</v>
      </c>
      <c r="N77" s="117" t="s">
        <v>547</v>
      </c>
      <c r="O77" s="117" t="s">
        <v>547</v>
      </c>
      <c r="P77" s="117" t="s">
        <v>547</v>
      </c>
      <c r="Q77" s="117" t="s">
        <v>547</v>
      </c>
      <c r="R77" s="117" t="s">
        <v>547</v>
      </c>
      <c r="S77" s="117" t="s">
        <v>547</v>
      </c>
      <c r="T77" s="117" t="s">
        <v>547</v>
      </c>
      <c r="U77" s="117" t="s">
        <v>434</v>
      </c>
    </row>
    <row r="78" spans="1:21" x14ac:dyDescent="0.2">
      <c r="A78" s="116">
        <v>44079.443833738427</v>
      </c>
      <c r="B78" s="117" t="s">
        <v>246</v>
      </c>
      <c r="C78" s="117" t="s">
        <v>6</v>
      </c>
      <c r="D78" s="117" t="s">
        <v>7</v>
      </c>
      <c r="E78" s="117" t="s">
        <v>94</v>
      </c>
      <c r="F78" s="117" t="s">
        <v>147</v>
      </c>
      <c r="G78" s="117" t="s">
        <v>247</v>
      </c>
      <c r="H78" s="117" t="s">
        <v>13</v>
      </c>
      <c r="I78" s="117" t="s">
        <v>547</v>
      </c>
      <c r="J78" s="117" t="s">
        <v>547</v>
      </c>
      <c r="K78" s="117" t="s">
        <v>547</v>
      </c>
      <c r="L78" s="117" t="s">
        <v>547</v>
      </c>
      <c r="M78" s="117" t="s">
        <v>547</v>
      </c>
      <c r="N78" s="117" t="s">
        <v>547</v>
      </c>
      <c r="O78" s="117" t="s">
        <v>547</v>
      </c>
      <c r="P78" s="117" t="s">
        <v>547</v>
      </c>
      <c r="Q78" s="117" t="s">
        <v>547</v>
      </c>
      <c r="R78" s="117" t="s">
        <v>547</v>
      </c>
      <c r="S78" s="117" t="s">
        <v>547</v>
      </c>
      <c r="T78" s="117" t="s">
        <v>547</v>
      </c>
    </row>
    <row r="79" spans="1:21" x14ac:dyDescent="0.2">
      <c r="A79" s="116">
        <v>44079.444096643521</v>
      </c>
      <c r="B79" s="117" t="s">
        <v>248</v>
      </c>
      <c r="C79" s="117" t="s">
        <v>10</v>
      </c>
      <c r="D79" s="117" t="s">
        <v>11</v>
      </c>
      <c r="E79" s="117" t="s">
        <v>94</v>
      </c>
      <c r="F79" s="117" t="s">
        <v>12</v>
      </c>
      <c r="G79" s="117" t="s">
        <v>249</v>
      </c>
      <c r="H79" s="117" t="s">
        <v>13</v>
      </c>
      <c r="I79" s="117" t="s">
        <v>545</v>
      </c>
      <c r="J79" s="117" t="s">
        <v>545</v>
      </c>
      <c r="K79" s="117" t="s">
        <v>545</v>
      </c>
      <c r="L79" s="117" t="s">
        <v>545</v>
      </c>
      <c r="M79" s="117" t="s">
        <v>547</v>
      </c>
      <c r="N79" s="117" t="s">
        <v>547</v>
      </c>
      <c r="O79" s="117" t="s">
        <v>547</v>
      </c>
      <c r="P79" s="117" t="s">
        <v>547</v>
      </c>
      <c r="Q79" s="117" t="s">
        <v>547</v>
      </c>
      <c r="R79" s="117" t="s">
        <v>546</v>
      </c>
      <c r="S79" s="117" t="s">
        <v>545</v>
      </c>
      <c r="T79" s="117" t="s">
        <v>545</v>
      </c>
    </row>
    <row r="80" spans="1:21" x14ac:dyDescent="0.2">
      <c r="A80" s="116">
        <v>44079.444138159721</v>
      </c>
      <c r="B80" s="117" t="s">
        <v>250</v>
      </c>
      <c r="C80" s="117" t="s">
        <v>10</v>
      </c>
      <c r="D80" s="117" t="s">
        <v>11</v>
      </c>
      <c r="E80" s="117" t="s">
        <v>8</v>
      </c>
      <c r="F80" s="117" t="s">
        <v>251</v>
      </c>
      <c r="G80" s="117" t="s">
        <v>252</v>
      </c>
      <c r="H80" s="117" t="s">
        <v>13</v>
      </c>
      <c r="I80" s="117" t="s">
        <v>545</v>
      </c>
      <c r="J80" s="117" t="s">
        <v>545</v>
      </c>
      <c r="K80" s="117" t="s">
        <v>545</v>
      </c>
      <c r="L80" s="117" t="s">
        <v>545</v>
      </c>
      <c r="M80" s="117" t="s">
        <v>545</v>
      </c>
      <c r="N80" s="117" t="s">
        <v>545</v>
      </c>
      <c r="O80" s="117" t="s">
        <v>545</v>
      </c>
      <c r="P80" s="117" t="s">
        <v>545</v>
      </c>
      <c r="Q80" s="117" t="s">
        <v>545</v>
      </c>
      <c r="R80" s="117" t="s">
        <v>546</v>
      </c>
      <c r="S80" s="117" t="s">
        <v>545</v>
      </c>
      <c r="T80" s="117" t="s">
        <v>545</v>
      </c>
    </row>
    <row r="81" spans="1:21" x14ac:dyDescent="0.2">
      <c r="A81" s="116">
        <v>44079.444794571755</v>
      </c>
      <c r="B81" s="117" t="s">
        <v>253</v>
      </c>
      <c r="C81" s="117" t="s">
        <v>10</v>
      </c>
      <c r="D81" s="117" t="s">
        <v>7</v>
      </c>
      <c r="E81" s="117" t="s">
        <v>8</v>
      </c>
      <c r="F81" s="117" t="s">
        <v>189</v>
      </c>
      <c r="G81" s="117" t="s">
        <v>194</v>
      </c>
      <c r="H81" s="117" t="s">
        <v>17</v>
      </c>
      <c r="I81" s="117" t="s">
        <v>546</v>
      </c>
      <c r="J81" s="117" t="s">
        <v>545</v>
      </c>
      <c r="K81" s="117" t="s">
        <v>545</v>
      </c>
      <c r="L81" s="117" t="s">
        <v>545</v>
      </c>
      <c r="M81" s="117" t="s">
        <v>545</v>
      </c>
      <c r="N81" s="117" t="s">
        <v>545</v>
      </c>
      <c r="O81" s="117" t="s">
        <v>545</v>
      </c>
      <c r="P81" s="117" t="s">
        <v>545</v>
      </c>
      <c r="Q81" s="117" t="s">
        <v>545</v>
      </c>
      <c r="R81" s="117" t="s">
        <v>545</v>
      </c>
      <c r="S81" s="117" t="s">
        <v>545</v>
      </c>
      <c r="T81" s="117" t="s">
        <v>545</v>
      </c>
      <c r="U81" s="117" t="s">
        <v>435</v>
      </c>
    </row>
    <row r="82" spans="1:21" x14ac:dyDescent="0.2">
      <c r="A82" s="116">
        <v>44079.444844189813</v>
      </c>
      <c r="B82" s="117" t="s">
        <v>254</v>
      </c>
      <c r="C82" s="117" t="s">
        <v>6</v>
      </c>
      <c r="D82" s="117" t="s">
        <v>7</v>
      </c>
      <c r="E82" s="117" t="s">
        <v>8</v>
      </c>
      <c r="F82" s="117" t="s">
        <v>255</v>
      </c>
      <c r="G82" s="117" t="s">
        <v>256</v>
      </c>
      <c r="H82" s="117" t="s">
        <v>17</v>
      </c>
      <c r="I82" s="117" t="s">
        <v>547</v>
      </c>
      <c r="J82" s="117" t="s">
        <v>547</v>
      </c>
      <c r="K82" s="117" t="s">
        <v>547</v>
      </c>
      <c r="L82" s="117" t="s">
        <v>547</v>
      </c>
      <c r="M82" s="117" t="s">
        <v>547</v>
      </c>
      <c r="N82" s="117" t="s">
        <v>547</v>
      </c>
      <c r="O82" s="117" t="s">
        <v>547</v>
      </c>
      <c r="P82" s="117" t="s">
        <v>547</v>
      </c>
      <c r="Q82" s="117" t="s">
        <v>547</v>
      </c>
      <c r="R82" s="117" t="s">
        <v>547</v>
      </c>
      <c r="S82" s="117" t="s">
        <v>547</v>
      </c>
      <c r="T82" s="117" t="s">
        <v>547</v>
      </c>
    </row>
    <row r="83" spans="1:21" x14ac:dyDescent="0.2">
      <c r="A83" s="116">
        <v>44079.445198321759</v>
      </c>
      <c r="B83" s="117" t="s">
        <v>257</v>
      </c>
      <c r="C83" s="117" t="s">
        <v>6</v>
      </c>
      <c r="D83" s="117" t="s">
        <v>7</v>
      </c>
      <c r="E83" s="117" t="s">
        <v>8</v>
      </c>
      <c r="F83" s="117" t="s">
        <v>258</v>
      </c>
      <c r="G83" s="117" t="s">
        <v>259</v>
      </c>
      <c r="H83" s="117" t="s">
        <v>18</v>
      </c>
      <c r="I83" s="117" t="s">
        <v>547</v>
      </c>
      <c r="J83" s="117" t="s">
        <v>547</v>
      </c>
      <c r="K83" s="117" t="s">
        <v>547</v>
      </c>
      <c r="L83" s="117" t="s">
        <v>547</v>
      </c>
      <c r="M83" s="117" t="s">
        <v>547</v>
      </c>
      <c r="N83" s="117" t="s">
        <v>547</v>
      </c>
      <c r="O83" s="117" t="s">
        <v>547</v>
      </c>
      <c r="P83" s="117" t="s">
        <v>547</v>
      </c>
      <c r="Q83" s="117" t="s">
        <v>547</v>
      </c>
      <c r="R83" s="117" t="s">
        <v>547</v>
      </c>
      <c r="S83" s="117" t="s">
        <v>547</v>
      </c>
      <c r="T83" s="117" t="s">
        <v>547</v>
      </c>
      <c r="U83" s="117" t="s">
        <v>436</v>
      </c>
    </row>
    <row r="84" spans="1:21" x14ac:dyDescent="0.2">
      <c r="A84" s="116">
        <v>44079.44545107639</v>
      </c>
      <c r="B84" s="117" t="s">
        <v>260</v>
      </c>
      <c r="C84" s="117" t="s">
        <v>10</v>
      </c>
      <c r="D84" s="117" t="s">
        <v>7</v>
      </c>
      <c r="E84" s="117" t="s">
        <v>8</v>
      </c>
      <c r="F84" s="117" t="s">
        <v>169</v>
      </c>
      <c r="G84" s="117" t="s">
        <v>261</v>
      </c>
      <c r="H84" s="117" t="s">
        <v>13</v>
      </c>
      <c r="I84" s="117" t="s">
        <v>547</v>
      </c>
      <c r="J84" s="117" t="s">
        <v>547</v>
      </c>
      <c r="K84" s="117" t="s">
        <v>547</v>
      </c>
      <c r="L84" s="117" t="s">
        <v>547</v>
      </c>
      <c r="M84" s="117" t="s">
        <v>547</v>
      </c>
      <c r="N84" s="117" t="s">
        <v>545</v>
      </c>
      <c r="O84" s="117" t="s">
        <v>547</v>
      </c>
      <c r="P84" s="117" t="s">
        <v>547</v>
      </c>
      <c r="Q84" s="117" t="s">
        <v>547</v>
      </c>
      <c r="R84" s="117" t="s">
        <v>549</v>
      </c>
      <c r="S84" s="117" t="s">
        <v>545</v>
      </c>
      <c r="T84" s="117" t="s">
        <v>545</v>
      </c>
      <c r="U84" s="117" t="s">
        <v>437</v>
      </c>
    </row>
    <row r="85" spans="1:21" x14ac:dyDescent="0.2">
      <c r="A85" s="116">
        <v>44079.4461615162</v>
      </c>
      <c r="B85" s="117" t="s">
        <v>262</v>
      </c>
      <c r="C85" s="117" t="s">
        <v>6</v>
      </c>
      <c r="D85" s="117" t="s">
        <v>11</v>
      </c>
      <c r="E85" s="117" t="s">
        <v>8</v>
      </c>
      <c r="F85" s="117" t="s">
        <v>263</v>
      </c>
      <c r="G85" s="117" t="s">
        <v>102</v>
      </c>
      <c r="H85" s="117" t="s">
        <v>13</v>
      </c>
      <c r="I85" s="117" t="s">
        <v>547</v>
      </c>
      <c r="J85" s="117" t="s">
        <v>547</v>
      </c>
      <c r="K85" s="117" t="s">
        <v>547</v>
      </c>
      <c r="L85" s="117" t="s">
        <v>547</v>
      </c>
      <c r="M85" s="117" t="s">
        <v>547</v>
      </c>
      <c r="N85" s="117" t="s">
        <v>547</v>
      </c>
      <c r="O85" s="117" t="s">
        <v>547</v>
      </c>
      <c r="P85" s="117" t="s">
        <v>547</v>
      </c>
      <c r="Q85" s="117" t="s">
        <v>547</v>
      </c>
      <c r="R85" s="117" t="s">
        <v>546</v>
      </c>
      <c r="S85" s="117" t="s">
        <v>545</v>
      </c>
      <c r="T85" s="117" t="s">
        <v>545</v>
      </c>
      <c r="U85" s="117" t="s">
        <v>438</v>
      </c>
    </row>
    <row r="86" spans="1:21" x14ac:dyDescent="0.2">
      <c r="A86" s="116">
        <v>44079.446162037042</v>
      </c>
      <c r="B86" s="117" t="s">
        <v>264</v>
      </c>
      <c r="C86" s="117" t="s">
        <v>6</v>
      </c>
      <c r="D86" s="117" t="s">
        <v>99</v>
      </c>
      <c r="E86" s="117" t="s">
        <v>8</v>
      </c>
      <c r="F86" s="117" t="s">
        <v>12</v>
      </c>
      <c r="G86" s="117" t="s">
        <v>93</v>
      </c>
      <c r="H86" s="117" t="s">
        <v>17</v>
      </c>
      <c r="I86" s="117" t="s">
        <v>547</v>
      </c>
      <c r="J86" s="117" t="s">
        <v>545</v>
      </c>
      <c r="K86" s="117" t="s">
        <v>545</v>
      </c>
      <c r="L86" s="117" t="s">
        <v>545</v>
      </c>
      <c r="M86" s="117" t="s">
        <v>545</v>
      </c>
      <c r="N86" s="117" t="s">
        <v>545</v>
      </c>
      <c r="O86" s="117" t="s">
        <v>547</v>
      </c>
      <c r="P86" s="117" t="s">
        <v>547</v>
      </c>
      <c r="Q86" s="117" t="s">
        <v>545</v>
      </c>
      <c r="R86" s="117" t="s">
        <v>548</v>
      </c>
      <c r="S86" s="117" t="s">
        <v>546</v>
      </c>
      <c r="T86" s="117" t="s">
        <v>545</v>
      </c>
    </row>
    <row r="87" spans="1:21" x14ac:dyDescent="0.2">
      <c r="A87" s="116">
        <v>44079.446189988426</v>
      </c>
      <c r="B87" s="117" t="s">
        <v>265</v>
      </c>
      <c r="C87" s="117" t="s">
        <v>10</v>
      </c>
      <c r="D87" s="117" t="s">
        <v>99</v>
      </c>
      <c r="E87" s="117" t="s">
        <v>8</v>
      </c>
      <c r="F87" s="117" t="s">
        <v>216</v>
      </c>
      <c r="G87" s="117" t="s">
        <v>124</v>
      </c>
      <c r="H87" s="117" t="s">
        <v>13</v>
      </c>
      <c r="I87" s="117" t="s">
        <v>547</v>
      </c>
      <c r="J87" s="117" t="s">
        <v>547</v>
      </c>
      <c r="K87" s="117" t="s">
        <v>547</v>
      </c>
      <c r="L87" s="117" t="s">
        <v>547</v>
      </c>
      <c r="M87" s="117" t="s">
        <v>545</v>
      </c>
      <c r="N87" s="117" t="s">
        <v>545</v>
      </c>
      <c r="O87" s="117" t="s">
        <v>545</v>
      </c>
      <c r="P87" s="117" t="s">
        <v>545</v>
      </c>
      <c r="Q87" s="117" t="s">
        <v>547</v>
      </c>
      <c r="R87" s="117" t="s">
        <v>546</v>
      </c>
      <c r="S87" s="117" t="s">
        <v>545</v>
      </c>
      <c r="T87" s="117" t="s">
        <v>545</v>
      </c>
    </row>
    <row r="88" spans="1:21" x14ac:dyDescent="0.2">
      <c r="A88" s="116">
        <v>44079.446331203704</v>
      </c>
      <c r="B88" s="117" t="s">
        <v>266</v>
      </c>
      <c r="C88" s="117" t="s">
        <v>10</v>
      </c>
      <c r="D88" s="117" t="s">
        <v>7</v>
      </c>
      <c r="E88" s="117" t="s">
        <v>8</v>
      </c>
      <c r="F88" s="117" t="s">
        <v>216</v>
      </c>
      <c r="G88" s="117" t="s">
        <v>217</v>
      </c>
      <c r="H88" s="117" t="s">
        <v>9</v>
      </c>
      <c r="I88" s="117" t="s">
        <v>545</v>
      </c>
      <c r="J88" s="117" t="s">
        <v>545</v>
      </c>
      <c r="K88" s="117" t="s">
        <v>545</v>
      </c>
      <c r="L88" s="117" t="s">
        <v>545</v>
      </c>
      <c r="M88" s="117" t="s">
        <v>545</v>
      </c>
      <c r="N88" s="117" t="s">
        <v>545</v>
      </c>
      <c r="O88" s="117" t="s">
        <v>545</v>
      </c>
      <c r="P88" s="117" t="s">
        <v>545</v>
      </c>
      <c r="Q88" s="117" t="s">
        <v>545</v>
      </c>
      <c r="R88" s="117" t="s">
        <v>545</v>
      </c>
      <c r="S88" s="117" t="s">
        <v>545</v>
      </c>
      <c r="T88" s="117" t="s">
        <v>545</v>
      </c>
    </row>
    <row r="89" spans="1:21" x14ac:dyDescent="0.2">
      <c r="A89" s="116">
        <v>44079.446520277779</v>
      </c>
      <c r="B89" s="117" t="s">
        <v>267</v>
      </c>
      <c r="C89" s="117" t="s">
        <v>10</v>
      </c>
      <c r="D89" s="117" t="s">
        <v>7</v>
      </c>
      <c r="E89" s="117" t="s">
        <v>8</v>
      </c>
      <c r="F89" s="117" t="s">
        <v>12</v>
      </c>
      <c r="G89" s="117" t="s">
        <v>268</v>
      </c>
      <c r="H89" s="117" t="s">
        <v>9</v>
      </c>
      <c r="I89" s="117" t="s">
        <v>545</v>
      </c>
      <c r="J89" s="117" t="s">
        <v>545</v>
      </c>
      <c r="K89" s="117" t="s">
        <v>545</v>
      </c>
      <c r="L89" s="117" t="s">
        <v>545</v>
      </c>
      <c r="M89" s="117" t="s">
        <v>547</v>
      </c>
      <c r="N89" s="117" t="s">
        <v>547</v>
      </c>
      <c r="O89" s="117" t="s">
        <v>547</v>
      </c>
      <c r="P89" s="117" t="s">
        <v>547</v>
      </c>
      <c r="Q89" s="117" t="s">
        <v>547</v>
      </c>
      <c r="R89" s="117" t="s">
        <v>546</v>
      </c>
      <c r="S89" s="117" t="s">
        <v>545</v>
      </c>
      <c r="T89" s="117" t="s">
        <v>545</v>
      </c>
    </row>
    <row r="90" spans="1:21" x14ac:dyDescent="0.2">
      <c r="A90" s="116">
        <v>44079.446995254628</v>
      </c>
      <c r="B90" s="117" t="s">
        <v>269</v>
      </c>
      <c r="C90" s="117" t="s">
        <v>6</v>
      </c>
      <c r="D90" s="117" t="s">
        <v>11</v>
      </c>
      <c r="E90" s="117" t="s">
        <v>94</v>
      </c>
      <c r="F90" s="117" t="s">
        <v>12</v>
      </c>
      <c r="G90" s="117" t="s">
        <v>101</v>
      </c>
      <c r="H90" s="117" t="s">
        <v>9</v>
      </c>
      <c r="I90" s="117" t="s">
        <v>547</v>
      </c>
      <c r="J90" s="117" t="s">
        <v>547</v>
      </c>
      <c r="K90" s="117" t="s">
        <v>547</v>
      </c>
      <c r="L90" s="117" t="s">
        <v>547</v>
      </c>
      <c r="M90" s="117" t="s">
        <v>547</v>
      </c>
      <c r="N90" s="117" t="s">
        <v>547</v>
      </c>
      <c r="O90" s="117" t="s">
        <v>547</v>
      </c>
      <c r="P90" s="117" t="s">
        <v>547</v>
      </c>
      <c r="Q90" s="117" t="s">
        <v>547</v>
      </c>
      <c r="R90" s="117" t="s">
        <v>548</v>
      </c>
      <c r="S90" s="117" t="s">
        <v>545</v>
      </c>
      <c r="T90" s="117" t="s">
        <v>547</v>
      </c>
      <c r="U90" s="117" t="s">
        <v>439</v>
      </c>
    </row>
    <row r="91" spans="1:21" x14ac:dyDescent="0.2">
      <c r="A91" s="116">
        <v>44079.447083831023</v>
      </c>
      <c r="B91" s="117" t="s">
        <v>270</v>
      </c>
      <c r="C91" s="117" t="s">
        <v>10</v>
      </c>
      <c r="D91" s="117" t="s">
        <v>11</v>
      </c>
      <c r="E91" s="117" t="s">
        <v>8</v>
      </c>
      <c r="F91" s="117" t="s">
        <v>237</v>
      </c>
      <c r="G91" s="117" t="s">
        <v>93</v>
      </c>
      <c r="H91" s="117" t="s">
        <v>9</v>
      </c>
      <c r="I91" s="117" t="s">
        <v>547</v>
      </c>
      <c r="J91" s="117" t="s">
        <v>545</v>
      </c>
      <c r="K91" s="117" t="s">
        <v>547</v>
      </c>
      <c r="L91" s="117" t="s">
        <v>547</v>
      </c>
      <c r="M91" s="117" t="s">
        <v>545</v>
      </c>
      <c r="N91" s="117" t="s">
        <v>545</v>
      </c>
      <c r="O91" s="117" t="s">
        <v>547</v>
      </c>
      <c r="P91" s="117" t="s">
        <v>547</v>
      </c>
      <c r="Q91" s="117" t="s">
        <v>547</v>
      </c>
      <c r="R91" s="117" t="s">
        <v>546</v>
      </c>
      <c r="S91" s="117" t="s">
        <v>545</v>
      </c>
      <c r="T91" s="117" t="s">
        <v>545</v>
      </c>
      <c r="U91" s="117" t="s">
        <v>440</v>
      </c>
    </row>
    <row r="92" spans="1:21" x14ac:dyDescent="0.2">
      <c r="A92" s="116">
        <v>44079.447130787041</v>
      </c>
      <c r="B92" s="117" t="s">
        <v>271</v>
      </c>
      <c r="C92" s="117" t="s">
        <v>10</v>
      </c>
      <c r="D92" s="117" t="s">
        <v>7</v>
      </c>
      <c r="E92" s="117" t="s">
        <v>94</v>
      </c>
      <c r="F92" s="117" t="s">
        <v>121</v>
      </c>
      <c r="G92" s="117" t="s">
        <v>272</v>
      </c>
      <c r="H92" s="117" t="s">
        <v>18</v>
      </c>
      <c r="I92" s="117" t="s">
        <v>545</v>
      </c>
      <c r="J92" s="117" t="s">
        <v>545</v>
      </c>
      <c r="K92" s="117" t="s">
        <v>545</v>
      </c>
      <c r="L92" s="117" t="s">
        <v>545</v>
      </c>
      <c r="M92" s="117" t="s">
        <v>545</v>
      </c>
      <c r="N92" s="117" t="s">
        <v>545</v>
      </c>
      <c r="O92" s="117" t="s">
        <v>547</v>
      </c>
      <c r="P92" s="117" t="s">
        <v>547</v>
      </c>
      <c r="Q92" s="117" t="s">
        <v>547</v>
      </c>
      <c r="R92" s="117" t="s">
        <v>548</v>
      </c>
      <c r="S92" s="117" t="s">
        <v>545</v>
      </c>
      <c r="T92" s="117" t="s">
        <v>547</v>
      </c>
    </row>
    <row r="93" spans="1:21" x14ac:dyDescent="0.2">
      <c r="A93" s="116">
        <v>44079.447229548612</v>
      </c>
      <c r="B93" s="117" t="s">
        <v>273</v>
      </c>
      <c r="C93" s="117" t="s">
        <v>6</v>
      </c>
      <c r="D93" s="117" t="s">
        <v>11</v>
      </c>
      <c r="E93" s="117" t="s">
        <v>94</v>
      </c>
      <c r="F93" s="117" t="s">
        <v>274</v>
      </c>
      <c r="G93" s="117" t="s">
        <v>187</v>
      </c>
      <c r="H93" s="117" t="s">
        <v>16</v>
      </c>
      <c r="I93" s="117" t="s">
        <v>547</v>
      </c>
      <c r="J93" s="117" t="s">
        <v>547</v>
      </c>
      <c r="K93" s="117" t="s">
        <v>545</v>
      </c>
      <c r="L93" s="117" t="s">
        <v>545</v>
      </c>
      <c r="M93" s="117" t="s">
        <v>547</v>
      </c>
      <c r="N93" s="117" t="s">
        <v>545</v>
      </c>
      <c r="O93" s="117" t="s">
        <v>547</v>
      </c>
      <c r="P93" s="117" t="s">
        <v>547</v>
      </c>
      <c r="Q93" s="117" t="s">
        <v>547</v>
      </c>
      <c r="R93" s="117" t="s">
        <v>546</v>
      </c>
      <c r="S93" s="117" t="s">
        <v>545</v>
      </c>
      <c r="T93" s="117" t="s">
        <v>545</v>
      </c>
    </row>
    <row r="94" spans="1:21" x14ac:dyDescent="0.2">
      <c r="A94" s="116">
        <v>44079.447250578705</v>
      </c>
      <c r="B94" s="117" t="s">
        <v>275</v>
      </c>
      <c r="C94" s="117" t="s">
        <v>10</v>
      </c>
      <c r="D94" s="117" t="s">
        <v>7</v>
      </c>
      <c r="E94" s="117" t="s">
        <v>94</v>
      </c>
      <c r="F94" s="117" t="s">
        <v>12</v>
      </c>
      <c r="G94" s="117" t="s">
        <v>107</v>
      </c>
      <c r="H94" s="117" t="s">
        <v>9</v>
      </c>
      <c r="I94" s="117" t="s">
        <v>545</v>
      </c>
      <c r="J94" s="117" t="s">
        <v>545</v>
      </c>
      <c r="K94" s="117" t="s">
        <v>545</v>
      </c>
      <c r="L94" s="117" t="s">
        <v>545</v>
      </c>
      <c r="M94" s="117" t="s">
        <v>547</v>
      </c>
      <c r="N94" s="117" t="s">
        <v>547</v>
      </c>
      <c r="O94" s="117" t="s">
        <v>547</v>
      </c>
      <c r="P94" s="117" t="s">
        <v>547</v>
      </c>
      <c r="Q94" s="117" t="s">
        <v>547</v>
      </c>
      <c r="R94" s="117" t="s">
        <v>548</v>
      </c>
      <c r="S94" s="117" t="s">
        <v>547</v>
      </c>
      <c r="T94" s="117" t="s">
        <v>547</v>
      </c>
    </row>
    <row r="95" spans="1:21" x14ac:dyDescent="0.2">
      <c r="A95" s="116">
        <v>44079.447337928243</v>
      </c>
      <c r="B95" s="117" t="s">
        <v>276</v>
      </c>
      <c r="C95" s="117" t="s">
        <v>10</v>
      </c>
      <c r="D95" s="117" t="s">
        <v>7</v>
      </c>
      <c r="E95" s="117" t="s">
        <v>8</v>
      </c>
      <c r="F95" s="117" t="s">
        <v>251</v>
      </c>
      <c r="G95" s="117" t="s">
        <v>277</v>
      </c>
      <c r="H95" s="117" t="s">
        <v>18</v>
      </c>
      <c r="I95" s="117" t="s">
        <v>547</v>
      </c>
      <c r="J95" s="117" t="s">
        <v>547</v>
      </c>
      <c r="K95" s="117" t="s">
        <v>547</v>
      </c>
      <c r="L95" s="117" t="s">
        <v>547</v>
      </c>
      <c r="M95" s="117" t="s">
        <v>547</v>
      </c>
      <c r="N95" s="117" t="s">
        <v>545</v>
      </c>
      <c r="O95" s="117" t="s">
        <v>547</v>
      </c>
      <c r="P95" s="117" t="s">
        <v>547</v>
      </c>
      <c r="Q95" s="117" t="s">
        <v>547</v>
      </c>
      <c r="R95" s="117" t="s">
        <v>546</v>
      </c>
      <c r="S95" s="117" t="s">
        <v>547</v>
      </c>
      <c r="T95" s="117" t="s">
        <v>547</v>
      </c>
      <c r="U95" s="117" t="s">
        <v>441</v>
      </c>
    </row>
    <row r="96" spans="1:21" x14ac:dyDescent="0.2">
      <c r="A96" s="116">
        <v>44079.448251817128</v>
      </c>
      <c r="B96" s="117" t="s">
        <v>278</v>
      </c>
      <c r="C96" s="117" t="s">
        <v>10</v>
      </c>
      <c r="D96" s="117" t="s">
        <v>99</v>
      </c>
      <c r="E96" s="117" t="s">
        <v>94</v>
      </c>
      <c r="F96" s="117" t="s">
        <v>12</v>
      </c>
      <c r="G96" s="117" t="s">
        <v>279</v>
      </c>
      <c r="H96" s="117" t="s">
        <v>17</v>
      </c>
      <c r="I96" s="117" t="s">
        <v>545</v>
      </c>
      <c r="J96" s="117" t="s">
        <v>545</v>
      </c>
      <c r="K96" s="117" t="s">
        <v>545</v>
      </c>
      <c r="L96" s="117" t="s">
        <v>547</v>
      </c>
      <c r="M96" s="117" t="s">
        <v>547</v>
      </c>
      <c r="N96" s="117" t="s">
        <v>545</v>
      </c>
      <c r="O96" s="117" t="s">
        <v>547</v>
      </c>
      <c r="P96" s="117" t="s">
        <v>547</v>
      </c>
      <c r="Q96" s="117" t="s">
        <v>547</v>
      </c>
      <c r="R96" s="117" t="s">
        <v>546</v>
      </c>
      <c r="S96" s="117" t="s">
        <v>545</v>
      </c>
      <c r="T96" s="117" t="s">
        <v>545</v>
      </c>
      <c r="U96" s="117" t="s">
        <v>442</v>
      </c>
    </row>
    <row r="97" spans="1:21" x14ac:dyDescent="0.2">
      <c r="A97" s="116">
        <v>44079.448370358798</v>
      </c>
      <c r="B97" s="117" t="s">
        <v>280</v>
      </c>
      <c r="C97" s="117" t="s">
        <v>10</v>
      </c>
      <c r="D97" s="117" t="s">
        <v>99</v>
      </c>
      <c r="E97" s="117" t="s">
        <v>94</v>
      </c>
      <c r="F97" s="117" t="s">
        <v>12</v>
      </c>
      <c r="G97" s="117" t="s">
        <v>100</v>
      </c>
      <c r="H97" s="117" t="s">
        <v>18</v>
      </c>
      <c r="I97" s="117" t="s">
        <v>547</v>
      </c>
      <c r="J97" s="117" t="s">
        <v>547</v>
      </c>
      <c r="K97" s="117" t="s">
        <v>547</v>
      </c>
      <c r="L97" s="117" t="s">
        <v>547</v>
      </c>
      <c r="M97" s="117" t="s">
        <v>547</v>
      </c>
      <c r="N97" s="117" t="s">
        <v>547</v>
      </c>
      <c r="O97" s="117" t="s">
        <v>547</v>
      </c>
      <c r="P97" s="117" t="s">
        <v>547</v>
      </c>
      <c r="Q97" s="117" t="s">
        <v>547</v>
      </c>
      <c r="R97" s="117" t="s">
        <v>547</v>
      </c>
      <c r="S97" s="117" t="s">
        <v>547</v>
      </c>
      <c r="T97" s="117" t="s">
        <v>547</v>
      </c>
      <c r="U97" s="117" t="s">
        <v>443</v>
      </c>
    </row>
    <row r="98" spans="1:21" x14ac:dyDescent="0.2">
      <c r="A98" s="116">
        <v>44079.448569652777</v>
      </c>
      <c r="B98" s="117" t="s">
        <v>281</v>
      </c>
      <c r="C98" s="117" t="s">
        <v>6</v>
      </c>
      <c r="D98" s="117" t="s">
        <v>11</v>
      </c>
      <c r="E98" s="117" t="s">
        <v>94</v>
      </c>
      <c r="F98" s="117" t="s">
        <v>12</v>
      </c>
      <c r="G98" s="117" t="s">
        <v>107</v>
      </c>
      <c r="H98" s="117" t="s">
        <v>9</v>
      </c>
      <c r="I98" s="117" t="s">
        <v>547</v>
      </c>
      <c r="J98" s="117" t="s">
        <v>547</v>
      </c>
      <c r="K98" s="117" t="s">
        <v>547</v>
      </c>
      <c r="L98" s="117" t="s">
        <v>547</v>
      </c>
      <c r="M98" s="117" t="s">
        <v>547</v>
      </c>
      <c r="N98" s="117" t="s">
        <v>547</v>
      </c>
      <c r="O98" s="117" t="s">
        <v>547</v>
      </c>
      <c r="P98" s="117" t="s">
        <v>547</v>
      </c>
      <c r="Q98" s="117" t="s">
        <v>547</v>
      </c>
      <c r="R98" s="117" t="s">
        <v>546</v>
      </c>
      <c r="S98" s="117" t="s">
        <v>545</v>
      </c>
      <c r="T98" s="117" t="s">
        <v>545</v>
      </c>
    </row>
    <row r="99" spans="1:21" x14ac:dyDescent="0.2">
      <c r="A99" s="116">
        <v>44079.448909583334</v>
      </c>
      <c r="B99" s="117" t="s">
        <v>282</v>
      </c>
      <c r="C99" s="117" t="s">
        <v>10</v>
      </c>
      <c r="D99" s="117" t="s">
        <v>11</v>
      </c>
      <c r="E99" s="117" t="s">
        <v>8</v>
      </c>
      <c r="F99" s="117" t="s">
        <v>251</v>
      </c>
      <c r="G99" s="117" t="s">
        <v>252</v>
      </c>
      <c r="H99" s="117" t="s">
        <v>13</v>
      </c>
      <c r="I99" s="117" t="s">
        <v>547</v>
      </c>
      <c r="J99" s="117" t="s">
        <v>547</v>
      </c>
      <c r="K99" s="117" t="s">
        <v>547</v>
      </c>
      <c r="L99" s="117" t="s">
        <v>545</v>
      </c>
      <c r="M99" s="117" t="s">
        <v>547</v>
      </c>
      <c r="N99" s="117" t="s">
        <v>545</v>
      </c>
      <c r="O99" s="117" t="s">
        <v>547</v>
      </c>
      <c r="P99" s="117" t="s">
        <v>547</v>
      </c>
      <c r="Q99" s="117" t="s">
        <v>547</v>
      </c>
      <c r="R99" s="117" t="s">
        <v>546</v>
      </c>
      <c r="S99" s="117" t="s">
        <v>545</v>
      </c>
      <c r="T99" s="117" t="s">
        <v>545</v>
      </c>
      <c r="U99" s="117" t="s">
        <v>444</v>
      </c>
    </row>
    <row r="100" spans="1:21" x14ac:dyDescent="0.2">
      <c r="A100" s="116">
        <v>44079.449558912034</v>
      </c>
      <c r="B100" s="117" t="s">
        <v>283</v>
      </c>
      <c r="C100" s="117" t="s">
        <v>10</v>
      </c>
      <c r="D100" s="117" t="s">
        <v>11</v>
      </c>
      <c r="E100" s="117" t="s">
        <v>8</v>
      </c>
      <c r="F100" s="117" t="s">
        <v>12</v>
      </c>
      <c r="G100" s="117" t="s">
        <v>154</v>
      </c>
      <c r="H100" s="117" t="s">
        <v>9</v>
      </c>
      <c r="I100" s="117" t="s">
        <v>547</v>
      </c>
      <c r="J100" s="117" t="s">
        <v>547</v>
      </c>
      <c r="K100" s="117" t="s">
        <v>547</v>
      </c>
      <c r="L100" s="117" t="s">
        <v>547</v>
      </c>
      <c r="M100" s="117" t="s">
        <v>547</v>
      </c>
      <c r="N100" s="117" t="s">
        <v>547</v>
      </c>
      <c r="O100" s="117" t="s">
        <v>547</v>
      </c>
      <c r="P100" s="117" t="s">
        <v>547</v>
      </c>
      <c r="Q100" s="117" t="s">
        <v>547</v>
      </c>
      <c r="R100" s="117" t="s">
        <v>547</v>
      </c>
      <c r="S100" s="117" t="s">
        <v>547</v>
      </c>
      <c r="T100" s="117" t="s">
        <v>547</v>
      </c>
    </row>
    <row r="101" spans="1:21" x14ac:dyDescent="0.2">
      <c r="A101" s="116">
        <v>44079.449738668976</v>
      </c>
      <c r="B101" s="117" t="s">
        <v>284</v>
      </c>
      <c r="C101" s="117" t="s">
        <v>10</v>
      </c>
      <c r="D101" s="117" t="s">
        <v>99</v>
      </c>
      <c r="E101" s="117" t="s">
        <v>94</v>
      </c>
      <c r="F101" s="117" t="s">
        <v>12</v>
      </c>
      <c r="G101" s="117" t="s">
        <v>187</v>
      </c>
      <c r="H101" s="117" t="s">
        <v>16</v>
      </c>
      <c r="I101" s="117" t="s">
        <v>547</v>
      </c>
      <c r="J101" s="117" t="s">
        <v>547</v>
      </c>
      <c r="K101" s="117" t="s">
        <v>547</v>
      </c>
      <c r="L101" s="117" t="s">
        <v>547</v>
      </c>
      <c r="M101" s="117" t="s">
        <v>547</v>
      </c>
      <c r="N101" s="117" t="s">
        <v>545</v>
      </c>
      <c r="O101" s="117" t="s">
        <v>547</v>
      </c>
      <c r="P101" s="117" t="s">
        <v>547</v>
      </c>
      <c r="Q101" s="117" t="s">
        <v>547</v>
      </c>
      <c r="R101" s="117" t="s">
        <v>546</v>
      </c>
      <c r="S101" s="117" t="s">
        <v>545</v>
      </c>
      <c r="T101" s="117" t="s">
        <v>547</v>
      </c>
      <c r="U101" s="117" t="s">
        <v>15</v>
      </c>
    </row>
    <row r="102" spans="1:21" x14ac:dyDescent="0.2">
      <c r="A102" s="116">
        <v>44079.450140277782</v>
      </c>
      <c r="B102" s="117" t="s">
        <v>285</v>
      </c>
      <c r="C102" s="117" t="s">
        <v>10</v>
      </c>
      <c r="D102" s="117" t="s">
        <v>11</v>
      </c>
      <c r="E102" s="117" t="s">
        <v>8</v>
      </c>
      <c r="F102" s="117" t="s">
        <v>12</v>
      </c>
      <c r="G102" s="117" t="s">
        <v>286</v>
      </c>
      <c r="H102" s="117" t="s">
        <v>13</v>
      </c>
      <c r="I102" s="117" t="s">
        <v>547</v>
      </c>
      <c r="J102" s="117" t="s">
        <v>547</v>
      </c>
      <c r="K102" s="117" t="s">
        <v>547</v>
      </c>
      <c r="L102" s="117" t="s">
        <v>545</v>
      </c>
      <c r="M102" s="117" t="s">
        <v>545</v>
      </c>
      <c r="N102" s="117" t="s">
        <v>545</v>
      </c>
      <c r="O102" s="117" t="s">
        <v>547</v>
      </c>
      <c r="P102" s="117" t="s">
        <v>547</v>
      </c>
      <c r="Q102" s="117" t="s">
        <v>547</v>
      </c>
      <c r="R102" s="117" t="s">
        <v>549</v>
      </c>
      <c r="S102" s="117" t="s">
        <v>546</v>
      </c>
      <c r="T102" s="117" t="s">
        <v>546</v>
      </c>
      <c r="U102" s="117" t="s">
        <v>15</v>
      </c>
    </row>
    <row r="103" spans="1:21" x14ac:dyDescent="0.2">
      <c r="A103" s="116">
        <v>44079.450812002317</v>
      </c>
      <c r="B103" s="117" t="s">
        <v>287</v>
      </c>
      <c r="C103" s="117" t="s">
        <v>10</v>
      </c>
      <c r="D103" s="117" t="s">
        <v>7</v>
      </c>
      <c r="E103" s="117" t="s">
        <v>8</v>
      </c>
      <c r="F103" s="117" t="s">
        <v>12</v>
      </c>
      <c r="G103" s="117" t="s">
        <v>156</v>
      </c>
      <c r="H103" s="117" t="s">
        <v>18</v>
      </c>
      <c r="I103" s="117" t="s">
        <v>547</v>
      </c>
      <c r="J103" s="117" t="s">
        <v>545</v>
      </c>
      <c r="K103" s="117" t="s">
        <v>545</v>
      </c>
      <c r="L103" s="117" t="s">
        <v>545</v>
      </c>
      <c r="M103" s="117" t="s">
        <v>545</v>
      </c>
      <c r="N103" s="117" t="s">
        <v>546</v>
      </c>
      <c r="O103" s="117" t="s">
        <v>547</v>
      </c>
      <c r="P103" s="117" t="s">
        <v>547</v>
      </c>
      <c r="Q103" s="117" t="s">
        <v>547</v>
      </c>
      <c r="R103" s="117" t="s">
        <v>548</v>
      </c>
      <c r="S103" s="117" t="s">
        <v>546</v>
      </c>
      <c r="T103" s="117" t="s">
        <v>546</v>
      </c>
    </row>
    <row r="104" spans="1:21" x14ac:dyDescent="0.2">
      <c r="A104" s="116">
        <v>44079.45108194444</v>
      </c>
      <c r="B104" s="117" t="s">
        <v>288</v>
      </c>
      <c r="C104" s="117" t="s">
        <v>10</v>
      </c>
      <c r="D104" s="117" t="s">
        <v>7</v>
      </c>
      <c r="E104" s="117" t="s">
        <v>8</v>
      </c>
      <c r="F104" s="117" t="s">
        <v>12</v>
      </c>
      <c r="G104" s="117" t="s">
        <v>156</v>
      </c>
      <c r="H104" s="117" t="s">
        <v>13</v>
      </c>
      <c r="I104" s="117" t="s">
        <v>545</v>
      </c>
      <c r="J104" s="117" t="s">
        <v>546</v>
      </c>
      <c r="K104" s="117" t="s">
        <v>546</v>
      </c>
      <c r="L104" s="117" t="s">
        <v>545</v>
      </c>
      <c r="M104" s="117" t="s">
        <v>546</v>
      </c>
      <c r="N104" s="117" t="s">
        <v>546</v>
      </c>
      <c r="O104" s="117" t="s">
        <v>546</v>
      </c>
      <c r="P104" s="117" t="s">
        <v>546</v>
      </c>
      <c r="Q104" s="117" t="s">
        <v>545</v>
      </c>
      <c r="R104" s="117" t="s">
        <v>548</v>
      </c>
      <c r="S104" s="117" t="s">
        <v>546</v>
      </c>
      <c r="T104" s="117" t="s">
        <v>546</v>
      </c>
      <c r="U104" s="117" t="s">
        <v>445</v>
      </c>
    </row>
    <row r="105" spans="1:21" x14ac:dyDescent="0.2">
      <c r="A105" s="116">
        <v>44079.451386909721</v>
      </c>
      <c r="B105" s="117" t="s">
        <v>289</v>
      </c>
      <c r="C105" s="117" t="s">
        <v>10</v>
      </c>
      <c r="D105" s="117" t="s">
        <v>11</v>
      </c>
      <c r="E105" s="117" t="s">
        <v>8</v>
      </c>
      <c r="F105" s="117" t="s">
        <v>290</v>
      </c>
      <c r="G105" s="117" t="s">
        <v>98</v>
      </c>
      <c r="H105" s="117" t="s">
        <v>18</v>
      </c>
      <c r="I105" s="117" t="s">
        <v>546</v>
      </c>
      <c r="J105" s="117" t="s">
        <v>546</v>
      </c>
      <c r="K105" s="117" t="s">
        <v>545</v>
      </c>
      <c r="L105" s="117" t="s">
        <v>545</v>
      </c>
      <c r="M105" s="117" t="s">
        <v>546</v>
      </c>
      <c r="N105" s="117" t="s">
        <v>545</v>
      </c>
      <c r="O105" s="117" t="s">
        <v>546</v>
      </c>
      <c r="P105" s="117" t="s">
        <v>545</v>
      </c>
      <c r="Q105" s="117" t="s">
        <v>545</v>
      </c>
      <c r="R105" s="117" t="s">
        <v>545</v>
      </c>
      <c r="S105" s="117" t="s">
        <v>545</v>
      </c>
      <c r="T105" s="117" t="s">
        <v>545</v>
      </c>
    </row>
    <row r="106" spans="1:21" x14ac:dyDescent="0.2">
      <c r="A106" s="116">
        <v>44079.451659537037</v>
      </c>
      <c r="B106" s="117" t="s">
        <v>291</v>
      </c>
      <c r="C106" s="117" t="s">
        <v>10</v>
      </c>
      <c r="D106" s="117" t="s">
        <v>11</v>
      </c>
      <c r="E106" s="117" t="s">
        <v>8</v>
      </c>
      <c r="F106" s="117" t="s">
        <v>189</v>
      </c>
      <c r="G106" s="117" t="s">
        <v>194</v>
      </c>
      <c r="H106" s="117" t="s">
        <v>13</v>
      </c>
      <c r="I106" s="117" t="s">
        <v>545</v>
      </c>
      <c r="J106" s="117" t="s">
        <v>545</v>
      </c>
      <c r="K106" s="117" t="s">
        <v>545</v>
      </c>
      <c r="L106" s="117" t="s">
        <v>545</v>
      </c>
      <c r="M106" s="117" t="s">
        <v>545</v>
      </c>
      <c r="N106" s="117" t="s">
        <v>545</v>
      </c>
      <c r="O106" s="117" t="s">
        <v>545</v>
      </c>
      <c r="P106" s="117" t="s">
        <v>545</v>
      </c>
      <c r="Q106" s="117" t="s">
        <v>545</v>
      </c>
      <c r="R106" s="117" t="s">
        <v>548</v>
      </c>
      <c r="S106" s="117" t="s">
        <v>545</v>
      </c>
      <c r="T106" s="117" t="s">
        <v>545</v>
      </c>
    </row>
    <row r="107" spans="1:21" x14ac:dyDescent="0.2">
      <c r="A107" s="116">
        <v>44079.452892870366</v>
      </c>
      <c r="B107" s="117" t="s">
        <v>292</v>
      </c>
      <c r="C107" s="117" t="s">
        <v>10</v>
      </c>
      <c r="D107" s="117" t="s">
        <v>7</v>
      </c>
      <c r="E107" s="117" t="s">
        <v>8</v>
      </c>
      <c r="F107" s="117" t="s">
        <v>169</v>
      </c>
      <c r="G107" s="117" t="s">
        <v>293</v>
      </c>
      <c r="H107" s="117" t="s">
        <v>18</v>
      </c>
      <c r="I107" s="117" t="s">
        <v>545</v>
      </c>
      <c r="J107" s="117" t="s">
        <v>545</v>
      </c>
      <c r="K107" s="117" t="s">
        <v>545</v>
      </c>
      <c r="L107" s="117" t="s">
        <v>545</v>
      </c>
      <c r="M107" s="117" t="s">
        <v>547</v>
      </c>
      <c r="N107" s="117" t="s">
        <v>547</v>
      </c>
      <c r="O107" s="117" t="s">
        <v>547</v>
      </c>
      <c r="P107" s="117" t="s">
        <v>547</v>
      </c>
      <c r="Q107" s="117" t="s">
        <v>547</v>
      </c>
      <c r="R107" s="117" t="s">
        <v>545</v>
      </c>
      <c r="S107" s="117" t="s">
        <v>545</v>
      </c>
      <c r="T107" s="117" t="s">
        <v>545</v>
      </c>
      <c r="U107" s="117" t="s">
        <v>446</v>
      </c>
    </row>
    <row r="108" spans="1:21" x14ac:dyDescent="0.2">
      <c r="A108" s="116">
        <v>44079.45386076389</v>
      </c>
      <c r="B108" s="117" t="s">
        <v>294</v>
      </c>
      <c r="C108" s="117" t="s">
        <v>10</v>
      </c>
      <c r="D108" s="117" t="s">
        <v>11</v>
      </c>
      <c r="E108" s="117" t="s">
        <v>94</v>
      </c>
      <c r="F108" s="117" t="s">
        <v>12</v>
      </c>
      <c r="G108" s="117" t="s">
        <v>107</v>
      </c>
      <c r="H108" s="117" t="s">
        <v>9</v>
      </c>
      <c r="I108" s="117" t="s">
        <v>545</v>
      </c>
      <c r="J108" s="117" t="s">
        <v>545</v>
      </c>
      <c r="K108" s="117" t="s">
        <v>545</v>
      </c>
      <c r="L108" s="117" t="s">
        <v>545</v>
      </c>
      <c r="M108" s="117" t="s">
        <v>545</v>
      </c>
      <c r="N108" s="117" t="s">
        <v>547</v>
      </c>
      <c r="O108" s="117" t="s">
        <v>545</v>
      </c>
      <c r="P108" s="117" t="s">
        <v>545</v>
      </c>
      <c r="Q108" s="117" t="s">
        <v>545</v>
      </c>
      <c r="R108" s="117" t="s">
        <v>546</v>
      </c>
      <c r="S108" s="117" t="s">
        <v>545</v>
      </c>
      <c r="T108" s="117" t="s">
        <v>545</v>
      </c>
    </row>
    <row r="109" spans="1:21" x14ac:dyDescent="0.2">
      <c r="A109" s="116">
        <v>44079.454627997686</v>
      </c>
      <c r="B109" s="117" t="s">
        <v>295</v>
      </c>
      <c r="C109" s="117" t="s">
        <v>10</v>
      </c>
      <c r="D109" s="117" t="s">
        <v>7</v>
      </c>
      <c r="E109" s="117" t="s">
        <v>8</v>
      </c>
      <c r="F109" s="117" t="s">
        <v>216</v>
      </c>
      <c r="G109" s="117" t="s">
        <v>124</v>
      </c>
      <c r="H109" s="117" t="s">
        <v>9</v>
      </c>
      <c r="I109" s="117" t="s">
        <v>545</v>
      </c>
      <c r="J109" s="117" t="s">
        <v>547</v>
      </c>
      <c r="K109" s="117" t="s">
        <v>547</v>
      </c>
      <c r="L109" s="117" t="s">
        <v>547</v>
      </c>
      <c r="M109" s="117" t="s">
        <v>545</v>
      </c>
      <c r="N109" s="117" t="s">
        <v>545</v>
      </c>
      <c r="O109" s="117" t="s">
        <v>545</v>
      </c>
      <c r="P109" s="117" t="s">
        <v>545</v>
      </c>
      <c r="Q109" s="117" t="s">
        <v>545</v>
      </c>
      <c r="R109" s="117" t="s">
        <v>548</v>
      </c>
      <c r="S109" s="117" t="s">
        <v>545</v>
      </c>
      <c r="T109" s="117" t="s">
        <v>545</v>
      </c>
    </row>
    <row r="110" spans="1:21" x14ac:dyDescent="0.2">
      <c r="A110" s="116">
        <v>44079.455321145833</v>
      </c>
      <c r="B110" s="117" t="s">
        <v>296</v>
      </c>
      <c r="C110" s="117" t="s">
        <v>10</v>
      </c>
      <c r="D110" s="117" t="s">
        <v>7</v>
      </c>
      <c r="E110" s="117" t="s">
        <v>8</v>
      </c>
      <c r="F110" s="117" t="s">
        <v>297</v>
      </c>
      <c r="G110" s="117" t="s">
        <v>298</v>
      </c>
      <c r="H110" s="117" t="s">
        <v>9</v>
      </c>
      <c r="I110" s="117" t="s">
        <v>547</v>
      </c>
      <c r="J110" s="117" t="s">
        <v>546</v>
      </c>
      <c r="K110" s="117" t="s">
        <v>546</v>
      </c>
      <c r="L110" s="117" t="s">
        <v>546</v>
      </c>
      <c r="M110" s="117" t="s">
        <v>547</v>
      </c>
      <c r="N110" s="117" t="s">
        <v>547</v>
      </c>
      <c r="O110" s="117" t="s">
        <v>547</v>
      </c>
      <c r="P110" s="117" t="s">
        <v>545</v>
      </c>
      <c r="Q110" s="117" t="s">
        <v>547</v>
      </c>
      <c r="R110" s="117" t="s">
        <v>547</v>
      </c>
      <c r="S110" s="117" t="s">
        <v>547</v>
      </c>
      <c r="T110" s="117" t="s">
        <v>547</v>
      </c>
    </row>
    <row r="111" spans="1:21" x14ac:dyDescent="0.2">
      <c r="A111" s="116">
        <v>44079.455681180552</v>
      </c>
      <c r="B111" s="117" t="s">
        <v>299</v>
      </c>
      <c r="C111" s="117" t="s">
        <v>6</v>
      </c>
      <c r="D111" s="117" t="s">
        <v>7</v>
      </c>
      <c r="E111" s="117" t="s">
        <v>8</v>
      </c>
      <c r="F111" s="117" t="s">
        <v>182</v>
      </c>
      <c r="G111" s="117" t="s">
        <v>207</v>
      </c>
      <c r="H111" s="117" t="s">
        <v>17</v>
      </c>
      <c r="I111" s="117" t="s">
        <v>547</v>
      </c>
      <c r="J111" s="117" t="s">
        <v>547</v>
      </c>
      <c r="K111" s="117" t="s">
        <v>547</v>
      </c>
      <c r="L111" s="117" t="s">
        <v>547</v>
      </c>
      <c r="M111" s="117" t="s">
        <v>547</v>
      </c>
      <c r="N111" s="117" t="s">
        <v>547</v>
      </c>
      <c r="O111" s="117" t="s">
        <v>547</v>
      </c>
      <c r="P111" s="117" t="s">
        <v>547</v>
      </c>
      <c r="Q111" s="117" t="s">
        <v>547</v>
      </c>
      <c r="R111" s="117" t="s">
        <v>547</v>
      </c>
      <c r="S111" s="117" t="s">
        <v>547</v>
      </c>
      <c r="T111" s="117" t="s">
        <v>547</v>
      </c>
    </row>
    <row r="112" spans="1:21" x14ac:dyDescent="0.2">
      <c r="A112" s="116">
        <v>44079.456587037042</v>
      </c>
      <c r="B112" s="117" t="s">
        <v>300</v>
      </c>
      <c r="C112" s="117" t="s">
        <v>6</v>
      </c>
      <c r="D112" s="117" t="s">
        <v>7</v>
      </c>
      <c r="E112" s="117" t="s">
        <v>8</v>
      </c>
      <c r="F112" s="117" t="s">
        <v>301</v>
      </c>
      <c r="G112" s="117" t="s">
        <v>118</v>
      </c>
      <c r="H112" s="117" t="s">
        <v>18</v>
      </c>
      <c r="I112" s="117" t="s">
        <v>545</v>
      </c>
      <c r="J112" s="117" t="s">
        <v>545</v>
      </c>
      <c r="K112" s="117" t="s">
        <v>546</v>
      </c>
      <c r="L112" s="117" t="s">
        <v>546</v>
      </c>
      <c r="M112" s="117" t="s">
        <v>545</v>
      </c>
      <c r="N112" s="117" t="s">
        <v>545</v>
      </c>
      <c r="O112" s="117" t="s">
        <v>545</v>
      </c>
      <c r="P112" s="117" t="s">
        <v>545</v>
      </c>
      <c r="Q112" s="117" t="s">
        <v>545</v>
      </c>
      <c r="R112" s="117" t="s">
        <v>545</v>
      </c>
      <c r="S112" s="117" t="s">
        <v>545</v>
      </c>
      <c r="T112" s="117" t="s">
        <v>545</v>
      </c>
    </row>
    <row r="113" spans="1:21" x14ac:dyDescent="0.2">
      <c r="A113" s="116">
        <v>44079.456602858801</v>
      </c>
      <c r="B113" s="117" t="s">
        <v>302</v>
      </c>
      <c r="C113" s="117" t="s">
        <v>6</v>
      </c>
      <c r="D113" s="117" t="s">
        <v>7</v>
      </c>
      <c r="E113" s="117" t="s">
        <v>8</v>
      </c>
      <c r="F113" s="117" t="s">
        <v>147</v>
      </c>
      <c r="G113" s="117" t="s">
        <v>303</v>
      </c>
      <c r="H113" s="117" t="s">
        <v>18</v>
      </c>
      <c r="I113" s="117" t="s">
        <v>546</v>
      </c>
      <c r="J113" s="117" t="s">
        <v>545</v>
      </c>
      <c r="K113" s="117" t="s">
        <v>549</v>
      </c>
      <c r="L113" s="117" t="s">
        <v>545</v>
      </c>
      <c r="M113" s="117" t="s">
        <v>547</v>
      </c>
      <c r="N113" s="117" t="s">
        <v>545</v>
      </c>
      <c r="O113" s="117" t="s">
        <v>547</v>
      </c>
      <c r="P113" s="117" t="s">
        <v>547</v>
      </c>
      <c r="Q113" s="117" t="s">
        <v>547</v>
      </c>
      <c r="R113" s="117" t="s">
        <v>546</v>
      </c>
      <c r="S113" s="117" t="s">
        <v>545</v>
      </c>
      <c r="T113" s="117" t="s">
        <v>547</v>
      </c>
      <c r="U113" s="117" t="s">
        <v>447</v>
      </c>
    </row>
    <row r="114" spans="1:21" x14ac:dyDescent="0.2">
      <c r="A114" s="116">
        <v>44079.456971493055</v>
      </c>
      <c r="B114" s="117" t="s">
        <v>304</v>
      </c>
      <c r="C114" s="117" t="s">
        <v>10</v>
      </c>
      <c r="D114" s="117" t="s">
        <v>7</v>
      </c>
      <c r="E114" s="117" t="s">
        <v>8</v>
      </c>
      <c r="F114" s="117" t="s">
        <v>305</v>
      </c>
      <c r="G114" s="117" t="s">
        <v>183</v>
      </c>
      <c r="H114" s="117" t="s">
        <v>17</v>
      </c>
      <c r="I114" s="117" t="s">
        <v>547</v>
      </c>
      <c r="J114" s="117" t="s">
        <v>547</v>
      </c>
      <c r="K114" s="117" t="s">
        <v>547</v>
      </c>
      <c r="L114" s="117" t="s">
        <v>547</v>
      </c>
      <c r="M114" s="117" t="s">
        <v>547</v>
      </c>
      <c r="N114" s="117" t="s">
        <v>545</v>
      </c>
      <c r="O114" s="117" t="s">
        <v>546</v>
      </c>
      <c r="P114" s="117" t="s">
        <v>547</v>
      </c>
      <c r="Q114" s="117" t="s">
        <v>547</v>
      </c>
      <c r="R114" s="117" t="s">
        <v>546</v>
      </c>
      <c r="S114" s="117" t="s">
        <v>545</v>
      </c>
      <c r="T114" s="117" t="s">
        <v>547</v>
      </c>
      <c r="U114" s="117" t="s">
        <v>448</v>
      </c>
    </row>
    <row r="115" spans="1:21" x14ac:dyDescent="0.2">
      <c r="A115" s="116">
        <v>44079.457417824073</v>
      </c>
      <c r="B115" s="117" t="s">
        <v>306</v>
      </c>
      <c r="C115" s="117" t="s">
        <v>6</v>
      </c>
      <c r="D115" s="117" t="s">
        <v>99</v>
      </c>
      <c r="E115" s="117" t="s">
        <v>8</v>
      </c>
      <c r="F115" s="117" t="s">
        <v>108</v>
      </c>
      <c r="G115" s="117" t="s">
        <v>307</v>
      </c>
      <c r="H115" s="117" t="s">
        <v>9</v>
      </c>
      <c r="I115" s="117" t="s">
        <v>545</v>
      </c>
      <c r="J115" s="117" t="s">
        <v>545</v>
      </c>
      <c r="K115" s="117" t="s">
        <v>545</v>
      </c>
      <c r="L115" s="117" t="s">
        <v>545</v>
      </c>
      <c r="M115" s="117" t="s">
        <v>545</v>
      </c>
      <c r="N115" s="117" t="s">
        <v>545</v>
      </c>
      <c r="O115" s="117" t="s">
        <v>545</v>
      </c>
      <c r="P115" s="117" t="s">
        <v>545</v>
      </c>
      <c r="Q115" s="117" t="s">
        <v>545</v>
      </c>
      <c r="R115" s="117" t="s">
        <v>548</v>
      </c>
      <c r="S115" s="117" t="s">
        <v>545</v>
      </c>
      <c r="T115" s="117" t="s">
        <v>545</v>
      </c>
      <c r="U115" s="117" t="s">
        <v>449</v>
      </c>
    </row>
    <row r="116" spans="1:21" x14ac:dyDescent="0.2">
      <c r="A116" s="116">
        <v>44079.457891701386</v>
      </c>
      <c r="B116" s="117" t="s">
        <v>308</v>
      </c>
      <c r="C116" s="117" t="s">
        <v>10</v>
      </c>
      <c r="D116" s="117" t="s">
        <v>7</v>
      </c>
      <c r="E116" s="117" t="s">
        <v>8</v>
      </c>
      <c r="F116" s="117" t="s">
        <v>301</v>
      </c>
      <c r="G116" s="117" t="s">
        <v>309</v>
      </c>
      <c r="H116" s="117" t="s">
        <v>9</v>
      </c>
      <c r="I116" s="117" t="s">
        <v>547</v>
      </c>
      <c r="J116" s="117" t="s">
        <v>547</v>
      </c>
      <c r="K116" s="117" t="s">
        <v>545</v>
      </c>
      <c r="L116" s="117" t="s">
        <v>545</v>
      </c>
      <c r="M116" s="117" t="s">
        <v>547</v>
      </c>
      <c r="N116" s="117" t="s">
        <v>545</v>
      </c>
      <c r="O116" s="117" t="s">
        <v>545</v>
      </c>
      <c r="P116" s="117" t="s">
        <v>545</v>
      </c>
      <c r="Q116" s="117" t="s">
        <v>547</v>
      </c>
      <c r="R116" s="117" t="s">
        <v>549</v>
      </c>
      <c r="S116" s="117" t="s">
        <v>546</v>
      </c>
      <c r="T116" s="117" t="s">
        <v>545</v>
      </c>
    </row>
    <row r="117" spans="1:21" x14ac:dyDescent="0.2">
      <c r="A117" s="116">
        <v>44079.458711550928</v>
      </c>
      <c r="B117" s="117" t="s">
        <v>310</v>
      </c>
      <c r="C117" s="117" t="s">
        <v>6</v>
      </c>
      <c r="D117" s="117" t="s">
        <v>11</v>
      </c>
      <c r="E117" s="117" t="s">
        <v>94</v>
      </c>
      <c r="F117" s="117" t="s">
        <v>178</v>
      </c>
      <c r="G117" s="117" t="s">
        <v>178</v>
      </c>
      <c r="H117" s="117" t="s">
        <v>16</v>
      </c>
      <c r="I117" s="117" t="s">
        <v>545</v>
      </c>
      <c r="J117" s="117" t="s">
        <v>547</v>
      </c>
      <c r="K117" s="117" t="s">
        <v>547</v>
      </c>
      <c r="L117" s="117" t="s">
        <v>547</v>
      </c>
      <c r="M117" s="117" t="s">
        <v>545</v>
      </c>
      <c r="N117" s="117" t="s">
        <v>546</v>
      </c>
      <c r="O117" s="117" t="s">
        <v>545</v>
      </c>
      <c r="P117" s="117" t="s">
        <v>545</v>
      </c>
      <c r="Q117" s="117" t="s">
        <v>547</v>
      </c>
      <c r="R117" s="117" t="s">
        <v>545</v>
      </c>
      <c r="S117" s="117" t="s">
        <v>545</v>
      </c>
      <c r="T117" s="117" t="s">
        <v>545</v>
      </c>
    </row>
    <row r="118" spans="1:21" x14ac:dyDescent="0.2">
      <c r="A118" s="116">
        <v>44079.459487233791</v>
      </c>
      <c r="B118" s="117" t="s">
        <v>311</v>
      </c>
      <c r="C118" s="117" t="s">
        <v>10</v>
      </c>
      <c r="D118" s="117" t="s">
        <v>11</v>
      </c>
      <c r="E118" s="117" t="s">
        <v>94</v>
      </c>
      <c r="F118" s="117" t="s">
        <v>12</v>
      </c>
      <c r="G118" s="117" t="s">
        <v>101</v>
      </c>
      <c r="H118" s="117" t="s">
        <v>16</v>
      </c>
      <c r="I118" s="117" t="s">
        <v>547</v>
      </c>
      <c r="J118" s="117" t="s">
        <v>547</v>
      </c>
      <c r="K118" s="117" t="s">
        <v>547</v>
      </c>
      <c r="L118" s="117" t="s">
        <v>547</v>
      </c>
      <c r="M118" s="117" t="s">
        <v>547</v>
      </c>
      <c r="N118" s="117" t="s">
        <v>547</v>
      </c>
      <c r="O118" s="117" t="s">
        <v>547</v>
      </c>
      <c r="P118" s="117" t="s">
        <v>547</v>
      </c>
      <c r="Q118" s="117" t="s">
        <v>547</v>
      </c>
      <c r="R118" s="117" t="s">
        <v>546</v>
      </c>
      <c r="S118" s="117" t="s">
        <v>547</v>
      </c>
      <c r="T118" s="117" t="s">
        <v>547</v>
      </c>
    </row>
    <row r="119" spans="1:21" x14ac:dyDescent="0.2">
      <c r="A119" s="116">
        <v>44079.460411087959</v>
      </c>
      <c r="B119" s="117" t="s">
        <v>312</v>
      </c>
      <c r="C119" s="117" t="s">
        <v>10</v>
      </c>
      <c r="D119" s="117" t="s">
        <v>99</v>
      </c>
      <c r="E119" s="117" t="s">
        <v>94</v>
      </c>
      <c r="F119" s="117" t="s">
        <v>12</v>
      </c>
      <c r="G119" s="117" t="s">
        <v>102</v>
      </c>
      <c r="H119" s="117" t="s">
        <v>18</v>
      </c>
      <c r="I119" s="117" t="s">
        <v>547</v>
      </c>
      <c r="J119" s="117" t="s">
        <v>547</v>
      </c>
      <c r="K119" s="117" t="s">
        <v>547</v>
      </c>
      <c r="L119" s="117" t="s">
        <v>547</v>
      </c>
      <c r="M119" s="117" t="s">
        <v>545</v>
      </c>
      <c r="N119" s="117" t="s">
        <v>545</v>
      </c>
      <c r="O119" s="117" t="s">
        <v>547</v>
      </c>
      <c r="P119" s="117" t="s">
        <v>547</v>
      </c>
      <c r="Q119" s="117" t="s">
        <v>547</v>
      </c>
      <c r="R119" s="117" t="s">
        <v>546</v>
      </c>
      <c r="S119" s="117" t="s">
        <v>545</v>
      </c>
      <c r="T119" s="117" t="s">
        <v>545</v>
      </c>
      <c r="U119" s="117" t="s">
        <v>443</v>
      </c>
    </row>
    <row r="120" spans="1:21" x14ac:dyDescent="0.2">
      <c r="A120" s="116">
        <v>44079.461267418985</v>
      </c>
      <c r="B120" s="117" t="s">
        <v>313</v>
      </c>
      <c r="C120" s="117" t="s">
        <v>10</v>
      </c>
      <c r="D120" s="117" t="s">
        <v>99</v>
      </c>
      <c r="E120" s="117" t="s">
        <v>8</v>
      </c>
      <c r="F120" s="117" t="s">
        <v>12</v>
      </c>
      <c r="G120" s="117" t="s">
        <v>156</v>
      </c>
      <c r="H120" s="117" t="s">
        <v>13</v>
      </c>
      <c r="I120" s="117" t="s">
        <v>547</v>
      </c>
      <c r="J120" s="117" t="s">
        <v>547</v>
      </c>
      <c r="K120" s="117" t="s">
        <v>547</v>
      </c>
      <c r="L120" s="117" t="s">
        <v>547</v>
      </c>
      <c r="M120" s="117" t="s">
        <v>547</v>
      </c>
      <c r="N120" s="117" t="s">
        <v>547</v>
      </c>
      <c r="O120" s="117" t="s">
        <v>547</v>
      </c>
      <c r="P120" s="117" t="s">
        <v>547</v>
      </c>
      <c r="Q120" s="117" t="s">
        <v>547</v>
      </c>
      <c r="R120" s="117" t="s">
        <v>549</v>
      </c>
      <c r="S120" s="117" t="s">
        <v>546</v>
      </c>
      <c r="T120" s="117" t="s">
        <v>546</v>
      </c>
      <c r="U120" s="117" t="s">
        <v>450</v>
      </c>
    </row>
    <row r="121" spans="1:21" x14ac:dyDescent="0.2">
      <c r="A121" s="116">
        <v>44079.461467187502</v>
      </c>
      <c r="B121" s="117" t="s">
        <v>314</v>
      </c>
      <c r="C121" s="117" t="s">
        <v>6</v>
      </c>
      <c r="D121" s="117" t="s">
        <v>11</v>
      </c>
      <c r="E121" s="117" t="s">
        <v>94</v>
      </c>
      <c r="F121" s="117" t="s">
        <v>12</v>
      </c>
      <c r="G121" s="117" t="s">
        <v>107</v>
      </c>
      <c r="H121" s="117" t="s">
        <v>9</v>
      </c>
      <c r="I121" s="117" t="s">
        <v>548</v>
      </c>
      <c r="J121" s="117" t="s">
        <v>546</v>
      </c>
      <c r="K121" s="117" t="s">
        <v>548</v>
      </c>
      <c r="L121" s="117" t="s">
        <v>546</v>
      </c>
      <c r="M121" s="117" t="s">
        <v>547</v>
      </c>
      <c r="N121" s="117" t="s">
        <v>548</v>
      </c>
      <c r="O121" s="117" t="s">
        <v>549</v>
      </c>
      <c r="P121" s="117" t="s">
        <v>549</v>
      </c>
      <c r="Q121" s="117" t="s">
        <v>547</v>
      </c>
      <c r="R121" s="117" t="s">
        <v>549</v>
      </c>
      <c r="S121" s="117" t="s">
        <v>546</v>
      </c>
      <c r="T121" s="117" t="s">
        <v>547</v>
      </c>
      <c r="U121" s="117" t="s">
        <v>451</v>
      </c>
    </row>
    <row r="122" spans="1:21" x14ac:dyDescent="0.2">
      <c r="A122" s="116">
        <v>44079.462052916671</v>
      </c>
      <c r="B122" s="117" t="s">
        <v>315</v>
      </c>
      <c r="C122" s="117" t="s">
        <v>10</v>
      </c>
      <c r="D122" s="117" t="s">
        <v>11</v>
      </c>
      <c r="E122" s="117" t="s">
        <v>8</v>
      </c>
      <c r="F122" s="117" t="s">
        <v>189</v>
      </c>
      <c r="G122" s="117" t="s">
        <v>316</v>
      </c>
      <c r="H122" s="117" t="s">
        <v>9</v>
      </c>
      <c r="I122" s="117" t="s">
        <v>545</v>
      </c>
      <c r="J122" s="117" t="s">
        <v>546</v>
      </c>
      <c r="K122" s="117" t="s">
        <v>545</v>
      </c>
      <c r="L122" s="117" t="s">
        <v>546</v>
      </c>
      <c r="M122" s="117" t="s">
        <v>545</v>
      </c>
      <c r="N122" s="117" t="s">
        <v>546</v>
      </c>
      <c r="O122" s="117" t="s">
        <v>545</v>
      </c>
      <c r="P122" s="117" t="s">
        <v>545</v>
      </c>
      <c r="Q122" s="117" t="s">
        <v>547</v>
      </c>
      <c r="R122" s="117" t="s">
        <v>548</v>
      </c>
      <c r="S122" s="117" t="s">
        <v>546</v>
      </c>
      <c r="T122" s="117" t="s">
        <v>545</v>
      </c>
    </row>
    <row r="123" spans="1:21" x14ac:dyDescent="0.2">
      <c r="A123" s="116">
        <v>44079.463652893523</v>
      </c>
      <c r="B123" s="117" t="s">
        <v>317</v>
      </c>
      <c r="C123" s="117" t="s">
        <v>10</v>
      </c>
      <c r="D123" s="117" t="s">
        <v>11</v>
      </c>
      <c r="E123" s="117" t="s">
        <v>8</v>
      </c>
      <c r="F123" s="117" t="s">
        <v>318</v>
      </c>
      <c r="G123" s="117" t="s">
        <v>98</v>
      </c>
      <c r="H123" s="117" t="s">
        <v>17</v>
      </c>
      <c r="I123" s="117" t="s">
        <v>546</v>
      </c>
      <c r="J123" s="117" t="s">
        <v>546</v>
      </c>
      <c r="K123" s="117" t="s">
        <v>546</v>
      </c>
      <c r="L123" s="117" t="s">
        <v>546</v>
      </c>
      <c r="M123" s="117" t="s">
        <v>548</v>
      </c>
      <c r="N123" s="117" t="s">
        <v>548</v>
      </c>
      <c r="O123" s="117" t="s">
        <v>545</v>
      </c>
      <c r="P123" s="117" t="s">
        <v>545</v>
      </c>
      <c r="Q123" s="117" t="s">
        <v>545</v>
      </c>
      <c r="R123" s="117" t="s">
        <v>546</v>
      </c>
      <c r="S123" s="117" t="s">
        <v>546</v>
      </c>
      <c r="T123" s="117" t="s">
        <v>546</v>
      </c>
      <c r="U123" s="117" t="s">
        <v>452</v>
      </c>
    </row>
    <row r="124" spans="1:21" x14ac:dyDescent="0.2">
      <c r="A124" s="116">
        <v>44079.463728043978</v>
      </c>
      <c r="B124" s="117" t="s">
        <v>319</v>
      </c>
      <c r="C124" s="117" t="s">
        <v>10</v>
      </c>
      <c r="D124" s="117" t="s">
        <v>11</v>
      </c>
      <c r="E124" s="117" t="s">
        <v>8</v>
      </c>
      <c r="F124" s="117" t="s">
        <v>320</v>
      </c>
      <c r="G124" s="117" t="s">
        <v>227</v>
      </c>
      <c r="H124" s="117" t="s">
        <v>17</v>
      </c>
      <c r="I124" s="117" t="s">
        <v>547</v>
      </c>
      <c r="J124" s="117" t="s">
        <v>547</v>
      </c>
      <c r="K124" s="117" t="s">
        <v>547</v>
      </c>
      <c r="L124" s="117" t="s">
        <v>547</v>
      </c>
      <c r="M124" s="117" t="s">
        <v>547</v>
      </c>
      <c r="N124" s="117" t="s">
        <v>545</v>
      </c>
      <c r="O124" s="117" t="s">
        <v>545</v>
      </c>
      <c r="P124" s="117" t="s">
        <v>545</v>
      </c>
      <c r="Q124" s="117" t="s">
        <v>545</v>
      </c>
      <c r="R124" s="117" t="s">
        <v>546</v>
      </c>
      <c r="S124" s="117" t="s">
        <v>545</v>
      </c>
      <c r="T124" s="117" t="s">
        <v>545</v>
      </c>
      <c r="U124" s="117" t="s">
        <v>453</v>
      </c>
    </row>
    <row r="125" spans="1:21" x14ac:dyDescent="0.2">
      <c r="A125" s="116">
        <v>44079.464217835644</v>
      </c>
      <c r="B125" s="117" t="s">
        <v>321</v>
      </c>
      <c r="C125" s="117" t="s">
        <v>6</v>
      </c>
      <c r="D125" s="117" t="s">
        <v>7</v>
      </c>
      <c r="E125" s="117" t="s">
        <v>8</v>
      </c>
      <c r="F125" s="117" t="s">
        <v>322</v>
      </c>
      <c r="G125" s="117" t="s">
        <v>259</v>
      </c>
      <c r="H125" s="117" t="s">
        <v>18</v>
      </c>
      <c r="I125" s="117" t="s">
        <v>547</v>
      </c>
      <c r="J125" s="117" t="s">
        <v>547</v>
      </c>
      <c r="K125" s="117" t="s">
        <v>547</v>
      </c>
      <c r="L125" s="117" t="s">
        <v>547</v>
      </c>
      <c r="M125" s="117" t="s">
        <v>547</v>
      </c>
      <c r="N125" s="117" t="s">
        <v>547</v>
      </c>
      <c r="O125" s="117" t="s">
        <v>547</v>
      </c>
      <c r="P125" s="117" t="s">
        <v>547</v>
      </c>
      <c r="Q125" s="117" t="s">
        <v>547</v>
      </c>
      <c r="R125" s="117" t="s">
        <v>546</v>
      </c>
      <c r="S125" s="117" t="s">
        <v>545</v>
      </c>
      <c r="T125" s="117" t="s">
        <v>547</v>
      </c>
      <c r="U125" s="117" t="s">
        <v>15</v>
      </c>
    </row>
    <row r="126" spans="1:21" x14ac:dyDescent="0.2">
      <c r="A126" s="116">
        <v>44079.464981585646</v>
      </c>
      <c r="B126" s="117" t="s">
        <v>323</v>
      </c>
      <c r="C126" s="117" t="s">
        <v>6</v>
      </c>
      <c r="D126" s="117" t="s">
        <v>99</v>
      </c>
      <c r="E126" s="117" t="s">
        <v>8</v>
      </c>
      <c r="F126" s="117" t="s">
        <v>98</v>
      </c>
      <c r="G126" s="117" t="s">
        <v>183</v>
      </c>
      <c r="H126" s="117" t="s">
        <v>13</v>
      </c>
      <c r="I126" s="117" t="s">
        <v>545</v>
      </c>
      <c r="J126" s="117" t="s">
        <v>545</v>
      </c>
      <c r="K126" s="117" t="s">
        <v>545</v>
      </c>
      <c r="L126" s="117" t="s">
        <v>545</v>
      </c>
      <c r="M126" s="117" t="s">
        <v>545</v>
      </c>
      <c r="N126" s="117" t="s">
        <v>545</v>
      </c>
      <c r="O126" s="117" t="s">
        <v>545</v>
      </c>
      <c r="P126" s="117" t="s">
        <v>545</v>
      </c>
      <c r="Q126" s="117" t="s">
        <v>545</v>
      </c>
      <c r="R126" s="117" t="s">
        <v>546</v>
      </c>
      <c r="S126" s="117" t="s">
        <v>545</v>
      </c>
      <c r="T126" s="117" t="s">
        <v>545</v>
      </c>
      <c r="U126" s="117" t="s">
        <v>454</v>
      </c>
    </row>
    <row r="127" spans="1:21" x14ac:dyDescent="0.2">
      <c r="A127" s="116">
        <v>44079.465087222226</v>
      </c>
      <c r="B127" s="117" t="s">
        <v>324</v>
      </c>
      <c r="C127" s="117" t="s">
        <v>6</v>
      </c>
      <c r="D127" s="117" t="s">
        <v>99</v>
      </c>
      <c r="E127" s="117" t="s">
        <v>94</v>
      </c>
      <c r="F127" s="117" t="s">
        <v>12</v>
      </c>
      <c r="G127" s="117" t="s">
        <v>107</v>
      </c>
      <c r="H127" s="117" t="s">
        <v>9</v>
      </c>
      <c r="I127" s="117" t="s">
        <v>547</v>
      </c>
      <c r="J127" s="117" t="s">
        <v>547</v>
      </c>
      <c r="K127" s="117" t="s">
        <v>547</v>
      </c>
      <c r="L127" s="117" t="s">
        <v>547</v>
      </c>
      <c r="M127" s="117" t="s">
        <v>547</v>
      </c>
      <c r="N127" s="117" t="s">
        <v>545</v>
      </c>
      <c r="O127" s="117" t="s">
        <v>547</v>
      </c>
      <c r="P127" s="117" t="s">
        <v>545</v>
      </c>
      <c r="Q127" s="117" t="s">
        <v>547</v>
      </c>
      <c r="R127" s="117" t="s">
        <v>548</v>
      </c>
      <c r="S127" s="117" t="s">
        <v>545</v>
      </c>
      <c r="T127" s="117" t="s">
        <v>545</v>
      </c>
    </row>
    <row r="128" spans="1:21" x14ac:dyDescent="0.2">
      <c r="A128" s="116">
        <v>44079.465097187502</v>
      </c>
      <c r="B128" s="117" t="s">
        <v>325</v>
      </c>
      <c r="C128" s="117" t="s">
        <v>6</v>
      </c>
      <c r="D128" s="117" t="s">
        <v>7</v>
      </c>
      <c r="E128" s="117" t="s">
        <v>8</v>
      </c>
      <c r="F128" s="117" t="s">
        <v>189</v>
      </c>
      <c r="G128" s="117" t="s">
        <v>189</v>
      </c>
      <c r="H128" s="117" t="s">
        <v>17</v>
      </c>
      <c r="I128" s="117" t="s">
        <v>545</v>
      </c>
      <c r="J128" s="117" t="s">
        <v>545</v>
      </c>
      <c r="K128" s="117" t="s">
        <v>545</v>
      </c>
      <c r="L128" s="117" t="s">
        <v>546</v>
      </c>
      <c r="M128" s="117" t="s">
        <v>545</v>
      </c>
      <c r="N128" s="117" t="s">
        <v>545</v>
      </c>
      <c r="O128" s="117" t="s">
        <v>545</v>
      </c>
      <c r="P128" s="117" t="s">
        <v>545</v>
      </c>
      <c r="Q128" s="117" t="s">
        <v>545</v>
      </c>
      <c r="R128" s="117" t="s">
        <v>545</v>
      </c>
      <c r="S128" s="117" t="s">
        <v>545</v>
      </c>
      <c r="T128" s="117" t="s">
        <v>545</v>
      </c>
    </row>
    <row r="129" spans="1:21" x14ac:dyDescent="0.2">
      <c r="A129" s="116">
        <v>44079.465716423612</v>
      </c>
      <c r="B129" s="117" t="s">
        <v>326</v>
      </c>
      <c r="C129" s="117" t="s">
        <v>6</v>
      </c>
      <c r="D129" s="117" t="s">
        <v>7</v>
      </c>
      <c r="E129" s="117" t="s">
        <v>94</v>
      </c>
      <c r="F129" s="117" t="s">
        <v>216</v>
      </c>
      <c r="G129" s="117" t="s">
        <v>217</v>
      </c>
      <c r="H129" s="117" t="s">
        <v>16</v>
      </c>
      <c r="I129" s="117" t="s">
        <v>545</v>
      </c>
      <c r="J129" s="117" t="s">
        <v>547</v>
      </c>
      <c r="K129" s="117" t="s">
        <v>545</v>
      </c>
      <c r="L129" s="117" t="s">
        <v>548</v>
      </c>
      <c r="M129" s="117" t="s">
        <v>546</v>
      </c>
      <c r="N129" s="117" t="s">
        <v>547</v>
      </c>
      <c r="O129" s="117" t="s">
        <v>547</v>
      </c>
      <c r="P129" s="117" t="s">
        <v>548</v>
      </c>
      <c r="Q129" s="117" t="s">
        <v>547</v>
      </c>
      <c r="R129" s="117" t="s">
        <v>546</v>
      </c>
      <c r="S129" s="117" t="s">
        <v>545</v>
      </c>
      <c r="T129" s="117" t="s">
        <v>545</v>
      </c>
      <c r="U129" s="117" t="s">
        <v>455</v>
      </c>
    </row>
    <row r="130" spans="1:21" x14ac:dyDescent="0.2">
      <c r="A130" s="116">
        <v>44079.465792013885</v>
      </c>
      <c r="B130" s="117" t="s">
        <v>327</v>
      </c>
      <c r="C130" s="117" t="s">
        <v>10</v>
      </c>
      <c r="D130" s="117" t="s">
        <v>7</v>
      </c>
      <c r="E130" s="117" t="s">
        <v>8</v>
      </c>
      <c r="F130" s="117" t="s">
        <v>12</v>
      </c>
      <c r="G130" s="117" t="s">
        <v>286</v>
      </c>
      <c r="H130" s="117" t="s">
        <v>9</v>
      </c>
      <c r="I130" s="117" t="s">
        <v>547</v>
      </c>
      <c r="J130" s="117" t="s">
        <v>547</v>
      </c>
      <c r="K130" s="117" t="s">
        <v>547</v>
      </c>
      <c r="L130" s="117" t="s">
        <v>547</v>
      </c>
      <c r="M130" s="117" t="s">
        <v>547</v>
      </c>
      <c r="N130" s="117" t="s">
        <v>547</v>
      </c>
      <c r="O130" s="117" t="s">
        <v>547</v>
      </c>
      <c r="P130" s="117" t="s">
        <v>547</v>
      </c>
      <c r="Q130" s="117" t="s">
        <v>547</v>
      </c>
      <c r="R130" s="117" t="s">
        <v>546</v>
      </c>
      <c r="S130" s="117" t="s">
        <v>545</v>
      </c>
      <c r="T130" s="117" t="s">
        <v>547</v>
      </c>
      <c r="U130" s="117" t="s">
        <v>456</v>
      </c>
    </row>
    <row r="131" spans="1:21" x14ac:dyDescent="0.2">
      <c r="A131" s="116">
        <v>44079.466693275463</v>
      </c>
      <c r="B131" s="117" t="s">
        <v>328</v>
      </c>
      <c r="C131" s="117" t="s">
        <v>6</v>
      </c>
      <c r="D131" s="117" t="s">
        <v>99</v>
      </c>
      <c r="E131" s="117" t="s">
        <v>94</v>
      </c>
      <c r="F131" s="117" t="s">
        <v>135</v>
      </c>
      <c r="G131" s="117" t="s">
        <v>329</v>
      </c>
      <c r="H131" s="117" t="s">
        <v>9</v>
      </c>
      <c r="I131" s="117" t="s">
        <v>547</v>
      </c>
      <c r="J131" s="117" t="s">
        <v>545</v>
      </c>
      <c r="K131" s="117" t="s">
        <v>545</v>
      </c>
      <c r="L131" s="117" t="s">
        <v>545</v>
      </c>
      <c r="M131" s="117" t="s">
        <v>547</v>
      </c>
      <c r="N131" s="117" t="s">
        <v>545</v>
      </c>
      <c r="O131" s="117" t="s">
        <v>547</v>
      </c>
      <c r="P131" s="117" t="s">
        <v>545</v>
      </c>
      <c r="Q131" s="117" t="s">
        <v>545</v>
      </c>
      <c r="R131" s="117" t="s">
        <v>546</v>
      </c>
      <c r="S131" s="117" t="s">
        <v>545</v>
      </c>
      <c r="T131" s="117" t="s">
        <v>545</v>
      </c>
    </row>
    <row r="132" spans="1:21" x14ac:dyDescent="0.2">
      <c r="A132" s="116">
        <v>44079.466755023153</v>
      </c>
      <c r="B132" s="117" t="s">
        <v>330</v>
      </c>
      <c r="C132" s="117" t="s">
        <v>6</v>
      </c>
      <c r="D132" s="117" t="s">
        <v>7</v>
      </c>
      <c r="E132" s="117" t="s">
        <v>8</v>
      </c>
      <c r="F132" s="117" t="s">
        <v>131</v>
      </c>
      <c r="G132" s="117" t="s">
        <v>132</v>
      </c>
      <c r="H132" s="117" t="s">
        <v>17</v>
      </c>
      <c r="I132" s="117" t="s">
        <v>545</v>
      </c>
      <c r="J132" s="117" t="s">
        <v>545</v>
      </c>
      <c r="K132" s="117" t="s">
        <v>545</v>
      </c>
      <c r="L132" s="117" t="s">
        <v>546</v>
      </c>
      <c r="M132" s="117" t="s">
        <v>545</v>
      </c>
      <c r="N132" s="117" t="s">
        <v>548</v>
      </c>
      <c r="O132" s="117" t="s">
        <v>545</v>
      </c>
      <c r="P132" s="117" t="s">
        <v>545</v>
      </c>
      <c r="Q132" s="117" t="s">
        <v>545</v>
      </c>
      <c r="R132" s="117" t="s">
        <v>548</v>
      </c>
      <c r="S132" s="117" t="s">
        <v>546</v>
      </c>
      <c r="T132" s="117" t="s">
        <v>546</v>
      </c>
      <c r="U132" s="117" t="s">
        <v>457</v>
      </c>
    </row>
    <row r="133" spans="1:21" x14ac:dyDescent="0.2">
      <c r="A133" s="116">
        <v>44079.467269872686</v>
      </c>
      <c r="B133" s="117" t="s">
        <v>331</v>
      </c>
      <c r="C133" s="117" t="s">
        <v>6</v>
      </c>
      <c r="D133" s="117" t="s">
        <v>99</v>
      </c>
      <c r="E133" s="117" t="s">
        <v>94</v>
      </c>
      <c r="F133" s="117" t="s">
        <v>147</v>
      </c>
      <c r="G133" s="117" t="s">
        <v>148</v>
      </c>
      <c r="H133" s="117" t="s">
        <v>16</v>
      </c>
      <c r="I133" s="117" t="s">
        <v>545</v>
      </c>
      <c r="J133" s="117" t="s">
        <v>545</v>
      </c>
      <c r="K133" s="117" t="s">
        <v>549</v>
      </c>
      <c r="L133" s="117" t="s">
        <v>545</v>
      </c>
      <c r="M133" s="117" t="s">
        <v>546</v>
      </c>
      <c r="N133" s="117" t="s">
        <v>545</v>
      </c>
      <c r="O133" s="117" t="s">
        <v>547</v>
      </c>
      <c r="P133" s="117" t="s">
        <v>547</v>
      </c>
      <c r="Q133" s="117" t="s">
        <v>547</v>
      </c>
      <c r="R133" s="117" t="s">
        <v>546</v>
      </c>
      <c r="S133" s="117" t="s">
        <v>545</v>
      </c>
      <c r="T133" s="117" t="s">
        <v>545</v>
      </c>
      <c r="U133" s="117" t="s">
        <v>458</v>
      </c>
    </row>
    <row r="134" spans="1:21" x14ac:dyDescent="0.2">
      <c r="A134" s="116">
        <v>44079.467302002318</v>
      </c>
      <c r="B134" s="117" t="s">
        <v>332</v>
      </c>
      <c r="C134" s="117" t="s">
        <v>10</v>
      </c>
      <c r="D134" s="117" t="s">
        <v>99</v>
      </c>
      <c r="E134" s="117" t="s">
        <v>94</v>
      </c>
      <c r="F134" s="117" t="s">
        <v>12</v>
      </c>
      <c r="G134" s="117" t="s">
        <v>156</v>
      </c>
      <c r="H134" s="117" t="s">
        <v>16</v>
      </c>
      <c r="I134" s="117" t="s">
        <v>546</v>
      </c>
      <c r="J134" s="117" t="s">
        <v>545</v>
      </c>
      <c r="K134" s="117" t="s">
        <v>545</v>
      </c>
      <c r="L134" s="117" t="s">
        <v>545</v>
      </c>
      <c r="M134" s="117" t="s">
        <v>547</v>
      </c>
      <c r="N134" s="117" t="s">
        <v>545</v>
      </c>
      <c r="O134" s="117" t="s">
        <v>547</v>
      </c>
      <c r="P134" s="117" t="s">
        <v>547</v>
      </c>
      <c r="Q134" s="117" t="s">
        <v>547</v>
      </c>
      <c r="R134" s="117" t="s">
        <v>546</v>
      </c>
      <c r="S134" s="117" t="s">
        <v>545</v>
      </c>
      <c r="T134" s="117" t="s">
        <v>545</v>
      </c>
      <c r="U134" s="117" t="s">
        <v>15</v>
      </c>
    </row>
    <row r="135" spans="1:21" x14ac:dyDescent="0.2">
      <c r="A135" s="116">
        <v>44079.470009594908</v>
      </c>
      <c r="B135" s="117" t="s">
        <v>333</v>
      </c>
      <c r="C135" s="117" t="s">
        <v>6</v>
      </c>
      <c r="D135" s="117" t="s">
        <v>99</v>
      </c>
      <c r="E135" s="117" t="s">
        <v>94</v>
      </c>
      <c r="F135" s="117" t="s">
        <v>12</v>
      </c>
      <c r="G135" s="117" t="s">
        <v>334</v>
      </c>
      <c r="H135" s="117" t="s">
        <v>16</v>
      </c>
      <c r="I135" s="117" t="s">
        <v>547</v>
      </c>
      <c r="J135" s="117" t="s">
        <v>547</v>
      </c>
      <c r="K135" s="117" t="s">
        <v>547</v>
      </c>
      <c r="L135" s="117" t="s">
        <v>547</v>
      </c>
      <c r="M135" s="117" t="s">
        <v>547</v>
      </c>
      <c r="N135" s="117" t="s">
        <v>547</v>
      </c>
      <c r="O135" s="117" t="s">
        <v>547</v>
      </c>
      <c r="P135" s="117" t="s">
        <v>547</v>
      </c>
      <c r="Q135" s="117" t="s">
        <v>547</v>
      </c>
      <c r="R135" s="117" t="s">
        <v>546</v>
      </c>
      <c r="S135" s="117" t="s">
        <v>545</v>
      </c>
      <c r="T135" s="117" t="s">
        <v>547</v>
      </c>
    </row>
    <row r="136" spans="1:21" x14ac:dyDescent="0.2">
      <c r="A136" s="116">
        <v>44079.470637881939</v>
      </c>
      <c r="B136" s="117" t="s">
        <v>335</v>
      </c>
      <c r="C136" s="117" t="s">
        <v>10</v>
      </c>
      <c r="D136" s="117" t="s">
        <v>99</v>
      </c>
      <c r="E136" s="117" t="s">
        <v>94</v>
      </c>
      <c r="F136" s="117" t="s">
        <v>182</v>
      </c>
      <c r="G136" s="117" t="s">
        <v>98</v>
      </c>
      <c r="H136" s="117" t="s">
        <v>16</v>
      </c>
      <c r="I136" s="117" t="s">
        <v>547</v>
      </c>
      <c r="J136" s="117" t="s">
        <v>547</v>
      </c>
      <c r="K136" s="117" t="s">
        <v>547</v>
      </c>
      <c r="L136" s="117" t="s">
        <v>547</v>
      </c>
      <c r="M136" s="117" t="s">
        <v>547</v>
      </c>
      <c r="N136" s="117" t="s">
        <v>547</v>
      </c>
      <c r="O136" s="117" t="s">
        <v>547</v>
      </c>
      <c r="P136" s="117" t="s">
        <v>547</v>
      </c>
      <c r="Q136" s="117" t="s">
        <v>547</v>
      </c>
      <c r="R136" s="117" t="s">
        <v>548</v>
      </c>
      <c r="S136" s="117" t="s">
        <v>546</v>
      </c>
      <c r="T136" s="117" t="s">
        <v>545</v>
      </c>
    </row>
    <row r="137" spans="1:21" x14ac:dyDescent="0.2">
      <c r="A137" s="116">
        <v>44079.473379768518</v>
      </c>
      <c r="B137" s="117" t="s">
        <v>336</v>
      </c>
      <c r="C137" s="117" t="s">
        <v>10</v>
      </c>
      <c r="D137" s="117" t="s">
        <v>11</v>
      </c>
      <c r="E137" s="117" t="s">
        <v>8</v>
      </c>
      <c r="F137" s="117" t="s">
        <v>12</v>
      </c>
      <c r="G137" s="117" t="s">
        <v>156</v>
      </c>
      <c r="H137" s="117" t="s">
        <v>16</v>
      </c>
      <c r="I137" s="117" t="s">
        <v>547</v>
      </c>
      <c r="J137" s="117" t="s">
        <v>547</v>
      </c>
      <c r="K137" s="117" t="s">
        <v>547</v>
      </c>
      <c r="L137" s="117" t="s">
        <v>547</v>
      </c>
      <c r="M137" s="117" t="s">
        <v>547</v>
      </c>
      <c r="N137" s="117" t="s">
        <v>547</v>
      </c>
      <c r="O137" s="117" t="s">
        <v>547</v>
      </c>
      <c r="P137" s="117" t="s">
        <v>547</v>
      </c>
      <c r="Q137" s="117" t="s">
        <v>547</v>
      </c>
      <c r="R137" s="117" t="s">
        <v>546</v>
      </c>
      <c r="S137" s="117" t="s">
        <v>545</v>
      </c>
      <c r="T137" s="117" t="s">
        <v>547</v>
      </c>
      <c r="U137" s="117" t="s">
        <v>459</v>
      </c>
    </row>
    <row r="138" spans="1:21" x14ac:dyDescent="0.2">
      <c r="A138" s="116">
        <v>44079.473764780094</v>
      </c>
      <c r="B138" s="117" t="s">
        <v>337</v>
      </c>
      <c r="C138" s="117" t="s">
        <v>10</v>
      </c>
      <c r="D138" s="117" t="s">
        <v>7</v>
      </c>
      <c r="E138" s="117" t="s">
        <v>8</v>
      </c>
      <c r="F138" s="117" t="s">
        <v>159</v>
      </c>
      <c r="G138" s="117" t="s">
        <v>338</v>
      </c>
      <c r="H138" s="117" t="s">
        <v>17</v>
      </c>
      <c r="I138" s="117" t="s">
        <v>545</v>
      </c>
      <c r="J138" s="117" t="s">
        <v>545</v>
      </c>
      <c r="K138" s="117" t="s">
        <v>545</v>
      </c>
      <c r="L138" s="117" t="s">
        <v>545</v>
      </c>
      <c r="M138" s="117" t="s">
        <v>545</v>
      </c>
      <c r="N138" s="117" t="s">
        <v>546</v>
      </c>
      <c r="O138" s="117" t="s">
        <v>545</v>
      </c>
      <c r="P138" s="117" t="s">
        <v>545</v>
      </c>
      <c r="Q138" s="117" t="s">
        <v>545</v>
      </c>
      <c r="R138" s="117" t="s">
        <v>546</v>
      </c>
      <c r="S138" s="117" t="s">
        <v>545</v>
      </c>
      <c r="T138" s="117" t="s">
        <v>545</v>
      </c>
    </row>
    <row r="139" spans="1:21" x14ac:dyDescent="0.2">
      <c r="A139" s="116">
        <v>44079.478744907407</v>
      </c>
      <c r="B139" s="117" t="s">
        <v>339</v>
      </c>
      <c r="C139" s="117" t="s">
        <v>10</v>
      </c>
      <c r="D139" s="117" t="s">
        <v>99</v>
      </c>
      <c r="E139" s="117" t="s">
        <v>94</v>
      </c>
      <c r="F139" s="117" t="s">
        <v>12</v>
      </c>
      <c r="G139" s="117" t="s">
        <v>154</v>
      </c>
      <c r="H139" s="117" t="s">
        <v>18</v>
      </c>
      <c r="I139" s="117" t="s">
        <v>545</v>
      </c>
      <c r="J139" s="117" t="s">
        <v>547</v>
      </c>
      <c r="K139" s="117" t="s">
        <v>547</v>
      </c>
      <c r="L139" s="117" t="s">
        <v>547</v>
      </c>
      <c r="M139" s="117" t="s">
        <v>547</v>
      </c>
      <c r="N139" s="117" t="s">
        <v>545</v>
      </c>
      <c r="O139" s="117" t="s">
        <v>547</v>
      </c>
      <c r="P139" s="117" t="s">
        <v>547</v>
      </c>
      <c r="Q139" s="117" t="s">
        <v>547</v>
      </c>
      <c r="R139" s="117" t="s">
        <v>546</v>
      </c>
      <c r="S139" s="117" t="s">
        <v>547</v>
      </c>
      <c r="T139" s="117" t="s">
        <v>547</v>
      </c>
      <c r="U139" s="117" t="s">
        <v>460</v>
      </c>
    </row>
    <row r="140" spans="1:21" x14ac:dyDescent="0.2">
      <c r="A140" s="116">
        <v>44079.479017337959</v>
      </c>
      <c r="B140" s="117" t="s">
        <v>340</v>
      </c>
      <c r="C140" s="117" t="s">
        <v>10</v>
      </c>
      <c r="D140" s="117" t="s">
        <v>99</v>
      </c>
      <c r="E140" s="117" t="s">
        <v>94</v>
      </c>
      <c r="F140" s="117" t="s">
        <v>12</v>
      </c>
      <c r="G140" s="117" t="s">
        <v>341</v>
      </c>
      <c r="H140" s="117" t="s">
        <v>9</v>
      </c>
      <c r="I140" s="117" t="s">
        <v>545</v>
      </c>
      <c r="J140" s="117" t="s">
        <v>545</v>
      </c>
      <c r="K140" s="117" t="s">
        <v>545</v>
      </c>
      <c r="L140" s="117" t="s">
        <v>545</v>
      </c>
      <c r="M140" s="117" t="s">
        <v>547</v>
      </c>
      <c r="N140" s="117" t="s">
        <v>547</v>
      </c>
      <c r="O140" s="117" t="s">
        <v>545</v>
      </c>
      <c r="P140" s="117" t="s">
        <v>545</v>
      </c>
      <c r="Q140" s="117" t="s">
        <v>547</v>
      </c>
      <c r="R140" s="117" t="s">
        <v>549</v>
      </c>
      <c r="S140" s="117" t="s">
        <v>546</v>
      </c>
      <c r="T140" s="117" t="s">
        <v>545</v>
      </c>
      <c r="U140" s="117" t="s">
        <v>15</v>
      </c>
    </row>
    <row r="141" spans="1:21" x14ac:dyDescent="0.2">
      <c r="A141" s="116">
        <v>44079.479579560182</v>
      </c>
      <c r="B141" s="117" t="s">
        <v>342</v>
      </c>
      <c r="C141" s="117" t="s">
        <v>10</v>
      </c>
      <c r="D141" s="117" t="s">
        <v>11</v>
      </c>
      <c r="E141" s="117" t="s">
        <v>94</v>
      </c>
      <c r="F141" s="117" t="s">
        <v>343</v>
      </c>
      <c r="G141" s="117" t="s">
        <v>344</v>
      </c>
      <c r="H141" s="117" t="s">
        <v>9</v>
      </c>
      <c r="I141" s="117" t="s">
        <v>547</v>
      </c>
      <c r="J141" s="117" t="s">
        <v>547</v>
      </c>
      <c r="K141" s="117" t="s">
        <v>547</v>
      </c>
      <c r="L141" s="117" t="s">
        <v>545</v>
      </c>
      <c r="M141" s="117" t="s">
        <v>547</v>
      </c>
      <c r="N141" s="117" t="s">
        <v>547</v>
      </c>
      <c r="O141" s="117" t="s">
        <v>547</v>
      </c>
      <c r="P141" s="117" t="s">
        <v>547</v>
      </c>
      <c r="Q141" s="117" t="s">
        <v>547</v>
      </c>
      <c r="R141" s="117" t="s">
        <v>546</v>
      </c>
      <c r="S141" s="117" t="s">
        <v>545</v>
      </c>
      <c r="T141" s="117" t="s">
        <v>545</v>
      </c>
      <c r="U141" s="117" t="s">
        <v>461</v>
      </c>
    </row>
    <row r="142" spans="1:21" x14ac:dyDescent="0.2">
      <c r="A142" s="116">
        <v>44079.482421747685</v>
      </c>
      <c r="B142" s="117" t="s">
        <v>345</v>
      </c>
      <c r="C142" s="117" t="s">
        <v>10</v>
      </c>
      <c r="D142" s="117" t="s">
        <v>7</v>
      </c>
      <c r="E142" s="117" t="s">
        <v>94</v>
      </c>
      <c r="F142" s="117" t="s">
        <v>147</v>
      </c>
      <c r="G142" s="117" t="s">
        <v>239</v>
      </c>
      <c r="H142" s="117" t="s">
        <v>18</v>
      </c>
      <c r="I142" s="117" t="s">
        <v>547</v>
      </c>
      <c r="J142" s="117" t="s">
        <v>547</v>
      </c>
      <c r="K142" s="117" t="s">
        <v>547</v>
      </c>
      <c r="L142" s="117" t="s">
        <v>547</v>
      </c>
      <c r="M142" s="117" t="s">
        <v>547</v>
      </c>
      <c r="N142" s="117" t="s">
        <v>545</v>
      </c>
      <c r="O142" s="117" t="s">
        <v>547</v>
      </c>
      <c r="P142" s="117" t="s">
        <v>547</v>
      </c>
      <c r="Q142" s="117" t="s">
        <v>547</v>
      </c>
      <c r="R142" s="117" t="s">
        <v>548</v>
      </c>
      <c r="S142" s="117" t="s">
        <v>545</v>
      </c>
      <c r="T142" s="117" t="s">
        <v>547</v>
      </c>
      <c r="U142" s="117" t="s">
        <v>15</v>
      </c>
    </row>
    <row r="143" spans="1:21" x14ac:dyDescent="0.2">
      <c r="A143" s="116">
        <v>44079.483353715274</v>
      </c>
      <c r="B143" s="117" t="s">
        <v>346</v>
      </c>
      <c r="C143" s="117" t="s">
        <v>10</v>
      </c>
      <c r="D143" s="117" t="s">
        <v>11</v>
      </c>
      <c r="E143" s="117" t="s">
        <v>94</v>
      </c>
      <c r="F143" s="117" t="s">
        <v>12</v>
      </c>
      <c r="G143" s="117" t="s">
        <v>279</v>
      </c>
      <c r="H143" s="117" t="s">
        <v>9</v>
      </c>
      <c r="I143" s="117" t="s">
        <v>547</v>
      </c>
      <c r="J143" s="117" t="s">
        <v>547</v>
      </c>
      <c r="K143" s="117" t="s">
        <v>547</v>
      </c>
      <c r="L143" s="117" t="s">
        <v>547</v>
      </c>
      <c r="M143" s="117" t="s">
        <v>547</v>
      </c>
      <c r="N143" s="117" t="s">
        <v>547</v>
      </c>
      <c r="O143" s="117" t="s">
        <v>545</v>
      </c>
      <c r="P143" s="117" t="s">
        <v>547</v>
      </c>
      <c r="Q143" s="117" t="s">
        <v>547</v>
      </c>
      <c r="R143" s="117" t="s">
        <v>546</v>
      </c>
      <c r="S143" s="117" t="s">
        <v>545</v>
      </c>
      <c r="T143" s="117" t="s">
        <v>547</v>
      </c>
      <c r="U143" s="117" t="s">
        <v>15</v>
      </c>
    </row>
    <row r="144" spans="1:21" x14ac:dyDescent="0.2">
      <c r="A144" s="116">
        <v>44079.483711076391</v>
      </c>
      <c r="B144" s="117" t="s">
        <v>347</v>
      </c>
      <c r="C144" s="117" t="s">
        <v>10</v>
      </c>
      <c r="D144" s="117" t="s">
        <v>99</v>
      </c>
      <c r="E144" s="117" t="s">
        <v>94</v>
      </c>
      <c r="F144" s="117" t="s">
        <v>12</v>
      </c>
      <c r="G144" s="117" t="s">
        <v>126</v>
      </c>
      <c r="H144" s="117" t="s">
        <v>16</v>
      </c>
      <c r="I144" s="117" t="s">
        <v>547</v>
      </c>
      <c r="J144" s="117" t="s">
        <v>545</v>
      </c>
      <c r="K144" s="117" t="s">
        <v>545</v>
      </c>
      <c r="L144" s="117" t="s">
        <v>545</v>
      </c>
      <c r="M144" s="117" t="s">
        <v>545</v>
      </c>
      <c r="N144" s="117" t="s">
        <v>545</v>
      </c>
      <c r="O144" s="117" t="s">
        <v>547</v>
      </c>
      <c r="P144" s="117" t="s">
        <v>547</v>
      </c>
      <c r="Q144" s="117" t="s">
        <v>547</v>
      </c>
      <c r="R144" s="117" t="s">
        <v>546</v>
      </c>
      <c r="S144" s="117" t="s">
        <v>545</v>
      </c>
      <c r="T144" s="117" t="s">
        <v>545</v>
      </c>
    </row>
    <row r="145" spans="1:21" x14ac:dyDescent="0.2">
      <c r="A145" s="116">
        <v>44079.485041030093</v>
      </c>
      <c r="B145" s="117" t="s">
        <v>348</v>
      </c>
      <c r="C145" s="117" t="s">
        <v>6</v>
      </c>
      <c r="D145" s="117" t="s">
        <v>349</v>
      </c>
      <c r="E145" s="117" t="s">
        <v>8</v>
      </c>
      <c r="F145" s="117" t="s">
        <v>350</v>
      </c>
      <c r="G145" s="117" t="s">
        <v>351</v>
      </c>
      <c r="H145" s="117" t="s">
        <v>13</v>
      </c>
      <c r="I145" s="117" t="s">
        <v>547</v>
      </c>
      <c r="J145" s="117" t="s">
        <v>545</v>
      </c>
      <c r="K145" s="117" t="s">
        <v>545</v>
      </c>
      <c r="L145" s="117" t="s">
        <v>545</v>
      </c>
      <c r="M145" s="117" t="s">
        <v>545</v>
      </c>
      <c r="N145" s="117" t="s">
        <v>545</v>
      </c>
      <c r="O145" s="117" t="s">
        <v>547</v>
      </c>
      <c r="P145" s="117" t="s">
        <v>545</v>
      </c>
      <c r="Q145" s="117" t="s">
        <v>545</v>
      </c>
      <c r="R145" s="117" t="s">
        <v>546</v>
      </c>
      <c r="S145" s="117" t="s">
        <v>545</v>
      </c>
      <c r="T145" s="117" t="s">
        <v>545</v>
      </c>
      <c r="U145" s="117" t="s">
        <v>462</v>
      </c>
    </row>
    <row r="146" spans="1:21" x14ac:dyDescent="0.2">
      <c r="A146" s="116">
        <v>44079.485987673615</v>
      </c>
      <c r="B146" s="117" t="s">
        <v>352</v>
      </c>
      <c r="C146" s="117" t="s">
        <v>10</v>
      </c>
      <c r="D146" s="117" t="s">
        <v>11</v>
      </c>
      <c r="E146" s="117" t="s">
        <v>94</v>
      </c>
      <c r="F146" s="117" t="s">
        <v>182</v>
      </c>
      <c r="G146" s="117" t="s">
        <v>353</v>
      </c>
      <c r="H146" s="117" t="s">
        <v>16</v>
      </c>
      <c r="I146" s="117" t="s">
        <v>545</v>
      </c>
      <c r="J146" s="117" t="s">
        <v>547</v>
      </c>
      <c r="K146" s="117" t="s">
        <v>547</v>
      </c>
      <c r="L146" s="117" t="s">
        <v>547</v>
      </c>
      <c r="M146" s="117" t="s">
        <v>547</v>
      </c>
      <c r="N146" s="117" t="s">
        <v>547</v>
      </c>
      <c r="O146" s="117" t="s">
        <v>547</v>
      </c>
      <c r="P146" s="117" t="s">
        <v>547</v>
      </c>
      <c r="Q146" s="117" t="s">
        <v>547</v>
      </c>
      <c r="R146" s="117" t="s">
        <v>547</v>
      </c>
      <c r="S146" s="117" t="s">
        <v>547</v>
      </c>
      <c r="T146" s="117" t="s">
        <v>547</v>
      </c>
    </row>
    <row r="147" spans="1:21" x14ac:dyDescent="0.2">
      <c r="A147" s="116">
        <v>44079.486370081024</v>
      </c>
      <c r="B147" s="117" t="s">
        <v>354</v>
      </c>
      <c r="C147" s="117" t="s">
        <v>10</v>
      </c>
      <c r="D147" s="117" t="s">
        <v>11</v>
      </c>
      <c r="E147" s="117" t="s">
        <v>94</v>
      </c>
      <c r="F147" s="117" t="s">
        <v>305</v>
      </c>
      <c r="G147" s="117" t="s">
        <v>353</v>
      </c>
      <c r="H147" s="117" t="s">
        <v>16</v>
      </c>
      <c r="I147" s="117" t="s">
        <v>546</v>
      </c>
      <c r="J147" s="117" t="s">
        <v>545</v>
      </c>
      <c r="K147" s="117" t="s">
        <v>546</v>
      </c>
      <c r="L147" s="117" t="s">
        <v>546</v>
      </c>
      <c r="M147" s="117" t="s">
        <v>547</v>
      </c>
      <c r="N147" s="117" t="s">
        <v>546</v>
      </c>
      <c r="O147" s="117" t="s">
        <v>547</v>
      </c>
      <c r="P147" s="117" t="s">
        <v>547</v>
      </c>
      <c r="Q147" s="117" t="s">
        <v>547</v>
      </c>
      <c r="R147" s="117" t="s">
        <v>548</v>
      </c>
      <c r="S147" s="117" t="s">
        <v>547</v>
      </c>
      <c r="T147" s="117" t="s">
        <v>547</v>
      </c>
      <c r="U147" s="117" t="s">
        <v>463</v>
      </c>
    </row>
    <row r="148" spans="1:21" x14ac:dyDescent="0.2">
      <c r="A148" s="116">
        <v>44079.486822499995</v>
      </c>
      <c r="B148" s="117" t="s">
        <v>355</v>
      </c>
      <c r="C148" s="117" t="s">
        <v>10</v>
      </c>
      <c r="D148" s="117" t="s">
        <v>7</v>
      </c>
      <c r="E148" s="117" t="s">
        <v>8</v>
      </c>
      <c r="F148" s="117" t="s">
        <v>135</v>
      </c>
      <c r="G148" s="117" t="s">
        <v>356</v>
      </c>
      <c r="H148" s="117" t="s">
        <v>17</v>
      </c>
      <c r="I148" s="117" t="s">
        <v>545</v>
      </c>
      <c r="J148" s="117" t="s">
        <v>545</v>
      </c>
      <c r="K148" s="117" t="s">
        <v>545</v>
      </c>
      <c r="L148" s="117" t="s">
        <v>545</v>
      </c>
      <c r="M148" s="117" t="s">
        <v>545</v>
      </c>
      <c r="N148" s="117" t="s">
        <v>545</v>
      </c>
      <c r="O148" s="117" t="s">
        <v>545</v>
      </c>
      <c r="P148" s="117" t="s">
        <v>545</v>
      </c>
      <c r="Q148" s="117" t="s">
        <v>545</v>
      </c>
      <c r="R148" s="117" t="s">
        <v>548</v>
      </c>
      <c r="S148" s="117" t="s">
        <v>545</v>
      </c>
      <c r="T148" s="117" t="s">
        <v>545</v>
      </c>
    </row>
    <row r="149" spans="1:21" x14ac:dyDescent="0.2">
      <c r="A149" s="116">
        <v>44079.486841550926</v>
      </c>
      <c r="B149" s="117" t="s">
        <v>357</v>
      </c>
      <c r="C149" s="117" t="s">
        <v>10</v>
      </c>
      <c r="D149" s="117" t="s">
        <v>11</v>
      </c>
      <c r="E149" s="117" t="s">
        <v>94</v>
      </c>
      <c r="F149" s="117" t="s">
        <v>12</v>
      </c>
      <c r="G149" s="117" t="s">
        <v>187</v>
      </c>
      <c r="H149" s="117" t="s">
        <v>17</v>
      </c>
      <c r="I149" s="117" t="s">
        <v>547</v>
      </c>
      <c r="J149" s="117" t="s">
        <v>545</v>
      </c>
      <c r="K149" s="117" t="s">
        <v>545</v>
      </c>
      <c r="L149" s="117" t="s">
        <v>545</v>
      </c>
      <c r="M149" s="117" t="s">
        <v>545</v>
      </c>
      <c r="N149" s="117" t="s">
        <v>545</v>
      </c>
      <c r="O149" s="117" t="s">
        <v>546</v>
      </c>
      <c r="P149" s="117" t="s">
        <v>545</v>
      </c>
      <c r="Q149" s="117" t="s">
        <v>547</v>
      </c>
      <c r="R149" s="117" t="s">
        <v>546</v>
      </c>
      <c r="S149" s="117" t="s">
        <v>545</v>
      </c>
      <c r="T149" s="117" t="s">
        <v>545</v>
      </c>
    </row>
    <row r="150" spans="1:21" x14ac:dyDescent="0.2">
      <c r="A150" s="116">
        <v>44079.487598182866</v>
      </c>
      <c r="B150" s="117" t="s">
        <v>358</v>
      </c>
      <c r="C150" s="117" t="s">
        <v>10</v>
      </c>
      <c r="D150" s="117" t="s">
        <v>11</v>
      </c>
      <c r="E150" s="117" t="s">
        <v>8</v>
      </c>
      <c r="F150" s="117" t="s">
        <v>169</v>
      </c>
      <c r="G150" s="117" t="s">
        <v>170</v>
      </c>
      <c r="H150" s="117" t="s">
        <v>17</v>
      </c>
      <c r="I150" s="117" t="s">
        <v>545</v>
      </c>
      <c r="J150" s="117" t="s">
        <v>547</v>
      </c>
      <c r="K150" s="117" t="s">
        <v>547</v>
      </c>
      <c r="L150" s="117" t="s">
        <v>547</v>
      </c>
      <c r="M150" s="117" t="s">
        <v>547</v>
      </c>
      <c r="N150" s="117" t="s">
        <v>545</v>
      </c>
      <c r="O150" s="117" t="s">
        <v>547</v>
      </c>
      <c r="P150" s="117" t="s">
        <v>547</v>
      </c>
      <c r="Q150" s="117" t="s">
        <v>547</v>
      </c>
      <c r="R150" s="117" t="s">
        <v>546</v>
      </c>
      <c r="S150" s="117" t="s">
        <v>545</v>
      </c>
      <c r="T150" s="117" t="s">
        <v>545</v>
      </c>
      <c r="U150" s="117" t="s">
        <v>464</v>
      </c>
    </row>
    <row r="151" spans="1:21" x14ac:dyDescent="0.2">
      <c r="A151" s="116">
        <v>44079.487826342593</v>
      </c>
      <c r="B151" s="117" t="s">
        <v>359</v>
      </c>
      <c r="C151" s="117" t="s">
        <v>10</v>
      </c>
      <c r="D151" s="117" t="s">
        <v>11</v>
      </c>
      <c r="E151" s="117" t="s">
        <v>94</v>
      </c>
      <c r="F151" s="117" t="s">
        <v>131</v>
      </c>
      <c r="G151" s="117" t="s">
        <v>131</v>
      </c>
      <c r="H151" s="117" t="s">
        <v>18</v>
      </c>
      <c r="I151" s="117" t="s">
        <v>545</v>
      </c>
      <c r="J151" s="117" t="s">
        <v>547</v>
      </c>
      <c r="K151" s="117" t="s">
        <v>547</v>
      </c>
      <c r="L151" s="117" t="s">
        <v>545</v>
      </c>
      <c r="M151" s="117" t="s">
        <v>547</v>
      </c>
      <c r="N151" s="117" t="s">
        <v>547</v>
      </c>
      <c r="O151" s="117" t="s">
        <v>547</v>
      </c>
      <c r="P151" s="117" t="s">
        <v>547</v>
      </c>
      <c r="Q151" s="117" t="s">
        <v>547</v>
      </c>
      <c r="R151" s="117" t="s">
        <v>545</v>
      </c>
      <c r="S151" s="117" t="s">
        <v>547</v>
      </c>
      <c r="T151" s="117" t="s">
        <v>547</v>
      </c>
      <c r="U151" s="117" t="s">
        <v>465</v>
      </c>
    </row>
    <row r="152" spans="1:21" x14ac:dyDescent="0.2">
      <c r="A152" s="116">
        <v>44079.489582071757</v>
      </c>
      <c r="B152" s="117" t="s">
        <v>360</v>
      </c>
      <c r="C152" s="117" t="s">
        <v>6</v>
      </c>
      <c r="D152" s="117" t="s">
        <v>11</v>
      </c>
      <c r="E152" s="117" t="s">
        <v>94</v>
      </c>
      <c r="F152" s="117" t="s">
        <v>12</v>
      </c>
      <c r="G152" s="117" t="s">
        <v>279</v>
      </c>
      <c r="H152" s="117" t="s">
        <v>9</v>
      </c>
      <c r="I152" s="117" t="s">
        <v>545</v>
      </c>
      <c r="J152" s="117" t="s">
        <v>545</v>
      </c>
      <c r="K152" s="117" t="s">
        <v>545</v>
      </c>
      <c r="L152" s="117" t="s">
        <v>545</v>
      </c>
      <c r="M152" s="117" t="s">
        <v>545</v>
      </c>
      <c r="N152" s="117" t="s">
        <v>545</v>
      </c>
      <c r="O152" s="117" t="s">
        <v>546</v>
      </c>
      <c r="P152" s="117" t="s">
        <v>545</v>
      </c>
      <c r="Q152" s="117" t="s">
        <v>545</v>
      </c>
      <c r="R152" s="117" t="s">
        <v>548</v>
      </c>
      <c r="S152" s="117" t="s">
        <v>545</v>
      </c>
      <c r="T152" s="117" t="s">
        <v>547</v>
      </c>
    </row>
    <row r="153" spans="1:21" x14ac:dyDescent="0.2">
      <c r="A153" s="116">
        <v>44079.489669340277</v>
      </c>
      <c r="B153" s="117" t="s">
        <v>361</v>
      </c>
      <c r="C153" s="117" t="s">
        <v>10</v>
      </c>
      <c r="D153" s="117" t="s">
        <v>11</v>
      </c>
      <c r="E153" s="117" t="s">
        <v>8</v>
      </c>
      <c r="F153" s="117" t="s">
        <v>343</v>
      </c>
      <c r="G153" s="117" t="s">
        <v>344</v>
      </c>
      <c r="H153" s="117" t="s">
        <v>18</v>
      </c>
      <c r="I153" s="117" t="s">
        <v>547</v>
      </c>
      <c r="J153" s="117" t="s">
        <v>545</v>
      </c>
      <c r="K153" s="117" t="s">
        <v>545</v>
      </c>
      <c r="L153" s="117" t="s">
        <v>545</v>
      </c>
      <c r="M153" s="117" t="s">
        <v>545</v>
      </c>
      <c r="N153" s="117" t="s">
        <v>545</v>
      </c>
      <c r="O153" s="117" t="s">
        <v>547</v>
      </c>
      <c r="P153" s="117" t="s">
        <v>547</v>
      </c>
      <c r="Q153" s="117" t="s">
        <v>547</v>
      </c>
      <c r="R153" s="117" t="s">
        <v>546</v>
      </c>
      <c r="S153" s="117" t="s">
        <v>545</v>
      </c>
      <c r="T153" s="117" t="s">
        <v>545</v>
      </c>
      <c r="U153" s="117" t="s">
        <v>466</v>
      </c>
    </row>
    <row r="154" spans="1:21" x14ac:dyDescent="0.2">
      <c r="A154" s="116">
        <v>44079.489791759261</v>
      </c>
      <c r="B154" s="117" t="s">
        <v>362</v>
      </c>
      <c r="C154" s="117" t="s">
        <v>6</v>
      </c>
      <c r="D154" s="117" t="s">
        <v>11</v>
      </c>
      <c r="E154" s="117" t="s">
        <v>94</v>
      </c>
      <c r="F154" s="117" t="s">
        <v>12</v>
      </c>
      <c r="G154" s="117" t="s">
        <v>93</v>
      </c>
      <c r="H154" s="117" t="s">
        <v>17</v>
      </c>
      <c r="I154" s="117" t="s">
        <v>547</v>
      </c>
      <c r="J154" s="117" t="s">
        <v>547</v>
      </c>
      <c r="K154" s="117" t="s">
        <v>547</v>
      </c>
      <c r="L154" s="117" t="s">
        <v>547</v>
      </c>
      <c r="M154" s="117" t="s">
        <v>545</v>
      </c>
      <c r="N154" s="117" t="s">
        <v>545</v>
      </c>
      <c r="O154" s="117" t="s">
        <v>547</v>
      </c>
      <c r="P154" s="117" t="s">
        <v>547</v>
      </c>
      <c r="Q154" s="117" t="s">
        <v>547</v>
      </c>
      <c r="R154" s="117" t="s">
        <v>546</v>
      </c>
      <c r="S154" s="117" t="s">
        <v>545</v>
      </c>
      <c r="T154" s="117" t="s">
        <v>547</v>
      </c>
    </row>
    <row r="155" spans="1:21" x14ac:dyDescent="0.2">
      <c r="A155" s="116">
        <v>44079.490020439815</v>
      </c>
      <c r="B155" s="117" t="s">
        <v>363</v>
      </c>
      <c r="C155" s="117" t="s">
        <v>6</v>
      </c>
      <c r="D155" s="117" t="s">
        <v>11</v>
      </c>
      <c r="E155" s="117" t="s">
        <v>94</v>
      </c>
      <c r="F155" s="117" t="s">
        <v>12</v>
      </c>
      <c r="G155" s="117" t="s">
        <v>93</v>
      </c>
      <c r="H155" s="117" t="s">
        <v>17</v>
      </c>
      <c r="I155" s="117" t="s">
        <v>547</v>
      </c>
      <c r="J155" s="117" t="s">
        <v>547</v>
      </c>
      <c r="K155" s="117" t="s">
        <v>547</v>
      </c>
      <c r="L155" s="117" t="s">
        <v>547</v>
      </c>
      <c r="M155" s="117" t="s">
        <v>547</v>
      </c>
      <c r="N155" s="117" t="s">
        <v>547</v>
      </c>
      <c r="O155" s="117" t="s">
        <v>547</v>
      </c>
      <c r="P155" s="117" t="s">
        <v>547</v>
      </c>
      <c r="Q155" s="117" t="s">
        <v>547</v>
      </c>
      <c r="R155" s="117" t="s">
        <v>546</v>
      </c>
      <c r="S155" s="117" t="s">
        <v>545</v>
      </c>
      <c r="T155" s="117" t="s">
        <v>545</v>
      </c>
    </row>
    <row r="156" spans="1:21" x14ac:dyDescent="0.2">
      <c r="A156" s="116">
        <v>44079.490043483791</v>
      </c>
      <c r="B156" s="117" t="s">
        <v>364</v>
      </c>
      <c r="C156" s="117" t="s">
        <v>10</v>
      </c>
      <c r="D156" s="117" t="s">
        <v>99</v>
      </c>
      <c r="E156" s="117" t="s">
        <v>94</v>
      </c>
      <c r="F156" s="117" t="s">
        <v>12</v>
      </c>
      <c r="G156" s="117" t="s">
        <v>187</v>
      </c>
      <c r="H156" s="117" t="s">
        <v>17</v>
      </c>
      <c r="I156" s="117" t="s">
        <v>545</v>
      </c>
      <c r="J156" s="117" t="s">
        <v>545</v>
      </c>
      <c r="K156" s="117" t="s">
        <v>545</v>
      </c>
      <c r="L156" s="117" t="s">
        <v>545</v>
      </c>
      <c r="M156" s="117" t="s">
        <v>545</v>
      </c>
      <c r="N156" s="117" t="s">
        <v>546</v>
      </c>
      <c r="O156" s="117" t="s">
        <v>546</v>
      </c>
      <c r="P156" s="117" t="s">
        <v>546</v>
      </c>
      <c r="Q156" s="117" t="s">
        <v>547</v>
      </c>
      <c r="R156" s="117" t="s">
        <v>546</v>
      </c>
      <c r="S156" s="117" t="s">
        <v>546</v>
      </c>
      <c r="T156" s="117" t="s">
        <v>546</v>
      </c>
    </row>
    <row r="157" spans="1:21" x14ac:dyDescent="0.2">
      <c r="A157" s="116">
        <v>44079.491918368054</v>
      </c>
      <c r="B157" s="117" t="s">
        <v>365</v>
      </c>
      <c r="C157" s="117" t="s">
        <v>10</v>
      </c>
      <c r="D157" s="117" t="s">
        <v>99</v>
      </c>
      <c r="E157" s="117" t="s">
        <v>94</v>
      </c>
      <c r="F157" s="117" t="s">
        <v>298</v>
      </c>
      <c r="G157" s="117" t="s">
        <v>298</v>
      </c>
      <c r="H157" s="117" t="s">
        <v>9</v>
      </c>
      <c r="I157" s="117" t="s">
        <v>548</v>
      </c>
      <c r="J157" s="117" t="s">
        <v>546</v>
      </c>
      <c r="K157" s="117" t="s">
        <v>545</v>
      </c>
      <c r="L157" s="117" t="s">
        <v>546</v>
      </c>
      <c r="M157" s="117" t="s">
        <v>545</v>
      </c>
      <c r="N157" s="117" t="s">
        <v>546</v>
      </c>
      <c r="O157" s="117" t="s">
        <v>546</v>
      </c>
      <c r="P157" s="117" t="s">
        <v>546</v>
      </c>
      <c r="Q157" s="117" t="s">
        <v>547</v>
      </c>
      <c r="R157" s="117" t="s">
        <v>548</v>
      </c>
      <c r="S157" s="117" t="s">
        <v>545</v>
      </c>
      <c r="T157" s="117" t="s">
        <v>545</v>
      </c>
    </row>
    <row r="158" spans="1:21" x14ac:dyDescent="0.2">
      <c r="A158" s="116">
        <v>44079.492207210649</v>
      </c>
      <c r="B158" s="117" t="s">
        <v>366</v>
      </c>
      <c r="C158" s="117" t="s">
        <v>10</v>
      </c>
      <c r="D158" s="117" t="s">
        <v>7</v>
      </c>
      <c r="E158" s="117" t="s">
        <v>8</v>
      </c>
      <c r="F158" s="117" t="s">
        <v>169</v>
      </c>
      <c r="G158" s="117" t="s">
        <v>170</v>
      </c>
      <c r="H158" s="117" t="s">
        <v>17</v>
      </c>
      <c r="I158" s="117" t="s">
        <v>547</v>
      </c>
      <c r="J158" s="117" t="s">
        <v>547</v>
      </c>
      <c r="K158" s="117" t="s">
        <v>547</v>
      </c>
      <c r="L158" s="117" t="s">
        <v>547</v>
      </c>
      <c r="M158" s="117" t="s">
        <v>545</v>
      </c>
      <c r="N158" s="117" t="s">
        <v>545</v>
      </c>
      <c r="O158" s="117" t="s">
        <v>547</v>
      </c>
      <c r="P158" s="117" t="s">
        <v>547</v>
      </c>
      <c r="Q158" s="117" t="s">
        <v>547</v>
      </c>
      <c r="R158" s="117" t="s">
        <v>546</v>
      </c>
      <c r="S158" s="117" t="s">
        <v>545</v>
      </c>
      <c r="T158" s="117" t="s">
        <v>547</v>
      </c>
      <c r="U158" s="117" t="s">
        <v>467</v>
      </c>
    </row>
    <row r="159" spans="1:21" x14ac:dyDescent="0.2">
      <c r="A159" s="116">
        <v>44079.493959189815</v>
      </c>
      <c r="B159" s="117" t="s">
        <v>367</v>
      </c>
      <c r="C159" s="117" t="s">
        <v>10</v>
      </c>
      <c r="D159" s="117" t="s">
        <v>99</v>
      </c>
      <c r="E159" s="117" t="s">
        <v>94</v>
      </c>
      <c r="F159" s="117" t="s">
        <v>368</v>
      </c>
      <c r="G159" s="117" t="s">
        <v>279</v>
      </c>
      <c r="H159" s="117" t="s">
        <v>9</v>
      </c>
      <c r="I159" s="117" t="s">
        <v>547</v>
      </c>
      <c r="J159" s="117" t="s">
        <v>547</v>
      </c>
      <c r="K159" s="117" t="s">
        <v>547</v>
      </c>
      <c r="L159" s="117" t="s">
        <v>545</v>
      </c>
      <c r="M159" s="117" t="s">
        <v>547</v>
      </c>
      <c r="N159" s="117" t="s">
        <v>547</v>
      </c>
      <c r="O159" s="117" t="s">
        <v>547</v>
      </c>
      <c r="P159" s="117" t="s">
        <v>547</v>
      </c>
      <c r="Q159" s="117" t="s">
        <v>547</v>
      </c>
      <c r="R159" s="117" t="s">
        <v>546</v>
      </c>
      <c r="S159" s="117" t="s">
        <v>545</v>
      </c>
      <c r="T159" s="117" t="s">
        <v>545</v>
      </c>
    </row>
    <row r="160" spans="1:21" x14ac:dyDescent="0.2">
      <c r="A160" s="116">
        <v>44079.494708761573</v>
      </c>
      <c r="B160" s="117" t="s">
        <v>369</v>
      </c>
      <c r="C160" s="117" t="s">
        <v>6</v>
      </c>
      <c r="D160" s="117" t="s">
        <v>11</v>
      </c>
      <c r="E160" s="117" t="s">
        <v>8</v>
      </c>
      <c r="F160" s="117" t="s">
        <v>189</v>
      </c>
      <c r="G160" s="117" t="s">
        <v>189</v>
      </c>
      <c r="H160" s="117" t="s">
        <v>13</v>
      </c>
      <c r="I160" s="117" t="s">
        <v>547</v>
      </c>
      <c r="J160" s="117" t="s">
        <v>547</v>
      </c>
      <c r="K160" s="117" t="s">
        <v>547</v>
      </c>
      <c r="L160" s="117" t="s">
        <v>547</v>
      </c>
      <c r="M160" s="117" t="s">
        <v>547</v>
      </c>
      <c r="N160" s="117" t="s">
        <v>547</v>
      </c>
      <c r="O160" s="117" t="s">
        <v>547</v>
      </c>
      <c r="P160" s="117" t="s">
        <v>547</v>
      </c>
      <c r="Q160" s="117" t="s">
        <v>547</v>
      </c>
      <c r="R160" s="117" t="s">
        <v>547</v>
      </c>
      <c r="S160" s="117" t="s">
        <v>547</v>
      </c>
      <c r="T160" s="117" t="s">
        <v>547</v>
      </c>
      <c r="U160" s="117" t="s">
        <v>468</v>
      </c>
    </row>
    <row r="161" spans="1:21" x14ac:dyDescent="0.2">
      <c r="A161" s="116">
        <v>44079.49543815972</v>
      </c>
      <c r="B161" s="117" t="s">
        <v>370</v>
      </c>
      <c r="C161" s="117" t="s">
        <v>10</v>
      </c>
      <c r="D161" s="117" t="s">
        <v>7</v>
      </c>
      <c r="E161" s="117" t="s">
        <v>94</v>
      </c>
      <c r="F161" s="117" t="s">
        <v>12</v>
      </c>
      <c r="G161" s="117" t="s">
        <v>334</v>
      </c>
      <c r="H161" s="117" t="s">
        <v>16</v>
      </c>
      <c r="I161" s="117" t="s">
        <v>547</v>
      </c>
      <c r="J161" s="117" t="s">
        <v>547</v>
      </c>
      <c r="K161" s="117" t="s">
        <v>545</v>
      </c>
      <c r="L161" s="117" t="s">
        <v>545</v>
      </c>
      <c r="M161" s="117" t="s">
        <v>545</v>
      </c>
      <c r="N161" s="117" t="s">
        <v>545</v>
      </c>
      <c r="O161" s="117" t="s">
        <v>547</v>
      </c>
      <c r="P161" s="117" t="s">
        <v>547</v>
      </c>
      <c r="Q161" s="117" t="s">
        <v>547</v>
      </c>
      <c r="R161" s="117" t="s">
        <v>548</v>
      </c>
      <c r="S161" s="117" t="s">
        <v>545</v>
      </c>
      <c r="T161" s="117" t="s">
        <v>545</v>
      </c>
    </row>
    <row r="162" spans="1:21" x14ac:dyDescent="0.2">
      <c r="A162" s="116">
        <v>44079.495582187505</v>
      </c>
      <c r="B162" s="117" t="s">
        <v>371</v>
      </c>
      <c r="C162" s="117" t="s">
        <v>6</v>
      </c>
      <c r="D162" s="117" t="s">
        <v>99</v>
      </c>
      <c r="E162" s="117" t="s">
        <v>94</v>
      </c>
      <c r="F162" s="117" t="s">
        <v>372</v>
      </c>
      <c r="G162" s="117" t="s">
        <v>373</v>
      </c>
      <c r="H162" s="117" t="s">
        <v>16</v>
      </c>
      <c r="I162" s="117" t="s">
        <v>547</v>
      </c>
      <c r="J162" s="117" t="s">
        <v>547</v>
      </c>
      <c r="K162" s="117" t="s">
        <v>547</v>
      </c>
      <c r="L162" s="117" t="s">
        <v>547</v>
      </c>
      <c r="M162" s="117" t="s">
        <v>547</v>
      </c>
      <c r="N162" s="117" t="s">
        <v>547</v>
      </c>
      <c r="O162" s="117" t="s">
        <v>547</v>
      </c>
      <c r="P162" s="117" t="s">
        <v>547</v>
      </c>
      <c r="Q162" s="117" t="s">
        <v>547</v>
      </c>
      <c r="R162" s="117" t="s">
        <v>547</v>
      </c>
      <c r="S162" s="117" t="s">
        <v>547</v>
      </c>
      <c r="T162" s="117" t="s">
        <v>547</v>
      </c>
      <c r="U162" s="117" t="s">
        <v>469</v>
      </c>
    </row>
    <row r="163" spans="1:21" x14ac:dyDescent="0.2">
      <c r="A163" s="116">
        <v>44079.495818587966</v>
      </c>
      <c r="B163" s="117" t="s">
        <v>374</v>
      </c>
      <c r="C163" s="117" t="s">
        <v>6</v>
      </c>
      <c r="D163" s="117" t="s">
        <v>11</v>
      </c>
      <c r="E163" s="117" t="s">
        <v>94</v>
      </c>
      <c r="F163" s="117" t="s">
        <v>189</v>
      </c>
      <c r="G163" s="117" t="s">
        <v>189</v>
      </c>
      <c r="H163" s="117" t="s">
        <v>9</v>
      </c>
      <c r="I163" s="117" t="s">
        <v>545</v>
      </c>
      <c r="J163" s="117" t="s">
        <v>545</v>
      </c>
      <c r="K163" s="117" t="s">
        <v>547</v>
      </c>
      <c r="L163" s="117" t="s">
        <v>545</v>
      </c>
      <c r="M163" s="117" t="s">
        <v>547</v>
      </c>
      <c r="N163" s="117" t="s">
        <v>545</v>
      </c>
      <c r="O163" s="117" t="s">
        <v>547</v>
      </c>
      <c r="P163" s="117" t="s">
        <v>547</v>
      </c>
      <c r="Q163" s="117" t="s">
        <v>547</v>
      </c>
      <c r="R163" s="117" t="s">
        <v>548</v>
      </c>
      <c r="S163" s="117" t="s">
        <v>545</v>
      </c>
      <c r="T163" s="117" t="s">
        <v>545</v>
      </c>
      <c r="U163" s="117" t="s">
        <v>470</v>
      </c>
    </row>
    <row r="164" spans="1:21" x14ac:dyDescent="0.2">
      <c r="A164" s="116">
        <v>44079.497908634265</v>
      </c>
      <c r="B164" s="117" t="s">
        <v>375</v>
      </c>
      <c r="C164" s="117" t="s">
        <v>10</v>
      </c>
      <c r="D164" s="117" t="s">
        <v>11</v>
      </c>
      <c r="E164" s="117" t="s">
        <v>8</v>
      </c>
      <c r="F164" s="117" t="s">
        <v>251</v>
      </c>
      <c r="G164" s="117" t="s">
        <v>279</v>
      </c>
      <c r="H164" s="117" t="s">
        <v>9</v>
      </c>
      <c r="I164" s="117" t="s">
        <v>547</v>
      </c>
      <c r="J164" s="117" t="s">
        <v>547</v>
      </c>
      <c r="K164" s="117" t="s">
        <v>547</v>
      </c>
      <c r="L164" s="117" t="s">
        <v>545</v>
      </c>
      <c r="M164" s="117" t="s">
        <v>545</v>
      </c>
      <c r="N164" s="117" t="s">
        <v>547</v>
      </c>
      <c r="O164" s="117" t="s">
        <v>547</v>
      </c>
      <c r="P164" s="117" t="s">
        <v>547</v>
      </c>
      <c r="Q164" s="117" t="s">
        <v>547</v>
      </c>
      <c r="R164" s="117" t="s">
        <v>547</v>
      </c>
      <c r="S164" s="117" t="s">
        <v>547</v>
      </c>
      <c r="T164" s="117" t="s">
        <v>547</v>
      </c>
    </row>
    <row r="165" spans="1:21" x14ac:dyDescent="0.2">
      <c r="A165" s="116">
        <v>44079.500486898149</v>
      </c>
      <c r="B165" s="117" t="s">
        <v>376</v>
      </c>
      <c r="C165" s="117" t="s">
        <v>10</v>
      </c>
      <c r="D165" s="117" t="s">
        <v>11</v>
      </c>
      <c r="E165" s="117" t="s">
        <v>94</v>
      </c>
      <c r="F165" s="117" t="s">
        <v>12</v>
      </c>
      <c r="G165" s="117" t="s">
        <v>154</v>
      </c>
      <c r="H165" s="117" t="s">
        <v>17</v>
      </c>
      <c r="I165" s="117" t="s">
        <v>547</v>
      </c>
      <c r="J165" s="117" t="s">
        <v>547</v>
      </c>
      <c r="K165" s="117" t="s">
        <v>547</v>
      </c>
      <c r="L165" s="117" t="s">
        <v>547</v>
      </c>
      <c r="M165" s="117" t="s">
        <v>547</v>
      </c>
      <c r="N165" s="117" t="s">
        <v>547</v>
      </c>
      <c r="O165" s="117" t="s">
        <v>547</v>
      </c>
      <c r="P165" s="117" t="s">
        <v>547</v>
      </c>
      <c r="Q165" s="117" t="s">
        <v>547</v>
      </c>
      <c r="R165" s="117" t="s">
        <v>546</v>
      </c>
      <c r="S165" s="117" t="s">
        <v>545</v>
      </c>
      <c r="T165" s="117" t="s">
        <v>545</v>
      </c>
    </row>
    <row r="166" spans="1:21" x14ac:dyDescent="0.2">
      <c r="A166" s="116">
        <v>44079.504299050925</v>
      </c>
      <c r="B166" s="117" t="s">
        <v>377</v>
      </c>
      <c r="C166" s="117" t="s">
        <v>6</v>
      </c>
      <c r="D166" s="117" t="s">
        <v>11</v>
      </c>
      <c r="E166" s="117" t="s">
        <v>94</v>
      </c>
      <c r="F166" s="117" t="s">
        <v>12</v>
      </c>
      <c r="G166" s="117" t="s">
        <v>279</v>
      </c>
      <c r="H166" s="117" t="s">
        <v>9</v>
      </c>
      <c r="I166" s="117" t="s">
        <v>547</v>
      </c>
      <c r="J166" s="117" t="s">
        <v>547</v>
      </c>
      <c r="K166" s="117" t="s">
        <v>547</v>
      </c>
      <c r="L166" s="117" t="s">
        <v>547</v>
      </c>
      <c r="M166" s="117" t="s">
        <v>547</v>
      </c>
      <c r="N166" s="117" t="s">
        <v>547</v>
      </c>
      <c r="O166" s="117" t="s">
        <v>547</v>
      </c>
      <c r="P166" s="117" t="s">
        <v>545</v>
      </c>
      <c r="Q166" s="117" t="s">
        <v>547</v>
      </c>
      <c r="R166" s="117" t="s">
        <v>545</v>
      </c>
      <c r="S166" s="117" t="s">
        <v>547</v>
      </c>
      <c r="T166" s="117" t="s">
        <v>547</v>
      </c>
      <c r="U166" s="117" t="s">
        <v>471</v>
      </c>
    </row>
    <row r="167" spans="1:21" x14ac:dyDescent="0.2">
      <c r="A167" s="116">
        <v>44079.50988672454</v>
      </c>
      <c r="B167" s="117" t="s">
        <v>378</v>
      </c>
      <c r="C167" s="117" t="s">
        <v>10</v>
      </c>
      <c r="D167" s="117" t="s">
        <v>349</v>
      </c>
      <c r="E167" s="117" t="s">
        <v>8</v>
      </c>
      <c r="F167" s="117" t="s">
        <v>12</v>
      </c>
      <c r="G167" s="117" t="s">
        <v>187</v>
      </c>
      <c r="H167" s="117" t="s">
        <v>17</v>
      </c>
      <c r="I167" s="117" t="s">
        <v>545</v>
      </c>
      <c r="J167" s="117" t="s">
        <v>545</v>
      </c>
      <c r="K167" s="117" t="s">
        <v>547</v>
      </c>
      <c r="L167" s="117" t="s">
        <v>547</v>
      </c>
      <c r="M167" s="117" t="s">
        <v>547</v>
      </c>
      <c r="N167" s="117" t="s">
        <v>547</v>
      </c>
      <c r="O167" s="117" t="s">
        <v>545</v>
      </c>
      <c r="P167" s="117" t="s">
        <v>545</v>
      </c>
      <c r="Q167" s="117" t="s">
        <v>547</v>
      </c>
      <c r="R167" s="117" t="s">
        <v>546</v>
      </c>
      <c r="S167" s="117" t="s">
        <v>545</v>
      </c>
      <c r="T167" s="117" t="s">
        <v>545</v>
      </c>
    </row>
    <row r="168" spans="1:21" x14ac:dyDescent="0.2">
      <c r="A168" s="116">
        <v>44079.510387638889</v>
      </c>
      <c r="B168" s="117" t="s">
        <v>379</v>
      </c>
      <c r="C168" s="117" t="s">
        <v>6</v>
      </c>
      <c r="D168" s="117" t="s">
        <v>99</v>
      </c>
      <c r="E168" s="117" t="s">
        <v>8</v>
      </c>
      <c r="F168" s="117" t="s">
        <v>108</v>
      </c>
      <c r="G168" s="117" t="s">
        <v>207</v>
      </c>
      <c r="H168" s="117" t="s">
        <v>17</v>
      </c>
      <c r="I168" s="117" t="s">
        <v>545</v>
      </c>
      <c r="J168" s="117" t="s">
        <v>545</v>
      </c>
      <c r="K168" s="117" t="s">
        <v>547</v>
      </c>
      <c r="L168" s="117" t="s">
        <v>547</v>
      </c>
      <c r="M168" s="117" t="s">
        <v>547</v>
      </c>
      <c r="N168" s="117" t="s">
        <v>547</v>
      </c>
      <c r="O168" s="117" t="s">
        <v>545</v>
      </c>
      <c r="P168" s="117" t="s">
        <v>547</v>
      </c>
      <c r="Q168" s="117" t="s">
        <v>547</v>
      </c>
      <c r="R168" s="117" t="s">
        <v>546</v>
      </c>
      <c r="S168" s="117" t="s">
        <v>547</v>
      </c>
      <c r="T168" s="117" t="s">
        <v>545</v>
      </c>
    </row>
    <row r="169" spans="1:21" x14ac:dyDescent="0.2">
      <c r="A169" s="116">
        <v>44079.51235704861</v>
      </c>
      <c r="B169" s="117" t="s">
        <v>380</v>
      </c>
      <c r="C169" s="117" t="s">
        <v>10</v>
      </c>
      <c r="D169" s="117" t="s">
        <v>99</v>
      </c>
      <c r="E169" s="117" t="s">
        <v>94</v>
      </c>
      <c r="F169" s="117" t="s">
        <v>381</v>
      </c>
      <c r="G169" s="117" t="s">
        <v>98</v>
      </c>
      <c r="H169" s="117" t="s">
        <v>17</v>
      </c>
      <c r="I169" s="117" t="s">
        <v>545</v>
      </c>
      <c r="J169" s="117" t="s">
        <v>545</v>
      </c>
      <c r="K169" s="117" t="s">
        <v>547</v>
      </c>
      <c r="L169" s="117" t="s">
        <v>547</v>
      </c>
      <c r="M169" s="117" t="s">
        <v>547</v>
      </c>
      <c r="N169" s="117" t="s">
        <v>547</v>
      </c>
      <c r="O169" s="117" t="s">
        <v>547</v>
      </c>
      <c r="P169" s="117" t="s">
        <v>547</v>
      </c>
      <c r="Q169" s="117" t="s">
        <v>547</v>
      </c>
      <c r="R169" s="117" t="s">
        <v>546</v>
      </c>
      <c r="S169" s="117" t="s">
        <v>547</v>
      </c>
      <c r="T169" s="117" t="s">
        <v>547</v>
      </c>
      <c r="U169" s="117" t="s">
        <v>472</v>
      </c>
    </row>
    <row r="170" spans="1:21" x14ac:dyDescent="0.2">
      <c r="A170" s="116">
        <v>44079.520817430559</v>
      </c>
      <c r="B170" s="117" t="s">
        <v>382</v>
      </c>
      <c r="C170" s="117" t="s">
        <v>10</v>
      </c>
      <c r="D170" s="117" t="s">
        <v>7</v>
      </c>
      <c r="E170" s="117" t="s">
        <v>8</v>
      </c>
      <c r="F170" s="117" t="s">
        <v>12</v>
      </c>
      <c r="G170" s="117" t="s">
        <v>100</v>
      </c>
      <c r="H170" s="117" t="s">
        <v>9</v>
      </c>
      <c r="I170" s="117" t="s">
        <v>545</v>
      </c>
      <c r="J170" s="117" t="s">
        <v>545</v>
      </c>
      <c r="K170" s="117" t="s">
        <v>545</v>
      </c>
      <c r="L170" s="117" t="s">
        <v>545</v>
      </c>
      <c r="M170" s="117" t="s">
        <v>545</v>
      </c>
      <c r="N170" s="117" t="s">
        <v>545</v>
      </c>
      <c r="O170" s="117" t="s">
        <v>548</v>
      </c>
      <c r="P170" s="117" t="s">
        <v>548</v>
      </c>
      <c r="Q170" s="117" t="s">
        <v>545</v>
      </c>
      <c r="R170" s="117" t="s">
        <v>548</v>
      </c>
      <c r="S170" s="117" t="s">
        <v>545</v>
      </c>
      <c r="T170" s="117" t="s">
        <v>546</v>
      </c>
      <c r="U170" s="117" t="s">
        <v>15</v>
      </c>
    </row>
    <row r="171" spans="1:21" x14ac:dyDescent="0.2">
      <c r="A171" s="116">
        <v>44082.422812268516</v>
      </c>
      <c r="B171" s="117" t="s">
        <v>383</v>
      </c>
      <c r="C171" s="117" t="s">
        <v>10</v>
      </c>
      <c r="D171" s="117" t="s">
        <v>11</v>
      </c>
      <c r="E171" s="117" t="s">
        <v>8</v>
      </c>
      <c r="F171" s="117" t="s">
        <v>12</v>
      </c>
      <c r="G171" s="117" t="s">
        <v>107</v>
      </c>
      <c r="H171" s="117" t="s">
        <v>17</v>
      </c>
      <c r="I171" s="117" t="s">
        <v>545</v>
      </c>
      <c r="J171" s="117" t="s">
        <v>545</v>
      </c>
      <c r="K171" s="117" t="s">
        <v>545</v>
      </c>
      <c r="L171" s="117" t="s">
        <v>547</v>
      </c>
      <c r="M171" s="117" t="s">
        <v>547</v>
      </c>
      <c r="N171" s="117" t="s">
        <v>545</v>
      </c>
      <c r="O171" s="117" t="s">
        <v>547</v>
      </c>
      <c r="P171" s="117" t="s">
        <v>547</v>
      </c>
      <c r="Q171" s="117" t="s">
        <v>547</v>
      </c>
      <c r="R171" s="117" t="s">
        <v>546</v>
      </c>
      <c r="S171" s="117" t="s">
        <v>545</v>
      </c>
      <c r="T171" s="117" t="s">
        <v>545</v>
      </c>
      <c r="U171" s="117" t="s">
        <v>473</v>
      </c>
    </row>
    <row r="172" spans="1:21" x14ac:dyDescent="0.2">
      <c r="A172" s="116">
        <v>44082.430054085649</v>
      </c>
      <c r="B172" s="117" t="s">
        <v>384</v>
      </c>
      <c r="C172" s="117" t="s">
        <v>6</v>
      </c>
      <c r="D172" s="117" t="s">
        <v>7</v>
      </c>
      <c r="E172" s="117" t="s">
        <v>8</v>
      </c>
      <c r="F172" s="117" t="s">
        <v>12</v>
      </c>
      <c r="G172" s="117" t="s">
        <v>107</v>
      </c>
      <c r="H172" s="117" t="s">
        <v>18</v>
      </c>
      <c r="I172" s="117" t="s">
        <v>547</v>
      </c>
      <c r="J172" s="117" t="s">
        <v>545</v>
      </c>
      <c r="K172" s="117" t="s">
        <v>545</v>
      </c>
      <c r="L172" s="117" t="s">
        <v>545</v>
      </c>
      <c r="M172" s="117" t="s">
        <v>547</v>
      </c>
      <c r="N172" s="117" t="s">
        <v>545</v>
      </c>
      <c r="O172" s="117" t="s">
        <v>547</v>
      </c>
      <c r="P172" s="117" t="s">
        <v>545</v>
      </c>
      <c r="Q172" s="117" t="s">
        <v>547</v>
      </c>
      <c r="R172" s="117" t="s">
        <v>546</v>
      </c>
      <c r="S172" s="117" t="s">
        <v>545</v>
      </c>
      <c r="T172" s="117" t="s">
        <v>545</v>
      </c>
    </row>
    <row r="173" spans="1:21" x14ac:dyDescent="0.2">
      <c r="A173" s="116">
        <v>44082.434453402777</v>
      </c>
      <c r="B173" s="117" t="s">
        <v>385</v>
      </c>
      <c r="C173" s="117" t="s">
        <v>6</v>
      </c>
      <c r="D173" s="117" t="s">
        <v>7</v>
      </c>
      <c r="E173" s="117" t="s">
        <v>8</v>
      </c>
      <c r="F173" s="117" t="s">
        <v>12</v>
      </c>
      <c r="G173" s="117" t="s">
        <v>107</v>
      </c>
      <c r="H173" s="117" t="s">
        <v>18</v>
      </c>
      <c r="I173" s="117" t="s">
        <v>547</v>
      </c>
      <c r="J173" s="117" t="s">
        <v>547</v>
      </c>
      <c r="K173" s="117" t="s">
        <v>547</v>
      </c>
      <c r="L173" s="117" t="s">
        <v>547</v>
      </c>
      <c r="M173" s="117" t="s">
        <v>547</v>
      </c>
      <c r="N173" s="117" t="s">
        <v>547</v>
      </c>
      <c r="O173" s="117" t="s">
        <v>547</v>
      </c>
      <c r="P173" s="117" t="s">
        <v>547</v>
      </c>
      <c r="Q173" s="117" t="s">
        <v>547</v>
      </c>
      <c r="R173" s="117" t="s">
        <v>547</v>
      </c>
      <c r="S173" s="117" t="s">
        <v>547</v>
      </c>
      <c r="T173" s="117" t="s">
        <v>547</v>
      </c>
    </row>
    <row r="174" spans="1:21" x14ac:dyDescent="0.2">
      <c r="A174" s="116">
        <v>44082.4473043287</v>
      </c>
      <c r="B174" s="117" t="s">
        <v>386</v>
      </c>
      <c r="C174" s="117" t="s">
        <v>6</v>
      </c>
      <c r="D174" s="117" t="s">
        <v>99</v>
      </c>
      <c r="E174" s="117" t="s">
        <v>94</v>
      </c>
      <c r="F174" s="117" t="s">
        <v>12</v>
      </c>
      <c r="G174" s="117" t="s">
        <v>154</v>
      </c>
      <c r="H174" s="117" t="s">
        <v>9</v>
      </c>
      <c r="I174" s="117" t="s">
        <v>547</v>
      </c>
      <c r="J174" s="117" t="s">
        <v>547</v>
      </c>
      <c r="K174" s="117" t="s">
        <v>547</v>
      </c>
      <c r="L174" s="117" t="s">
        <v>547</v>
      </c>
      <c r="M174" s="117" t="s">
        <v>547</v>
      </c>
      <c r="N174" s="117" t="s">
        <v>547</v>
      </c>
      <c r="O174" s="117" t="s">
        <v>547</v>
      </c>
      <c r="P174" s="117" t="s">
        <v>547</v>
      </c>
      <c r="Q174" s="117" t="s">
        <v>547</v>
      </c>
      <c r="R174" s="117" t="s">
        <v>547</v>
      </c>
      <c r="S174" s="117" t="s">
        <v>547</v>
      </c>
      <c r="T174" s="117" t="s">
        <v>547</v>
      </c>
    </row>
    <row r="175" spans="1:21" x14ac:dyDescent="0.2">
      <c r="A175" s="116">
        <v>44082.447791157407</v>
      </c>
      <c r="B175" s="117" t="s">
        <v>387</v>
      </c>
      <c r="C175" s="117" t="s">
        <v>6</v>
      </c>
      <c r="D175" s="117" t="s">
        <v>7</v>
      </c>
      <c r="E175" s="117" t="s">
        <v>8</v>
      </c>
      <c r="F175" s="117" t="s">
        <v>12</v>
      </c>
      <c r="G175" s="117" t="s">
        <v>107</v>
      </c>
      <c r="H175" s="117" t="s">
        <v>17</v>
      </c>
      <c r="I175" s="117" t="s">
        <v>547</v>
      </c>
      <c r="J175" s="117" t="s">
        <v>545</v>
      </c>
      <c r="K175" s="117" t="s">
        <v>547</v>
      </c>
      <c r="L175" s="117" t="s">
        <v>547</v>
      </c>
      <c r="M175" s="117" t="s">
        <v>547</v>
      </c>
      <c r="N175" s="117" t="s">
        <v>547</v>
      </c>
      <c r="O175" s="117" t="s">
        <v>547</v>
      </c>
      <c r="P175" s="117" t="s">
        <v>547</v>
      </c>
      <c r="Q175" s="117" t="s">
        <v>547</v>
      </c>
      <c r="R175" s="117" t="s">
        <v>545</v>
      </c>
      <c r="S175" s="117" t="s">
        <v>545</v>
      </c>
      <c r="T175" s="117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08"/>
  <sheetViews>
    <sheetView topLeftCell="A163" zoomScale="120" zoomScaleNormal="120" workbookViewId="0">
      <selection activeCell="E189" sqref="E189"/>
    </sheetView>
  </sheetViews>
  <sheetFormatPr defaultColWidth="14.42578125" defaultRowHeight="12.75" x14ac:dyDescent="0.2"/>
  <cols>
    <col min="1" max="21" width="21.5703125" customWidth="1"/>
  </cols>
  <sheetData>
    <row r="1" spans="1:21" x14ac:dyDescent="0.2">
      <c r="A1" s="89" t="s">
        <v>92</v>
      </c>
      <c r="B1" s="89"/>
      <c r="C1" s="89" t="s">
        <v>0</v>
      </c>
      <c r="D1" s="89" t="s">
        <v>1</v>
      </c>
      <c r="E1" s="89" t="s">
        <v>2</v>
      </c>
      <c r="F1" s="89" t="s">
        <v>3</v>
      </c>
      <c r="G1" s="89" t="s">
        <v>4</v>
      </c>
      <c r="H1" s="89" t="s">
        <v>5</v>
      </c>
      <c r="I1" s="118" t="s">
        <v>388</v>
      </c>
      <c r="J1" s="118" t="s">
        <v>389</v>
      </c>
      <c r="K1" s="118" t="s">
        <v>390</v>
      </c>
      <c r="L1" s="118" t="s">
        <v>391</v>
      </c>
      <c r="M1" s="118" t="s">
        <v>392</v>
      </c>
      <c r="N1" s="118" t="s">
        <v>393</v>
      </c>
      <c r="O1" s="118" t="s">
        <v>394</v>
      </c>
      <c r="P1" s="118" t="s">
        <v>395</v>
      </c>
      <c r="Q1" s="118" t="s">
        <v>396</v>
      </c>
      <c r="R1" s="118" t="s">
        <v>397</v>
      </c>
      <c r="S1" s="118" t="s">
        <v>398</v>
      </c>
      <c r="T1" s="118" t="s">
        <v>399</v>
      </c>
      <c r="U1" s="118" t="s">
        <v>400</v>
      </c>
    </row>
    <row r="2" spans="1:21" x14ac:dyDescent="0.2">
      <c r="A2" s="116">
        <v>44079.400985914355</v>
      </c>
      <c r="B2" s="117" t="s">
        <v>114</v>
      </c>
      <c r="C2" s="117" t="s">
        <v>6</v>
      </c>
      <c r="D2" s="117" t="s">
        <v>7</v>
      </c>
      <c r="E2" s="117" t="s">
        <v>8</v>
      </c>
      <c r="F2" s="117" t="s">
        <v>109</v>
      </c>
      <c r="G2" s="117" t="s">
        <v>107</v>
      </c>
      <c r="H2" s="117" t="s">
        <v>18</v>
      </c>
      <c r="I2" s="91">
        <v>4</v>
      </c>
      <c r="J2" s="117">
        <v>4</v>
      </c>
      <c r="K2" s="117">
        <v>4</v>
      </c>
      <c r="L2" s="117">
        <v>4</v>
      </c>
      <c r="M2" s="117">
        <v>4</v>
      </c>
      <c r="N2" s="117">
        <v>4</v>
      </c>
      <c r="O2" s="117">
        <v>4</v>
      </c>
      <c r="P2" s="117">
        <v>4</v>
      </c>
      <c r="Q2" s="117">
        <v>4</v>
      </c>
      <c r="R2" s="117">
        <v>4</v>
      </c>
      <c r="S2" s="117">
        <v>4</v>
      </c>
      <c r="T2" s="117">
        <v>4</v>
      </c>
    </row>
    <row r="3" spans="1:21" x14ac:dyDescent="0.2">
      <c r="A3" s="116">
        <v>44079.402613668979</v>
      </c>
      <c r="B3" s="117" t="s">
        <v>115</v>
      </c>
      <c r="C3" s="117" t="s">
        <v>6</v>
      </c>
      <c r="D3" s="117" t="s">
        <v>7</v>
      </c>
      <c r="E3" s="117" t="s">
        <v>8</v>
      </c>
      <c r="F3" s="117" t="s">
        <v>12</v>
      </c>
      <c r="G3" s="117" t="s">
        <v>110</v>
      </c>
      <c r="H3" s="117" t="s">
        <v>18</v>
      </c>
      <c r="I3" s="117">
        <v>4</v>
      </c>
      <c r="J3" s="117">
        <v>4</v>
      </c>
      <c r="K3" s="117">
        <v>3</v>
      </c>
      <c r="L3" s="117">
        <v>3</v>
      </c>
      <c r="M3" s="117">
        <v>5</v>
      </c>
      <c r="N3" s="117">
        <v>4</v>
      </c>
      <c r="O3" s="117">
        <v>5</v>
      </c>
      <c r="P3" s="117">
        <v>5</v>
      </c>
      <c r="Q3" s="117">
        <v>5</v>
      </c>
      <c r="R3" s="117">
        <v>4</v>
      </c>
      <c r="S3" s="117">
        <v>3</v>
      </c>
      <c r="T3" s="117">
        <v>5</v>
      </c>
    </row>
    <row r="4" spans="1:21" x14ac:dyDescent="0.2">
      <c r="A4" s="116">
        <v>44079.403933391208</v>
      </c>
      <c r="B4" s="117" t="s">
        <v>116</v>
      </c>
      <c r="C4" s="117" t="s">
        <v>6</v>
      </c>
      <c r="D4" s="117" t="s">
        <v>7</v>
      </c>
      <c r="E4" s="117" t="s">
        <v>8</v>
      </c>
      <c r="F4" s="117" t="s">
        <v>117</v>
      </c>
      <c r="G4" s="117" t="s">
        <v>118</v>
      </c>
      <c r="H4" s="117" t="s">
        <v>13</v>
      </c>
      <c r="I4" s="117">
        <v>5</v>
      </c>
      <c r="J4" s="117">
        <v>5</v>
      </c>
      <c r="K4" s="117">
        <v>5</v>
      </c>
      <c r="L4" s="117">
        <v>5</v>
      </c>
      <c r="M4" s="117">
        <v>5</v>
      </c>
      <c r="N4" s="117">
        <v>5</v>
      </c>
      <c r="O4" s="117">
        <v>5</v>
      </c>
      <c r="P4" s="117">
        <v>5</v>
      </c>
      <c r="Q4" s="117">
        <v>5</v>
      </c>
      <c r="R4" s="117">
        <v>3</v>
      </c>
      <c r="S4" s="117">
        <v>4</v>
      </c>
      <c r="T4" s="117">
        <v>5</v>
      </c>
    </row>
    <row r="5" spans="1:21" x14ac:dyDescent="0.2">
      <c r="A5" s="116">
        <v>44079.404801921293</v>
      </c>
      <c r="B5" s="117" t="s">
        <v>119</v>
      </c>
      <c r="C5" s="117" t="s">
        <v>10</v>
      </c>
      <c r="D5" s="117" t="s">
        <v>11</v>
      </c>
      <c r="E5" s="117" t="s">
        <v>8</v>
      </c>
      <c r="F5" s="117" t="s">
        <v>12</v>
      </c>
      <c r="G5" s="117" t="s">
        <v>107</v>
      </c>
      <c r="H5" s="117" t="s">
        <v>18</v>
      </c>
      <c r="I5" s="117">
        <v>4</v>
      </c>
      <c r="J5" s="117">
        <v>4</v>
      </c>
      <c r="K5" s="117">
        <v>4</v>
      </c>
      <c r="L5" s="117">
        <v>4</v>
      </c>
      <c r="M5" s="117">
        <v>4</v>
      </c>
      <c r="N5" s="117">
        <v>4</v>
      </c>
      <c r="O5" s="117">
        <v>4</v>
      </c>
      <c r="P5" s="117">
        <v>4</v>
      </c>
      <c r="Q5" s="117">
        <v>4</v>
      </c>
      <c r="R5" s="117">
        <v>4</v>
      </c>
      <c r="S5" s="117">
        <v>4</v>
      </c>
      <c r="T5" s="117">
        <v>4</v>
      </c>
    </row>
    <row r="6" spans="1:21" x14ac:dyDescent="0.2">
      <c r="A6" s="116">
        <v>44079.409465104167</v>
      </c>
      <c r="B6" s="117" t="s">
        <v>120</v>
      </c>
      <c r="C6" s="117" t="s">
        <v>10</v>
      </c>
      <c r="D6" s="117" t="s">
        <v>11</v>
      </c>
      <c r="E6" s="117" t="s">
        <v>94</v>
      </c>
      <c r="F6" s="117" t="s">
        <v>121</v>
      </c>
      <c r="G6" s="117" t="s">
        <v>122</v>
      </c>
      <c r="H6" s="117" t="s">
        <v>9</v>
      </c>
      <c r="I6" s="117">
        <v>4</v>
      </c>
      <c r="J6" s="117">
        <v>5</v>
      </c>
      <c r="K6" s="117">
        <v>5</v>
      </c>
      <c r="L6" s="117">
        <v>5</v>
      </c>
      <c r="M6" s="117">
        <v>5</v>
      </c>
      <c r="N6" s="117">
        <v>5</v>
      </c>
      <c r="O6" s="117">
        <v>5</v>
      </c>
      <c r="P6" s="117">
        <v>5</v>
      </c>
      <c r="Q6" s="117">
        <v>5</v>
      </c>
      <c r="R6" s="117">
        <v>3</v>
      </c>
      <c r="S6" s="117">
        <v>4</v>
      </c>
      <c r="T6" s="117">
        <v>4</v>
      </c>
    </row>
    <row r="7" spans="1:21" x14ac:dyDescent="0.2">
      <c r="A7" s="116">
        <v>44079.413816412038</v>
      </c>
      <c r="B7" s="117" t="s">
        <v>123</v>
      </c>
      <c r="C7" s="117" t="s">
        <v>10</v>
      </c>
      <c r="D7" s="117" t="s">
        <v>7</v>
      </c>
      <c r="E7" s="117" t="s">
        <v>8</v>
      </c>
      <c r="F7" s="117" t="s">
        <v>117</v>
      </c>
      <c r="G7" s="117" t="s">
        <v>124</v>
      </c>
      <c r="H7" s="117" t="s">
        <v>13</v>
      </c>
      <c r="I7" s="117">
        <v>4</v>
      </c>
      <c r="J7" s="117">
        <v>4</v>
      </c>
      <c r="K7" s="117">
        <v>4</v>
      </c>
      <c r="L7" s="117">
        <v>4</v>
      </c>
      <c r="M7" s="117">
        <v>5</v>
      </c>
      <c r="N7" s="117">
        <v>5</v>
      </c>
      <c r="O7" s="117">
        <v>5</v>
      </c>
      <c r="P7" s="117">
        <v>5</v>
      </c>
      <c r="Q7" s="117">
        <v>5</v>
      </c>
      <c r="R7" s="117">
        <v>3</v>
      </c>
      <c r="S7" s="117">
        <v>4</v>
      </c>
      <c r="T7" s="117">
        <v>4</v>
      </c>
      <c r="U7" s="117" t="s">
        <v>401</v>
      </c>
    </row>
    <row r="8" spans="1:21" x14ac:dyDescent="0.2">
      <c r="A8" s="116">
        <v>44079.417033414356</v>
      </c>
      <c r="B8" s="117" t="s">
        <v>125</v>
      </c>
      <c r="C8" s="117" t="s">
        <v>6</v>
      </c>
      <c r="D8" s="117" t="s">
        <v>11</v>
      </c>
      <c r="E8" s="117" t="s">
        <v>94</v>
      </c>
      <c r="F8" s="117" t="s">
        <v>12</v>
      </c>
      <c r="G8" s="117" t="s">
        <v>126</v>
      </c>
      <c r="H8" s="117" t="s">
        <v>9</v>
      </c>
      <c r="I8" s="117">
        <v>5</v>
      </c>
      <c r="J8" s="117">
        <v>5</v>
      </c>
      <c r="K8" s="117">
        <v>4</v>
      </c>
      <c r="L8" s="117">
        <v>4</v>
      </c>
      <c r="M8" s="117">
        <v>5</v>
      </c>
      <c r="N8" s="117">
        <v>5</v>
      </c>
      <c r="O8" s="117">
        <v>5</v>
      </c>
      <c r="P8" s="117">
        <v>5</v>
      </c>
      <c r="Q8" s="117">
        <v>5</v>
      </c>
      <c r="R8" s="117">
        <v>4</v>
      </c>
      <c r="S8" s="117">
        <v>4</v>
      </c>
      <c r="T8" s="117">
        <v>3</v>
      </c>
    </row>
    <row r="9" spans="1:21" x14ac:dyDescent="0.2">
      <c r="A9" s="116">
        <v>44079.417071701391</v>
      </c>
      <c r="B9" s="117" t="s">
        <v>127</v>
      </c>
      <c r="C9" s="117" t="s">
        <v>10</v>
      </c>
      <c r="D9" s="117" t="s">
        <v>11</v>
      </c>
      <c r="E9" s="117" t="s">
        <v>8</v>
      </c>
      <c r="F9" s="117" t="s">
        <v>128</v>
      </c>
      <c r="G9" s="117" t="s">
        <v>129</v>
      </c>
      <c r="H9" s="117" t="s">
        <v>9</v>
      </c>
      <c r="I9" s="117">
        <v>5</v>
      </c>
      <c r="J9" s="117">
        <v>5</v>
      </c>
      <c r="K9" s="117">
        <v>5</v>
      </c>
      <c r="L9" s="117">
        <v>4</v>
      </c>
      <c r="M9" s="117">
        <v>3</v>
      </c>
      <c r="N9" s="117">
        <v>4</v>
      </c>
      <c r="O9" s="117">
        <v>5</v>
      </c>
      <c r="P9" s="117">
        <v>5</v>
      </c>
      <c r="Q9" s="117">
        <v>5</v>
      </c>
      <c r="R9" s="117">
        <v>2</v>
      </c>
      <c r="S9" s="117">
        <v>4</v>
      </c>
      <c r="T9" s="117">
        <v>4</v>
      </c>
      <c r="U9" s="117" t="s">
        <v>402</v>
      </c>
    </row>
    <row r="10" spans="1:21" x14ac:dyDescent="0.2">
      <c r="A10" s="116">
        <v>44079.418258414356</v>
      </c>
      <c r="B10" s="117" t="s">
        <v>130</v>
      </c>
      <c r="C10" s="117" t="s">
        <v>10</v>
      </c>
      <c r="D10" s="117" t="s">
        <v>7</v>
      </c>
      <c r="E10" s="91" t="s">
        <v>8</v>
      </c>
      <c r="F10" s="117" t="s">
        <v>131</v>
      </c>
      <c r="G10" s="117" t="s">
        <v>132</v>
      </c>
      <c r="H10" s="117" t="s">
        <v>13</v>
      </c>
      <c r="I10" s="117">
        <v>5</v>
      </c>
      <c r="J10" s="117">
        <v>4</v>
      </c>
      <c r="K10" s="117">
        <v>5</v>
      </c>
      <c r="L10" s="117">
        <v>5</v>
      </c>
      <c r="M10" s="117">
        <v>4</v>
      </c>
      <c r="N10" s="117">
        <v>4</v>
      </c>
      <c r="O10" s="117">
        <v>5</v>
      </c>
      <c r="P10" s="117">
        <v>5</v>
      </c>
      <c r="Q10" s="117">
        <v>5</v>
      </c>
      <c r="R10" s="117">
        <v>3</v>
      </c>
      <c r="S10" s="117">
        <v>4</v>
      </c>
      <c r="T10" s="117">
        <v>5</v>
      </c>
    </row>
    <row r="11" spans="1:21" x14ac:dyDescent="0.2">
      <c r="A11" s="116">
        <v>44079.418400659721</v>
      </c>
      <c r="B11" s="117" t="s">
        <v>133</v>
      </c>
      <c r="C11" s="117" t="s">
        <v>10</v>
      </c>
      <c r="D11" s="117" t="s">
        <v>11</v>
      </c>
      <c r="E11" s="117" t="s">
        <v>94</v>
      </c>
      <c r="F11" s="117" t="s">
        <v>12</v>
      </c>
      <c r="G11" s="117" t="s">
        <v>107</v>
      </c>
      <c r="H11" s="117" t="s">
        <v>9</v>
      </c>
      <c r="I11" s="117">
        <v>4</v>
      </c>
      <c r="J11" s="117">
        <v>4</v>
      </c>
      <c r="K11" s="117">
        <v>4</v>
      </c>
      <c r="L11" s="117">
        <v>4</v>
      </c>
      <c r="M11" s="117">
        <v>4</v>
      </c>
      <c r="N11" s="117">
        <v>4</v>
      </c>
      <c r="O11" s="117">
        <v>4</v>
      </c>
      <c r="P11" s="117">
        <v>4</v>
      </c>
      <c r="Q11" s="117">
        <v>4</v>
      </c>
      <c r="R11" s="117">
        <v>3</v>
      </c>
      <c r="S11" s="117">
        <v>4</v>
      </c>
      <c r="T11" s="117">
        <v>4</v>
      </c>
      <c r="U11" s="117" t="s">
        <v>403</v>
      </c>
    </row>
    <row r="12" spans="1:21" x14ac:dyDescent="0.2">
      <c r="A12" s="116">
        <v>44079.422296539356</v>
      </c>
      <c r="B12" s="117" t="s">
        <v>134</v>
      </c>
      <c r="C12" s="117" t="s">
        <v>10</v>
      </c>
      <c r="D12" s="117" t="s">
        <v>7</v>
      </c>
      <c r="E12" s="117" t="s">
        <v>8</v>
      </c>
      <c r="F12" s="117" t="s">
        <v>135</v>
      </c>
      <c r="G12" s="117" t="s">
        <v>136</v>
      </c>
      <c r="H12" s="117" t="s">
        <v>18</v>
      </c>
      <c r="I12" s="117">
        <v>5</v>
      </c>
      <c r="J12" s="117">
        <v>5</v>
      </c>
      <c r="K12" s="117">
        <v>5</v>
      </c>
      <c r="L12" s="117">
        <v>5</v>
      </c>
      <c r="M12" s="117">
        <v>5</v>
      </c>
      <c r="N12" s="117">
        <v>5</v>
      </c>
      <c r="O12" s="117">
        <v>5</v>
      </c>
      <c r="P12" s="117">
        <v>5</v>
      </c>
      <c r="Q12" s="117">
        <v>5</v>
      </c>
      <c r="R12" s="117">
        <v>5</v>
      </c>
      <c r="S12" s="117">
        <v>5</v>
      </c>
      <c r="T12" s="117">
        <v>5</v>
      </c>
    </row>
    <row r="13" spans="1:21" x14ac:dyDescent="0.2">
      <c r="A13" s="116">
        <v>44079.422814386577</v>
      </c>
      <c r="B13" s="117" t="s">
        <v>137</v>
      </c>
      <c r="C13" s="117" t="s">
        <v>10</v>
      </c>
      <c r="D13" s="117" t="s">
        <v>7</v>
      </c>
      <c r="E13" s="117" t="s">
        <v>8</v>
      </c>
      <c r="F13" s="117" t="s">
        <v>12</v>
      </c>
      <c r="G13" s="117" t="s">
        <v>102</v>
      </c>
      <c r="H13" s="117" t="s">
        <v>13</v>
      </c>
      <c r="I13" s="117">
        <v>5</v>
      </c>
      <c r="J13" s="117">
        <v>5</v>
      </c>
      <c r="K13" s="117">
        <v>5</v>
      </c>
      <c r="L13" s="117">
        <v>4</v>
      </c>
      <c r="M13" s="117">
        <v>5</v>
      </c>
      <c r="N13" s="117">
        <v>5</v>
      </c>
      <c r="O13" s="117">
        <v>5</v>
      </c>
      <c r="P13" s="117">
        <v>5</v>
      </c>
      <c r="Q13" s="117">
        <v>5</v>
      </c>
      <c r="R13" s="117">
        <v>3</v>
      </c>
      <c r="S13" s="117">
        <v>5</v>
      </c>
      <c r="T13" s="117">
        <v>5</v>
      </c>
    </row>
    <row r="14" spans="1:21" x14ac:dyDescent="0.2">
      <c r="A14" s="116">
        <v>44079.423084733797</v>
      </c>
      <c r="B14" s="117" t="s">
        <v>138</v>
      </c>
      <c r="C14" s="117" t="s">
        <v>10</v>
      </c>
      <c r="D14" s="117" t="s">
        <v>7</v>
      </c>
      <c r="E14" s="117" t="s">
        <v>8</v>
      </c>
      <c r="F14" s="117" t="s">
        <v>139</v>
      </c>
      <c r="G14" s="117" t="s">
        <v>140</v>
      </c>
      <c r="H14" s="117" t="s">
        <v>13</v>
      </c>
      <c r="I14" s="117">
        <v>4</v>
      </c>
      <c r="J14" s="117">
        <v>3</v>
      </c>
      <c r="K14" s="117">
        <v>4</v>
      </c>
      <c r="L14" s="117">
        <v>3</v>
      </c>
      <c r="M14" s="117">
        <v>3</v>
      </c>
      <c r="N14" s="117">
        <v>2</v>
      </c>
      <c r="O14" s="117">
        <v>5</v>
      </c>
      <c r="P14" s="117">
        <v>5</v>
      </c>
      <c r="Q14" s="117">
        <v>5</v>
      </c>
      <c r="R14" s="117">
        <v>2</v>
      </c>
      <c r="S14" s="91">
        <v>5</v>
      </c>
      <c r="T14" s="117">
        <v>3</v>
      </c>
      <c r="U14" s="117" t="s">
        <v>404</v>
      </c>
    </row>
    <row r="15" spans="1:21" x14ac:dyDescent="0.2">
      <c r="A15" s="116">
        <v>44079.423094004625</v>
      </c>
      <c r="B15" s="117" t="s">
        <v>141</v>
      </c>
      <c r="C15" s="117" t="s">
        <v>6</v>
      </c>
      <c r="D15" s="117" t="s">
        <v>11</v>
      </c>
      <c r="E15" s="117" t="s">
        <v>8</v>
      </c>
      <c r="F15" s="117" t="s">
        <v>142</v>
      </c>
      <c r="G15" s="117" t="s">
        <v>98</v>
      </c>
      <c r="H15" s="117" t="s">
        <v>17</v>
      </c>
      <c r="I15" s="117">
        <v>5</v>
      </c>
      <c r="J15" s="117">
        <v>5</v>
      </c>
      <c r="K15" s="117">
        <v>5</v>
      </c>
      <c r="L15" s="117">
        <v>4</v>
      </c>
      <c r="M15" s="117">
        <v>4</v>
      </c>
      <c r="N15" s="117">
        <v>4</v>
      </c>
      <c r="O15" s="117">
        <v>4</v>
      </c>
      <c r="P15" s="117">
        <v>4</v>
      </c>
      <c r="Q15" s="117">
        <v>5</v>
      </c>
      <c r="R15" s="117">
        <v>3</v>
      </c>
      <c r="S15" s="117">
        <v>4</v>
      </c>
      <c r="T15" s="117">
        <v>5</v>
      </c>
    </row>
    <row r="16" spans="1:21" x14ac:dyDescent="0.2">
      <c r="A16" s="116">
        <v>44079.423182812505</v>
      </c>
      <c r="B16" s="117" t="s">
        <v>143</v>
      </c>
      <c r="C16" s="117" t="s">
        <v>10</v>
      </c>
      <c r="D16" s="117" t="s">
        <v>11</v>
      </c>
      <c r="E16" s="117" t="s">
        <v>94</v>
      </c>
      <c r="F16" s="117" t="s">
        <v>144</v>
      </c>
      <c r="G16" s="117" t="s">
        <v>145</v>
      </c>
      <c r="H16" s="117" t="s">
        <v>9</v>
      </c>
      <c r="I16" s="117">
        <v>3</v>
      </c>
      <c r="J16" s="117">
        <v>3</v>
      </c>
      <c r="K16" s="117">
        <v>4</v>
      </c>
      <c r="L16" s="117">
        <v>4</v>
      </c>
      <c r="M16" s="117">
        <v>4</v>
      </c>
      <c r="N16" s="117">
        <v>4</v>
      </c>
      <c r="O16" s="117">
        <v>4</v>
      </c>
      <c r="P16" s="117">
        <v>4</v>
      </c>
      <c r="Q16" s="117">
        <v>4</v>
      </c>
      <c r="R16" s="117">
        <v>3</v>
      </c>
      <c r="S16" s="117">
        <v>4</v>
      </c>
      <c r="T16" s="117">
        <v>3</v>
      </c>
    </row>
    <row r="17" spans="1:21" x14ac:dyDescent="0.2">
      <c r="A17" s="116">
        <v>44079.42433829861</v>
      </c>
      <c r="B17" s="117" t="s">
        <v>146</v>
      </c>
      <c r="C17" s="117" t="s">
        <v>6</v>
      </c>
      <c r="D17" s="117" t="s">
        <v>7</v>
      </c>
      <c r="E17" s="117" t="s">
        <v>8</v>
      </c>
      <c r="F17" s="117" t="s">
        <v>147</v>
      </c>
      <c r="G17" s="117" t="s">
        <v>148</v>
      </c>
      <c r="H17" s="117" t="s">
        <v>13</v>
      </c>
      <c r="I17" s="117">
        <v>5</v>
      </c>
      <c r="J17" s="117">
        <v>5</v>
      </c>
      <c r="K17" s="117">
        <v>5</v>
      </c>
      <c r="L17" s="117">
        <v>5</v>
      </c>
      <c r="M17" s="117">
        <v>5</v>
      </c>
      <c r="N17" s="117">
        <v>5</v>
      </c>
      <c r="O17" s="117">
        <v>5</v>
      </c>
      <c r="P17" s="117">
        <v>5</v>
      </c>
      <c r="Q17" s="117">
        <v>5</v>
      </c>
      <c r="R17" s="117">
        <v>3</v>
      </c>
      <c r="S17" s="117">
        <v>5</v>
      </c>
      <c r="T17" s="117">
        <v>5</v>
      </c>
      <c r="U17" s="117" t="s">
        <v>405</v>
      </c>
    </row>
    <row r="18" spans="1:21" x14ac:dyDescent="0.2">
      <c r="A18" s="116">
        <v>44079.425116909726</v>
      </c>
      <c r="B18" s="117" t="s">
        <v>149</v>
      </c>
      <c r="C18" s="117" t="s">
        <v>6</v>
      </c>
      <c r="D18" s="117" t="s">
        <v>7</v>
      </c>
      <c r="E18" s="117" t="s">
        <v>8</v>
      </c>
      <c r="F18" s="117" t="s">
        <v>12</v>
      </c>
      <c r="G18" s="117" t="s">
        <v>107</v>
      </c>
      <c r="H18" s="117" t="s">
        <v>17</v>
      </c>
      <c r="I18" s="117">
        <v>4</v>
      </c>
      <c r="J18" s="117">
        <v>4</v>
      </c>
      <c r="K18" s="117">
        <v>4</v>
      </c>
      <c r="L18" s="117">
        <v>4</v>
      </c>
      <c r="M18" s="117">
        <v>5</v>
      </c>
      <c r="N18" s="117">
        <v>4</v>
      </c>
      <c r="O18" s="117">
        <v>5</v>
      </c>
      <c r="P18" s="117">
        <v>3</v>
      </c>
      <c r="Q18" s="117">
        <v>5</v>
      </c>
      <c r="R18" s="117">
        <v>2</v>
      </c>
      <c r="S18" s="117">
        <v>4</v>
      </c>
      <c r="T18" s="117">
        <v>5</v>
      </c>
    </row>
    <row r="19" spans="1:21" x14ac:dyDescent="0.2">
      <c r="A19" s="116">
        <v>44079.425721979162</v>
      </c>
      <c r="B19" s="117" t="s">
        <v>150</v>
      </c>
      <c r="C19" s="117" t="s">
        <v>10</v>
      </c>
      <c r="D19" s="117" t="s">
        <v>11</v>
      </c>
      <c r="E19" s="117" t="s">
        <v>8</v>
      </c>
      <c r="F19" s="117" t="s">
        <v>12</v>
      </c>
      <c r="G19" s="117" t="s">
        <v>107</v>
      </c>
      <c r="H19" s="117" t="s">
        <v>17</v>
      </c>
      <c r="I19" s="117">
        <v>5</v>
      </c>
      <c r="J19" s="117">
        <v>5</v>
      </c>
      <c r="K19" s="117">
        <v>5</v>
      </c>
      <c r="L19" s="117">
        <v>5</v>
      </c>
      <c r="M19" s="117">
        <v>5</v>
      </c>
      <c r="N19" s="117">
        <v>5</v>
      </c>
      <c r="O19" s="117">
        <v>5</v>
      </c>
      <c r="P19" s="117">
        <v>5</v>
      </c>
      <c r="Q19" s="117">
        <v>5</v>
      </c>
      <c r="R19" s="117">
        <v>3</v>
      </c>
      <c r="S19" s="117">
        <v>5</v>
      </c>
      <c r="T19" s="117">
        <v>5</v>
      </c>
      <c r="U19" s="117" t="s">
        <v>406</v>
      </c>
    </row>
    <row r="20" spans="1:21" x14ac:dyDescent="0.2">
      <c r="A20" s="116">
        <v>44079.425768483794</v>
      </c>
      <c r="B20" s="117" t="s">
        <v>151</v>
      </c>
      <c r="C20" s="117" t="s">
        <v>6</v>
      </c>
      <c r="D20" s="117" t="s">
        <v>11</v>
      </c>
      <c r="E20" s="117" t="s">
        <v>94</v>
      </c>
      <c r="F20" s="117" t="s">
        <v>12</v>
      </c>
      <c r="G20" s="117" t="s">
        <v>102</v>
      </c>
      <c r="H20" s="117" t="s">
        <v>18</v>
      </c>
      <c r="I20" s="117">
        <v>3</v>
      </c>
      <c r="J20" s="117">
        <v>5</v>
      </c>
      <c r="K20" s="117">
        <v>5</v>
      </c>
      <c r="L20" s="117">
        <v>5</v>
      </c>
      <c r="M20" s="117">
        <v>5</v>
      </c>
      <c r="N20" s="117">
        <v>5</v>
      </c>
      <c r="O20" s="117">
        <v>5</v>
      </c>
      <c r="P20" s="117">
        <v>5</v>
      </c>
      <c r="Q20" s="117">
        <v>5</v>
      </c>
      <c r="R20" s="117">
        <v>3</v>
      </c>
      <c r="S20" s="117">
        <v>5</v>
      </c>
      <c r="T20" s="117">
        <v>5</v>
      </c>
      <c r="U20" s="117" t="s">
        <v>407</v>
      </c>
    </row>
    <row r="21" spans="1:21" x14ac:dyDescent="0.2">
      <c r="A21" s="116">
        <v>44079.426201168986</v>
      </c>
      <c r="B21" s="117" t="s">
        <v>152</v>
      </c>
      <c r="C21" s="117" t="s">
        <v>6</v>
      </c>
      <c r="D21" s="117" t="s">
        <v>7</v>
      </c>
      <c r="E21" s="117" t="s">
        <v>8</v>
      </c>
      <c r="F21" s="117" t="s">
        <v>12</v>
      </c>
      <c r="G21" s="117" t="s">
        <v>145</v>
      </c>
      <c r="H21" s="117" t="s">
        <v>18</v>
      </c>
      <c r="I21" s="117">
        <v>5</v>
      </c>
      <c r="J21" s="117">
        <v>5</v>
      </c>
      <c r="K21" s="117">
        <v>5</v>
      </c>
      <c r="L21" s="117">
        <v>4</v>
      </c>
      <c r="M21" s="117">
        <v>4</v>
      </c>
      <c r="N21" s="117">
        <v>4</v>
      </c>
      <c r="O21" s="117">
        <v>5</v>
      </c>
      <c r="P21" s="117">
        <v>5</v>
      </c>
      <c r="Q21" s="117">
        <v>5</v>
      </c>
      <c r="R21" s="117">
        <v>2</v>
      </c>
      <c r="S21" s="117">
        <v>4</v>
      </c>
      <c r="T21" s="117">
        <v>4</v>
      </c>
      <c r="U21" s="117" t="s">
        <v>408</v>
      </c>
    </row>
    <row r="22" spans="1:21" x14ac:dyDescent="0.2">
      <c r="A22" s="116">
        <v>44079.427064687501</v>
      </c>
      <c r="B22" s="117" t="s">
        <v>153</v>
      </c>
      <c r="C22" s="117" t="s">
        <v>6</v>
      </c>
      <c r="D22" s="117" t="s">
        <v>11</v>
      </c>
      <c r="E22" s="117" t="s">
        <v>94</v>
      </c>
      <c r="F22" s="117" t="s">
        <v>12</v>
      </c>
      <c r="G22" s="117" t="s">
        <v>154</v>
      </c>
      <c r="H22" s="117" t="s">
        <v>18</v>
      </c>
      <c r="I22" s="117">
        <v>5</v>
      </c>
      <c r="J22" s="117">
        <v>5</v>
      </c>
      <c r="K22" s="117">
        <v>5</v>
      </c>
      <c r="L22" s="117">
        <v>3</v>
      </c>
      <c r="M22" s="117">
        <v>5</v>
      </c>
      <c r="N22" s="117">
        <v>5</v>
      </c>
      <c r="O22" s="117">
        <v>5</v>
      </c>
      <c r="P22" s="117">
        <v>5</v>
      </c>
      <c r="Q22" s="117">
        <v>5</v>
      </c>
      <c r="R22" s="117">
        <v>3</v>
      </c>
      <c r="S22" s="117">
        <v>5</v>
      </c>
      <c r="T22" s="117">
        <v>5</v>
      </c>
      <c r="U22" s="117" t="s">
        <v>409</v>
      </c>
    </row>
    <row r="23" spans="1:21" x14ac:dyDescent="0.2">
      <c r="A23" s="116">
        <v>44079.427563958336</v>
      </c>
      <c r="B23" s="117" t="s">
        <v>155</v>
      </c>
      <c r="C23" s="117" t="s">
        <v>10</v>
      </c>
      <c r="D23" s="117" t="s">
        <v>7</v>
      </c>
      <c r="E23" s="117" t="s">
        <v>8</v>
      </c>
      <c r="F23" s="117" t="s">
        <v>12</v>
      </c>
      <c r="G23" s="117" t="s">
        <v>156</v>
      </c>
      <c r="H23" s="117" t="s">
        <v>13</v>
      </c>
      <c r="I23" s="117">
        <v>4</v>
      </c>
      <c r="J23" s="117">
        <v>5</v>
      </c>
      <c r="K23" s="117">
        <v>5</v>
      </c>
      <c r="L23" s="117">
        <v>5</v>
      </c>
      <c r="M23" s="117">
        <v>4</v>
      </c>
      <c r="N23" s="117">
        <v>4</v>
      </c>
      <c r="O23" s="117">
        <v>5</v>
      </c>
      <c r="P23" s="117">
        <v>5</v>
      </c>
      <c r="Q23" s="117">
        <v>4</v>
      </c>
      <c r="R23" s="117">
        <v>2</v>
      </c>
      <c r="S23" s="117">
        <v>4</v>
      </c>
      <c r="T23" s="117">
        <v>4</v>
      </c>
      <c r="U23" s="117" t="s">
        <v>410</v>
      </c>
    </row>
    <row r="24" spans="1:21" x14ac:dyDescent="0.2">
      <c r="A24" s="116">
        <v>44079.428824768518</v>
      </c>
      <c r="B24" s="117" t="s">
        <v>157</v>
      </c>
      <c r="C24" s="117" t="s">
        <v>6</v>
      </c>
      <c r="D24" s="117" t="s">
        <v>7</v>
      </c>
      <c r="E24" s="117" t="s">
        <v>94</v>
      </c>
      <c r="F24" s="117" t="s">
        <v>12</v>
      </c>
      <c r="G24" s="117" t="s">
        <v>154</v>
      </c>
      <c r="H24" s="117" t="s">
        <v>17</v>
      </c>
      <c r="I24" s="117">
        <v>5</v>
      </c>
      <c r="J24" s="117">
        <v>4</v>
      </c>
      <c r="K24" s="117">
        <v>4</v>
      </c>
      <c r="L24" s="117">
        <v>4</v>
      </c>
      <c r="M24" s="117">
        <v>4</v>
      </c>
      <c r="N24" s="117">
        <v>4</v>
      </c>
      <c r="O24" s="117">
        <v>4</v>
      </c>
      <c r="P24" s="117">
        <v>4</v>
      </c>
      <c r="Q24" s="117">
        <v>4</v>
      </c>
      <c r="R24" s="117">
        <v>4</v>
      </c>
      <c r="S24" s="117">
        <v>4</v>
      </c>
      <c r="T24" s="117">
        <v>4</v>
      </c>
    </row>
    <row r="25" spans="1:21" x14ac:dyDescent="0.2">
      <c r="A25" s="116">
        <v>44079.428908171292</v>
      </c>
      <c r="B25" s="117" t="s">
        <v>158</v>
      </c>
      <c r="C25" s="117" t="s">
        <v>10</v>
      </c>
      <c r="D25" s="117" t="s">
        <v>11</v>
      </c>
      <c r="E25" s="117" t="s">
        <v>94</v>
      </c>
      <c r="F25" s="117" t="s">
        <v>159</v>
      </c>
      <c r="G25" s="117" t="s">
        <v>145</v>
      </c>
      <c r="H25" s="117" t="s">
        <v>9</v>
      </c>
      <c r="I25" s="117">
        <v>5</v>
      </c>
      <c r="J25" s="117">
        <v>5</v>
      </c>
      <c r="K25" s="117">
        <v>5</v>
      </c>
      <c r="L25" s="117">
        <v>5</v>
      </c>
      <c r="M25" s="117">
        <v>5</v>
      </c>
      <c r="N25" s="117">
        <v>5</v>
      </c>
      <c r="O25" s="117">
        <v>5</v>
      </c>
      <c r="P25" s="117">
        <v>5</v>
      </c>
      <c r="Q25" s="117">
        <v>5</v>
      </c>
      <c r="R25" s="117">
        <v>4</v>
      </c>
      <c r="S25" s="117">
        <v>5</v>
      </c>
      <c r="T25" s="117">
        <v>5</v>
      </c>
      <c r="U25" s="117" t="s">
        <v>411</v>
      </c>
    </row>
    <row r="26" spans="1:21" x14ac:dyDescent="0.2">
      <c r="A26" s="116">
        <v>44079.428922928244</v>
      </c>
      <c r="B26" s="117" t="s">
        <v>160</v>
      </c>
      <c r="C26" s="117" t="s">
        <v>6</v>
      </c>
      <c r="D26" s="117" t="s">
        <v>11</v>
      </c>
      <c r="E26" s="117" t="s">
        <v>94</v>
      </c>
      <c r="F26" s="117" t="s">
        <v>121</v>
      </c>
      <c r="G26" s="117" t="s">
        <v>161</v>
      </c>
      <c r="H26" s="117" t="s">
        <v>18</v>
      </c>
      <c r="I26" s="117">
        <v>5</v>
      </c>
      <c r="J26" s="117">
        <v>5</v>
      </c>
      <c r="K26" s="117">
        <v>5</v>
      </c>
      <c r="L26" s="117">
        <v>5</v>
      </c>
      <c r="M26" s="117">
        <v>5</v>
      </c>
      <c r="N26" s="117">
        <v>5</v>
      </c>
      <c r="O26" s="117">
        <v>5</v>
      </c>
      <c r="P26" s="117">
        <v>5</v>
      </c>
      <c r="Q26" s="117">
        <v>5</v>
      </c>
      <c r="R26" s="117">
        <v>5</v>
      </c>
      <c r="S26" s="117">
        <v>5</v>
      </c>
      <c r="T26" s="117">
        <v>5</v>
      </c>
    </row>
    <row r="27" spans="1:21" x14ac:dyDescent="0.2">
      <c r="A27" s="116">
        <v>44079.429641469906</v>
      </c>
      <c r="B27" s="117" t="s">
        <v>162</v>
      </c>
      <c r="C27" s="117" t="s">
        <v>6</v>
      </c>
      <c r="D27" s="117" t="s">
        <v>99</v>
      </c>
      <c r="E27" s="117" t="s">
        <v>94</v>
      </c>
      <c r="F27" s="117" t="s">
        <v>163</v>
      </c>
      <c r="G27" s="117" t="s">
        <v>164</v>
      </c>
      <c r="H27" s="117" t="s">
        <v>18</v>
      </c>
      <c r="I27" s="117">
        <v>5</v>
      </c>
      <c r="J27" s="117">
        <v>5</v>
      </c>
      <c r="K27" s="117">
        <v>5</v>
      </c>
      <c r="L27" s="117">
        <v>5</v>
      </c>
      <c r="M27" s="117">
        <v>5</v>
      </c>
      <c r="N27" s="117">
        <v>5</v>
      </c>
      <c r="O27" s="117">
        <v>5</v>
      </c>
      <c r="P27" s="117">
        <v>5</v>
      </c>
      <c r="Q27" s="117">
        <v>5</v>
      </c>
      <c r="R27" s="117">
        <v>3</v>
      </c>
      <c r="S27" s="117">
        <v>4</v>
      </c>
      <c r="T27" s="117">
        <v>5</v>
      </c>
      <c r="U27" s="117" t="s">
        <v>412</v>
      </c>
    </row>
    <row r="28" spans="1:21" x14ac:dyDescent="0.2">
      <c r="A28" s="116">
        <v>44079.429930787039</v>
      </c>
      <c r="B28" s="117" t="s">
        <v>165</v>
      </c>
      <c r="C28" s="117" t="s">
        <v>10</v>
      </c>
      <c r="D28" s="117" t="s">
        <v>11</v>
      </c>
      <c r="E28" s="117" t="s">
        <v>8</v>
      </c>
      <c r="F28" s="117" t="s">
        <v>166</v>
      </c>
      <c r="G28" s="117" t="s">
        <v>167</v>
      </c>
      <c r="H28" s="117" t="s">
        <v>9</v>
      </c>
      <c r="I28" s="117">
        <v>5</v>
      </c>
      <c r="J28" s="117">
        <v>5</v>
      </c>
      <c r="K28" s="117">
        <v>5</v>
      </c>
      <c r="L28" s="117">
        <v>5</v>
      </c>
      <c r="M28" s="117">
        <v>5</v>
      </c>
      <c r="N28" s="117">
        <v>5</v>
      </c>
      <c r="O28" s="117">
        <v>5</v>
      </c>
      <c r="P28" s="117">
        <v>5</v>
      </c>
      <c r="Q28" s="117">
        <v>5</v>
      </c>
      <c r="R28" s="117">
        <v>5</v>
      </c>
      <c r="S28" s="117">
        <v>5</v>
      </c>
      <c r="T28" s="117">
        <v>5</v>
      </c>
      <c r="U28" s="117" t="s">
        <v>413</v>
      </c>
    </row>
    <row r="29" spans="1:21" x14ac:dyDescent="0.2">
      <c r="A29" s="116">
        <v>44079.430268113429</v>
      </c>
      <c r="B29" s="117" t="s">
        <v>168</v>
      </c>
      <c r="C29" s="117" t="s">
        <v>10</v>
      </c>
      <c r="D29" s="117" t="s">
        <v>7</v>
      </c>
      <c r="E29" s="117" t="s">
        <v>8</v>
      </c>
      <c r="F29" s="117" t="s">
        <v>169</v>
      </c>
      <c r="G29" s="117" t="s">
        <v>170</v>
      </c>
      <c r="H29" s="117" t="s">
        <v>13</v>
      </c>
      <c r="I29" s="117">
        <v>4</v>
      </c>
      <c r="J29" s="117">
        <v>5</v>
      </c>
      <c r="K29" s="117">
        <v>4</v>
      </c>
      <c r="L29" s="117">
        <v>4</v>
      </c>
      <c r="M29" s="117">
        <v>5</v>
      </c>
      <c r="N29" s="117">
        <v>5</v>
      </c>
      <c r="O29" s="117">
        <v>5</v>
      </c>
      <c r="P29" s="117">
        <v>5</v>
      </c>
      <c r="Q29" s="117">
        <v>5</v>
      </c>
      <c r="R29" s="117">
        <v>2</v>
      </c>
      <c r="S29" s="117">
        <v>4</v>
      </c>
      <c r="T29" s="117">
        <v>5</v>
      </c>
    </row>
    <row r="30" spans="1:21" x14ac:dyDescent="0.2">
      <c r="A30" s="116">
        <v>44079.430469236111</v>
      </c>
      <c r="B30" s="117" t="s">
        <v>171</v>
      </c>
      <c r="C30" s="117" t="s">
        <v>6</v>
      </c>
      <c r="D30" s="117" t="s">
        <v>11</v>
      </c>
      <c r="E30" s="117" t="s">
        <v>94</v>
      </c>
      <c r="F30" s="117" t="s">
        <v>147</v>
      </c>
      <c r="G30" s="117" t="s">
        <v>172</v>
      </c>
      <c r="H30" s="117" t="s">
        <v>13</v>
      </c>
      <c r="I30" s="117">
        <v>4</v>
      </c>
      <c r="J30" s="117">
        <v>4</v>
      </c>
      <c r="K30" s="117">
        <v>4</v>
      </c>
      <c r="L30" s="117">
        <v>4</v>
      </c>
      <c r="M30" s="117">
        <v>4</v>
      </c>
      <c r="N30" s="117">
        <v>4</v>
      </c>
      <c r="O30" s="117">
        <v>4</v>
      </c>
      <c r="P30" s="117">
        <v>4</v>
      </c>
      <c r="Q30" s="117">
        <v>4</v>
      </c>
      <c r="R30" s="117">
        <v>4</v>
      </c>
      <c r="S30" s="117">
        <v>4</v>
      </c>
      <c r="T30" s="117">
        <v>4</v>
      </c>
    </row>
    <row r="31" spans="1:21" x14ac:dyDescent="0.2">
      <c r="A31" s="116">
        <v>44079.431331053245</v>
      </c>
      <c r="B31" s="117" t="s">
        <v>173</v>
      </c>
      <c r="C31" s="117" t="s">
        <v>10</v>
      </c>
      <c r="D31" s="117" t="s">
        <v>7</v>
      </c>
      <c r="E31" s="117" t="s">
        <v>8</v>
      </c>
      <c r="F31" s="117" t="s">
        <v>174</v>
      </c>
      <c r="G31" s="117" t="s">
        <v>174</v>
      </c>
      <c r="H31" s="117" t="s">
        <v>13</v>
      </c>
      <c r="I31" s="117">
        <v>4</v>
      </c>
      <c r="J31" s="117">
        <v>4</v>
      </c>
      <c r="K31" s="117">
        <v>5</v>
      </c>
      <c r="L31" s="117">
        <v>4</v>
      </c>
      <c r="M31" s="117">
        <v>4</v>
      </c>
      <c r="N31" s="117">
        <v>4</v>
      </c>
      <c r="O31" s="117">
        <v>5</v>
      </c>
      <c r="P31" s="117">
        <v>5</v>
      </c>
      <c r="Q31" s="117">
        <v>5</v>
      </c>
      <c r="R31" s="117">
        <v>3</v>
      </c>
      <c r="S31" s="117">
        <v>4</v>
      </c>
      <c r="T31" s="117">
        <v>5</v>
      </c>
      <c r="U31" s="117" t="s">
        <v>15</v>
      </c>
    </row>
    <row r="32" spans="1:21" x14ac:dyDescent="0.2">
      <c r="A32" s="116">
        <v>44079.431437893523</v>
      </c>
      <c r="B32" s="117" t="s">
        <v>175</v>
      </c>
      <c r="C32" s="117" t="s">
        <v>6</v>
      </c>
      <c r="D32" s="117" t="s">
        <v>11</v>
      </c>
      <c r="E32" s="117" t="s">
        <v>94</v>
      </c>
      <c r="F32" s="117" t="s">
        <v>12</v>
      </c>
      <c r="G32" s="117" t="s">
        <v>107</v>
      </c>
      <c r="H32" s="117" t="s">
        <v>17</v>
      </c>
      <c r="I32" s="117">
        <v>5</v>
      </c>
      <c r="J32" s="117">
        <v>5</v>
      </c>
      <c r="K32" s="117">
        <v>5</v>
      </c>
      <c r="L32" s="117">
        <v>5</v>
      </c>
      <c r="M32" s="117">
        <v>5</v>
      </c>
      <c r="N32" s="117">
        <v>5</v>
      </c>
      <c r="O32" s="117">
        <v>5</v>
      </c>
      <c r="P32" s="117">
        <v>5</v>
      </c>
      <c r="Q32" s="117">
        <v>5</v>
      </c>
      <c r="R32" s="117">
        <v>5</v>
      </c>
      <c r="S32" s="117">
        <v>5</v>
      </c>
      <c r="T32" s="117">
        <v>5</v>
      </c>
      <c r="U32" s="117" t="s">
        <v>414</v>
      </c>
    </row>
    <row r="33" spans="1:21" x14ac:dyDescent="0.2">
      <c r="A33" s="116">
        <v>44079.431517604171</v>
      </c>
      <c r="B33" s="117" t="s">
        <v>176</v>
      </c>
      <c r="C33" s="117" t="s">
        <v>6</v>
      </c>
      <c r="D33" s="117" t="s">
        <v>11</v>
      </c>
      <c r="E33" s="117" t="s">
        <v>94</v>
      </c>
      <c r="F33" s="117" t="s">
        <v>177</v>
      </c>
      <c r="G33" s="117" t="s">
        <v>178</v>
      </c>
      <c r="H33" s="117" t="s">
        <v>13</v>
      </c>
      <c r="I33" s="117">
        <v>4</v>
      </c>
      <c r="J33" s="117">
        <v>4</v>
      </c>
      <c r="K33" s="117">
        <v>5</v>
      </c>
      <c r="L33" s="117">
        <v>4</v>
      </c>
      <c r="M33" s="117">
        <v>5</v>
      </c>
      <c r="N33" s="117">
        <v>5</v>
      </c>
      <c r="O33" s="117">
        <v>5</v>
      </c>
      <c r="P33" s="117">
        <v>5</v>
      </c>
      <c r="Q33" s="117">
        <v>5</v>
      </c>
      <c r="R33" s="117">
        <v>3</v>
      </c>
      <c r="S33" s="117">
        <v>4</v>
      </c>
      <c r="T33" s="117">
        <v>5</v>
      </c>
    </row>
    <row r="34" spans="1:21" x14ac:dyDescent="0.2">
      <c r="A34" s="116">
        <v>44079.432273831015</v>
      </c>
      <c r="B34" s="117" t="s">
        <v>179</v>
      </c>
      <c r="C34" s="117" t="s">
        <v>6</v>
      </c>
      <c r="D34" s="117" t="s">
        <v>7</v>
      </c>
      <c r="E34" s="117" t="s">
        <v>8</v>
      </c>
      <c r="F34" s="117" t="s">
        <v>12</v>
      </c>
      <c r="G34" s="117" t="s">
        <v>145</v>
      </c>
      <c r="H34" s="117" t="s">
        <v>13</v>
      </c>
      <c r="I34" s="117">
        <v>4</v>
      </c>
      <c r="J34" s="117">
        <v>3</v>
      </c>
      <c r="K34" s="117">
        <v>4</v>
      </c>
      <c r="L34" s="117">
        <v>2</v>
      </c>
      <c r="M34" s="117">
        <v>4</v>
      </c>
      <c r="N34" s="117">
        <v>4</v>
      </c>
      <c r="O34" s="117">
        <v>5</v>
      </c>
      <c r="P34" s="117">
        <v>4</v>
      </c>
      <c r="Q34" s="117">
        <v>5</v>
      </c>
      <c r="R34" s="117">
        <v>1</v>
      </c>
      <c r="S34" s="117">
        <v>2</v>
      </c>
      <c r="T34" s="117">
        <v>4</v>
      </c>
    </row>
    <row r="35" spans="1:21" x14ac:dyDescent="0.2">
      <c r="A35" s="116">
        <v>44079.432898796294</v>
      </c>
      <c r="B35" s="117" t="s">
        <v>180</v>
      </c>
      <c r="C35" s="117" t="s">
        <v>10</v>
      </c>
      <c r="D35" s="117" t="s">
        <v>7</v>
      </c>
      <c r="E35" s="117" t="s">
        <v>8</v>
      </c>
      <c r="F35" s="117" t="s">
        <v>169</v>
      </c>
      <c r="G35" s="117" t="s">
        <v>170</v>
      </c>
      <c r="H35" s="117" t="s">
        <v>13</v>
      </c>
      <c r="I35" s="117">
        <v>4</v>
      </c>
      <c r="J35" s="117">
        <v>4</v>
      </c>
      <c r="K35" s="117">
        <v>4</v>
      </c>
      <c r="L35" s="117">
        <v>5</v>
      </c>
      <c r="M35" s="117">
        <v>4</v>
      </c>
      <c r="N35" s="117">
        <v>5</v>
      </c>
      <c r="O35" s="117">
        <v>5</v>
      </c>
      <c r="P35" s="117">
        <v>5</v>
      </c>
      <c r="Q35" s="117">
        <v>4</v>
      </c>
      <c r="R35" s="117">
        <v>3</v>
      </c>
      <c r="S35" s="117">
        <v>4</v>
      </c>
      <c r="T35" s="117">
        <v>4</v>
      </c>
    </row>
    <row r="36" spans="1:21" x14ac:dyDescent="0.2">
      <c r="A36" s="116">
        <v>44079.433084502314</v>
      </c>
      <c r="B36" s="117" t="s">
        <v>181</v>
      </c>
      <c r="C36" s="117" t="s">
        <v>10</v>
      </c>
      <c r="D36" s="117" t="s">
        <v>7</v>
      </c>
      <c r="E36" s="117" t="s">
        <v>8</v>
      </c>
      <c r="F36" s="117" t="s">
        <v>182</v>
      </c>
      <c r="G36" s="117" t="s">
        <v>183</v>
      </c>
      <c r="H36" s="117" t="s">
        <v>17</v>
      </c>
      <c r="I36" s="117">
        <v>4</v>
      </c>
      <c r="J36" s="117">
        <v>2</v>
      </c>
      <c r="K36" s="117">
        <v>3</v>
      </c>
      <c r="L36" s="117">
        <v>3</v>
      </c>
      <c r="M36" s="117">
        <v>4</v>
      </c>
      <c r="N36" s="117">
        <v>1</v>
      </c>
      <c r="O36" s="117">
        <v>5</v>
      </c>
      <c r="P36" s="117">
        <v>5</v>
      </c>
      <c r="Q36" s="117">
        <v>5</v>
      </c>
      <c r="R36" s="117">
        <v>1</v>
      </c>
      <c r="S36" s="117">
        <v>2</v>
      </c>
      <c r="T36" s="117">
        <v>3</v>
      </c>
    </row>
    <row r="37" spans="1:21" x14ac:dyDescent="0.2">
      <c r="A37" s="116">
        <v>44079.433672407409</v>
      </c>
      <c r="B37" s="117" t="s">
        <v>184</v>
      </c>
      <c r="C37" s="117" t="s">
        <v>10</v>
      </c>
      <c r="D37" s="117" t="s">
        <v>7</v>
      </c>
      <c r="E37" s="117" t="s">
        <v>8</v>
      </c>
      <c r="F37" s="117" t="s">
        <v>12</v>
      </c>
      <c r="G37" s="117" t="s">
        <v>93</v>
      </c>
      <c r="H37" s="117" t="s">
        <v>17</v>
      </c>
      <c r="I37" s="117">
        <v>4</v>
      </c>
      <c r="J37" s="117">
        <v>4</v>
      </c>
      <c r="K37" s="117">
        <v>5</v>
      </c>
      <c r="L37" s="117">
        <v>5</v>
      </c>
      <c r="M37" s="117">
        <v>4</v>
      </c>
      <c r="N37" s="117">
        <v>4</v>
      </c>
      <c r="O37" s="117">
        <v>4</v>
      </c>
      <c r="P37" s="117">
        <v>4</v>
      </c>
      <c r="Q37" s="117">
        <v>4</v>
      </c>
      <c r="R37" s="117">
        <v>3</v>
      </c>
      <c r="S37" s="117">
        <v>5</v>
      </c>
      <c r="T37" s="117">
        <v>4</v>
      </c>
    </row>
    <row r="38" spans="1:21" x14ac:dyDescent="0.2">
      <c r="A38" s="116">
        <v>44079.433854699077</v>
      </c>
      <c r="B38" s="117" t="s">
        <v>185</v>
      </c>
      <c r="C38" s="117" t="s">
        <v>10</v>
      </c>
      <c r="D38" s="117" t="s">
        <v>11</v>
      </c>
      <c r="E38" s="117" t="s">
        <v>94</v>
      </c>
      <c r="F38" s="117" t="s">
        <v>159</v>
      </c>
      <c r="G38" s="117" t="s">
        <v>145</v>
      </c>
      <c r="H38" s="117" t="s">
        <v>9</v>
      </c>
      <c r="I38" s="117">
        <v>5</v>
      </c>
      <c r="J38" s="117">
        <v>5</v>
      </c>
      <c r="K38" s="117">
        <v>5</v>
      </c>
      <c r="L38" s="117">
        <v>5</v>
      </c>
      <c r="M38" s="117">
        <v>5</v>
      </c>
      <c r="N38" s="117">
        <v>5</v>
      </c>
      <c r="O38" s="117">
        <v>5</v>
      </c>
      <c r="P38" s="117">
        <v>5</v>
      </c>
      <c r="Q38" s="91">
        <v>5</v>
      </c>
      <c r="R38" s="117">
        <v>3</v>
      </c>
      <c r="S38" s="117">
        <v>5</v>
      </c>
      <c r="T38" s="117">
        <v>4</v>
      </c>
    </row>
    <row r="39" spans="1:21" x14ac:dyDescent="0.2">
      <c r="A39" s="116">
        <v>44079.435099166665</v>
      </c>
      <c r="B39" s="117" t="s">
        <v>186</v>
      </c>
      <c r="C39" s="117" t="s">
        <v>10</v>
      </c>
      <c r="D39" s="117" t="s">
        <v>7</v>
      </c>
      <c r="E39" s="117" t="s">
        <v>8</v>
      </c>
      <c r="F39" s="117" t="s">
        <v>12</v>
      </c>
      <c r="G39" s="117" t="s">
        <v>187</v>
      </c>
      <c r="H39" s="117" t="s">
        <v>9</v>
      </c>
      <c r="I39" s="117">
        <v>4</v>
      </c>
      <c r="J39" s="117">
        <v>3</v>
      </c>
      <c r="K39" s="117">
        <v>4</v>
      </c>
      <c r="L39" s="117">
        <v>4</v>
      </c>
      <c r="M39" s="117">
        <v>4</v>
      </c>
      <c r="N39" s="117">
        <v>4</v>
      </c>
      <c r="O39" s="117">
        <v>4</v>
      </c>
      <c r="P39" s="117">
        <v>4</v>
      </c>
      <c r="Q39" s="117">
        <v>4</v>
      </c>
      <c r="R39" s="117">
        <v>4</v>
      </c>
      <c r="S39" s="117">
        <v>5</v>
      </c>
      <c r="T39" s="117">
        <v>4</v>
      </c>
    </row>
    <row r="40" spans="1:21" x14ac:dyDescent="0.2">
      <c r="A40" s="116">
        <v>44079.435138333334</v>
      </c>
      <c r="B40" s="117" t="s">
        <v>188</v>
      </c>
      <c r="C40" s="117" t="s">
        <v>10</v>
      </c>
      <c r="D40" s="117" t="s">
        <v>7</v>
      </c>
      <c r="E40" s="117" t="s">
        <v>8</v>
      </c>
      <c r="F40" s="117" t="s">
        <v>189</v>
      </c>
      <c r="G40" s="117" t="s">
        <v>190</v>
      </c>
      <c r="H40" s="117" t="s">
        <v>9</v>
      </c>
      <c r="I40" s="117">
        <v>5</v>
      </c>
      <c r="J40" s="117">
        <v>5</v>
      </c>
      <c r="K40" s="117">
        <v>5</v>
      </c>
      <c r="L40" s="117">
        <v>5</v>
      </c>
      <c r="M40" s="117">
        <v>5</v>
      </c>
      <c r="N40" s="117">
        <v>5</v>
      </c>
      <c r="O40" s="117">
        <v>5</v>
      </c>
      <c r="P40" s="117">
        <v>5</v>
      </c>
      <c r="Q40" s="117">
        <v>5</v>
      </c>
      <c r="R40" s="117">
        <v>3</v>
      </c>
      <c r="S40" s="117">
        <v>5</v>
      </c>
      <c r="T40" s="117">
        <v>4</v>
      </c>
      <c r="U40" s="117" t="s">
        <v>415</v>
      </c>
    </row>
    <row r="41" spans="1:21" x14ac:dyDescent="0.2">
      <c r="A41" s="116">
        <v>44079.435192372686</v>
      </c>
      <c r="B41" s="117" t="s">
        <v>191</v>
      </c>
      <c r="C41" s="117" t="s">
        <v>6</v>
      </c>
      <c r="D41" s="117" t="s">
        <v>11</v>
      </c>
      <c r="E41" s="117" t="s">
        <v>94</v>
      </c>
      <c r="F41" s="117" t="s">
        <v>121</v>
      </c>
      <c r="G41" s="117" t="s">
        <v>122</v>
      </c>
      <c r="H41" s="117" t="s">
        <v>9</v>
      </c>
      <c r="I41" s="117">
        <v>2</v>
      </c>
      <c r="J41" s="117">
        <v>1</v>
      </c>
      <c r="K41" s="117">
        <v>1</v>
      </c>
      <c r="L41" s="117">
        <v>2</v>
      </c>
      <c r="M41" s="117">
        <v>4</v>
      </c>
      <c r="N41" s="117">
        <v>4</v>
      </c>
      <c r="O41" s="117">
        <v>4</v>
      </c>
      <c r="P41" s="117">
        <v>5</v>
      </c>
      <c r="Q41" s="117">
        <v>4</v>
      </c>
      <c r="R41" s="117">
        <v>1</v>
      </c>
      <c r="S41" s="117">
        <v>2</v>
      </c>
      <c r="T41" s="117">
        <v>3</v>
      </c>
      <c r="U41" s="117" t="s">
        <v>416</v>
      </c>
    </row>
    <row r="42" spans="1:21" x14ac:dyDescent="0.2">
      <c r="A42" s="116">
        <v>44079.435498113424</v>
      </c>
      <c r="B42" s="117" t="s">
        <v>192</v>
      </c>
      <c r="C42" s="117" t="s">
        <v>10</v>
      </c>
      <c r="D42" s="117" t="s">
        <v>7</v>
      </c>
      <c r="E42" s="117" t="s">
        <v>8</v>
      </c>
      <c r="F42" s="117" t="s">
        <v>182</v>
      </c>
      <c r="G42" s="117" t="s">
        <v>183</v>
      </c>
      <c r="H42" s="117" t="s">
        <v>17</v>
      </c>
      <c r="I42" s="91">
        <v>5</v>
      </c>
      <c r="J42" s="117">
        <v>5</v>
      </c>
      <c r="K42" s="117">
        <v>5</v>
      </c>
      <c r="L42" s="117">
        <v>5</v>
      </c>
      <c r="M42" s="117">
        <v>5</v>
      </c>
      <c r="N42" s="117">
        <v>5</v>
      </c>
      <c r="O42" s="117">
        <v>5</v>
      </c>
      <c r="P42" s="117">
        <v>5</v>
      </c>
      <c r="Q42" s="117">
        <v>5</v>
      </c>
      <c r="R42" s="117">
        <v>5</v>
      </c>
      <c r="S42" s="117">
        <v>5</v>
      </c>
      <c r="T42" s="117">
        <v>5</v>
      </c>
      <c r="U42" s="117" t="s">
        <v>15</v>
      </c>
    </row>
    <row r="43" spans="1:21" x14ac:dyDescent="0.2">
      <c r="A43" s="116">
        <v>44079.435594872688</v>
      </c>
      <c r="B43" s="117" t="s">
        <v>193</v>
      </c>
      <c r="C43" s="117" t="s">
        <v>6</v>
      </c>
      <c r="D43" s="117" t="s">
        <v>7</v>
      </c>
      <c r="E43" s="117" t="s">
        <v>8</v>
      </c>
      <c r="F43" s="117" t="s">
        <v>189</v>
      </c>
      <c r="G43" s="117" t="s">
        <v>194</v>
      </c>
      <c r="H43" s="117" t="s">
        <v>9</v>
      </c>
      <c r="I43" s="117">
        <v>4</v>
      </c>
      <c r="J43" s="117">
        <v>3</v>
      </c>
      <c r="K43" s="117">
        <v>3</v>
      </c>
      <c r="L43" s="117">
        <v>3</v>
      </c>
      <c r="M43" s="117">
        <v>3</v>
      </c>
      <c r="N43" s="117">
        <v>4</v>
      </c>
      <c r="O43" s="117">
        <v>4</v>
      </c>
      <c r="P43" s="117">
        <v>4</v>
      </c>
      <c r="Q43" s="117">
        <v>4</v>
      </c>
      <c r="R43" s="117">
        <v>3</v>
      </c>
      <c r="S43" s="117">
        <v>4</v>
      </c>
      <c r="T43" s="117">
        <v>4</v>
      </c>
      <c r="U43" s="117" t="s">
        <v>417</v>
      </c>
    </row>
    <row r="44" spans="1:21" x14ac:dyDescent="0.2">
      <c r="A44" s="116">
        <v>44079.435665590281</v>
      </c>
      <c r="B44" s="117" t="s">
        <v>195</v>
      </c>
      <c r="C44" s="117" t="s">
        <v>10</v>
      </c>
      <c r="D44" s="117" t="s">
        <v>99</v>
      </c>
      <c r="E44" s="117" t="s">
        <v>94</v>
      </c>
      <c r="F44" s="117" t="s">
        <v>12</v>
      </c>
      <c r="G44" s="117" t="s">
        <v>102</v>
      </c>
      <c r="H44" s="117" t="s">
        <v>18</v>
      </c>
      <c r="I44" s="117">
        <v>4</v>
      </c>
      <c r="J44" s="117">
        <v>5</v>
      </c>
      <c r="K44" s="117">
        <v>5</v>
      </c>
      <c r="L44" s="117">
        <v>4</v>
      </c>
      <c r="M44" s="117">
        <v>5</v>
      </c>
      <c r="N44" s="117">
        <v>5</v>
      </c>
      <c r="O44" s="117">
        <v>5</v>
      </c>
      <c r="P44" s="117">
        <v>5</v>
      </c>
      <c r="Q44" s="117">
        <v>5</v>
      </c>
      <c r="R44" s="117">
        <v>3</v>
      </c>
      <c r="S44" s="117">
        <v>4</v>
      </c>
      <c r="T44" s="117">
        <v>4</v>
      </c>
      <c r="U44" s="117" t="s">
        <v>418</v>
      </c>
    </row>
    <row r="45" spans="1:21" x14ac:dyDescent="0.2">
      <c r="A45" s="116">
        <v>44079.43590892361</v>
      </c>
      <c r="B45" s="117" t="s">
        <v>196</v>
      </c>
      <c r="C45" s="117" t="s">
        <v>10</v>
      </c>
      <c r="D45" s="117" t="s">
        <v>11</v>
      </c>
      <c r="E45" s="117" t="s">
        <v>8</v>
      </c>
      <c r="F45" s="117" t="s">
        <v>189</v>
      </c>
      <c r="G45" s="117" t="s">
        <v>189</v>
      </c>
      <c r="H45" s="117" t="s">
        <v>18</v>
      </c>
      <c r="I45" s="117">
        <v>4</v>
      </c>
      <c r="J45" s="117">
        <v>4</v>
      </c>
      <c r="K45" s="117">
        <v>3</v>
      </c>
      <c r="L45" s="117">
        <v>3</v>
      </c>
      <c r="M45" s="117">
        <v>4</v>
      </c>
      <c r="N45" s="117">
        <v>4</v>
      </c>
      <c r="O45" s="117">
        <v>5</v>
      </c>
      <c r="P45" s="117">
        <v>4</v>
      </c>
      <c r="Q45" s="117">
        <v>5</v>
      </c>
      <c r="R45" s="117">
        <v>3</v>
      </c>
      <c r="S45" s="117">
        <v>4</v>
      </c>
      <c r="T45" s="117">
        <v>4</v>
      </c>
      <c r="U45" s="117" t="s">
        <v>419</v>
      </c>
    </row>
    <row r="46" spans="1:21" x14ac:dyDescent="0.2">
      <c r="A46" s="116">
        <v>44079.435914942129</v>
      </c>
      <c r="B46" s="117" t="s">
        <v>197</v>
      </c>
      <c r="C46" s="117" t="s">
        <v>6</v>
      </c>
      <c r="D46" s="117" t="s">
        <v>7</v>
      </c>
      <c r="E46" s="117" t="s">
        <v>94</v>
      </c>
      <c r="F46" s="117" t="s">
        <v>198</v>
      </c>
      <c r="G46" s="117" t="s">
        <v>178</v>
      </c>
      <c r="H46" s="117" t="s">
        <v>13</v>
      </c>
      <c r="I46" s="117">
        <v>3</v>
      </c>
      <c r="J46" s="117">
        <v>4</v>
      </c>
      <c r="K46" s="117">
        <v>4</v>
      </c>
      <c r="L46" s="117">
        <v>5</v>
      </c>
      <c r="M46" s="117">
        <v>5</v>
      </c>
      <c r="N46" s="117">
        <v>5</v>
      </c>
      <c r="O46" s="117">
        <v>5</v>
      </c>
      <c r="P46" s="117">
        <v>5</v>
      </c>
      <c r="Q46" s="117">
        <v>5</v>
      </c>
      <c r="R46" s="117">
        <v>3</v>
      </c>
      <c r="S46" s="117">
        <v>4</v>
      </c>
      <c r="T46" s="117">
        <v>4</v>
      </c>
      <c r="U46" s="117" t="s">
        <v>420</v>
      </c>
    </row>
    <row r="47" spans="1:21" x14ac:dyDescent="0.2">
      <c r="A47" s="116">
        <v>44079.435941863427</v>
      </c>
      <c r="B47" s="117" t="s">
        <v>199</v>
      </c>
      <c r="C47" s="117" t="s">
        <v>10</v>
      </c>
      <c r="D47" s="117" t="s">
        <v>11</v>
      </c>
      <c r="E47" s="117" t="s">
        <v>94</v>
      </c>
      <c r="F47" s="117" t="s">
        <v>12</v>
      </c>
      <c r="G47" s="117" t="s">
        <v>187</v>
      </c>
      <c r="H47" s="117" t="s">
        <v>18</v>
      </c>
      <c r="I47" s="117">
        <v>5</v>
      </c>
      <c r="J47" s="117">
        <v>5</v>
      </c>
      <c r="K47" s="117">
        <v>5</v>
      </c>
      <c r="L47" s="117">
        <v>5</v>
      </c>
      <c r="M47" s="117">
        <v>5</v>
      </c>
      <c r="N47" s="117">
        <v>5</v>
      </c>
      <c r="O47" s="117">
        <v>5</v>
      </c>
      <c r="P47" s="117">
        <v>5</v>
      </c>
      <c r="Q47" s="117">
        <v>5</v>
      </c>
      <c r="R47" s="117">
        <v>3</v>
      </c>
      <c r="S47" s="117">
        <v>4</v>
      </c>
      <c r="T47" s="117">
        <v>4</v>
      </c>
      <c r="U47" s="117" t="s">
        <v>421</v>
      </c>
    </row>
    <row r="48" spans="1:21" x14ac:dyDescent="0.2">
      <c r="A48" s="116">
        <v>44079.436302060189</v>
      </c>
      <c r="B48" s="117" t="s">
        <v>200</v>
      </c>
      <c r="C48" s="117" t="s">
        <v>10</v>
      </c>
      <c r="D48" s="117" t="s">
        <v>7</v>
      </c>
      <c r="E48" s="117" t="s">
        <v>8</v>
      </c>
      <c r="F48" s="117" t="s">
        <v>117</v>
      </c>
      <c r="G48" s="117" t="s">
        <v>201</v>
      </c>
      <c r="H48" s="117" t="s">
        <v>9</v>
      </c>
      <c r="I48" s="117">
        <v>5</v>
      </c>
      <c r="J48" s="117">
        <v>5</v>
      </c>
      <c r="K48" s="117">
        <v>5</v>
      </c>
      <c r="L48" s="117">
        <v>5</v>
      </c>
      <c r="M48" s="117">
        <v>5</v>
      </c>
      <c r="N48" s="117">
        <v>5</v>
      </c>
      <c r="O48" s="117">
        <v>5</v>
      </c>
      <c r="P48" s="117">
        <v>5</v>
      </c>
      <c r="Q48" s="117">
        <v>5</v>
      </c>
      <c r="R48" s="117">
        <v>5</v>
      </c>
      <c r="S48" s="117">
        <v>5</v>
      </c>
      <c r="T48" s="117">
        <v>5</v>
      </c>
      <c r="U48" s="117" t="s">
        <v>15</v>
      </c>
    </row>
    <row r="49" spans="1:21" x14ac:dyDescent="0.2">
      <c r="A49" s="116">
        <v>44079.436746331019</v>
      </c>
      <c r="B49" s="117" t="s">
        <v>202</v>
      </c>
      <c r="C49" s="117" t="s">
        <v>6</v>
      </c>
      <c r="D49" s="117" t="s">
        <v>7</v>
      </c>
      <c r="E49" s="117" t="s">
        <v>8</v>
      </c>
      <c r="F49" s="117" t="s">
        <v>203</v>
      </c>
      <c r="G49" s="117" t="s">
        <v>204</v>
      </c>
      <c r="H49" s="117" t="s">
        <v>9</v>
      </c>
      <c r="I49" s="117">
        <v>3</v>
      </c>
      <c r="J49" s="117">
        <v>3</v>
      </c>
      <c r="K49" s="117">
        <v>3</v>
      </c>
      <c r="L49" s="117">
        <v>3</v>
      </c>
      <c r="M49" s="117">
        <v>4</v>
      </c>
      <c r="N49" s="117">
        <v>3</v>
      </c>
      <c r="O49" s="117">
        <v>3</v>
      </c>
      <c r="P49" s="117">
        <v>3</v>
      </c>
      <c r="Q49" s="117">
        <v>4</v>
      </c>
      <c r="R49" s="117">
        <v>3</v>
      </c>
      <c r="S49" s="117">
        <v>4</v>
      </c>
      <c r="T49" s="117">
        <v>4</v>
      </c>
      <c r="U49" s="117" t="s">
        <v>422</v>
      </c>
    </row>
    <row r="50" spans="1:21" x14ac:dyDescent="0.2">
      <c r="A50" s="116">
        <v>44079.436912048608</v>
      </c>
      <c r="B50" s="117" t="s">
        <v>205</v>
      </c>
      <c r="C50" s="117" t="s">
        <v>6</v>
      </c>
      <c r="D50" s="117" t="s">
        <v>11</v>
      </c>
      <c r="E50" s="117" t="s">
        <v>94</v>
      </c>
      <c r="F50" s="117" t="s">
        <v>12</v>
      </c>
      <c r="G50" s="117" t="s">
        <v>154</v>
      </c>
      <c r="H50" s="117" t="s">
        <v>13</v>
      </c>
      <c r="I50" s="117">
        <v>4</v>
      </c>
      <c r="J50" s="117">
        <v>4</v>
      </c>
      <c r="K50" s="117">
        <v>4</v>
      </c>
      <c r="L50" s="117">
        <v>4</v>
      </c>
      <c r="M50" s="117">
        <v>5</v>
      </c>
      <c r="N50" s="117">
        <v>5</v>
      </c>
      <c r="O50" s="117">
        <v>5</v>
      </c>
      <c r="P50" s="117">
        <v>5</v>
      </c>
      <c r="Q50" s="117">
        <v>5</v>
      </c>
      <c r="R50" s="117">
        <v>3</v>
      </c>
      <c r="S50" s="117">
        <v>4</v>
      </c>
      <c r="T50" s="117">
        <v>4</v>
      </c>
      <c r="U50" s="117" t="s">
        <v>423</v>
      </c>
    </row>
    <row r="51" spans="1:21" x14ac:dyDescent="0.2">
      <c r="A51" s="116">
        <v>44079.436970856477</v>
      </c>
      <c r="B51" s="117" t="s">
        <v>206</v>
      </c>
      <c r="C51" s="117" t="s">
        <v>10</v>
      </c>
      <c r="D51" s="117" t="s">
        <v>7</v>
      </c>
      <c r="E51" s="117" t="s">
        <v>8</v>
      </c>
      <c r="F51" s="117" t="s">
        <v>98</v>
      </c>
      <c r="G51" s="117" t="s">
        <v>207</v>
      </c>
      <c r="H51" s="117" t="s">
        <v>9</v>
      </c>
      <c r="I51" s="117">
        <v>5</v>
      </c>
      <c r="J51" s="117">
        <v>5</v>
      </c>
      <c r="K51" s="117">
        <v>5</v>
      </c>
      <c r="L51" s="117">
        <v>5</v>
      </c>
      <c r="M51" s="117">
        <v>5</v>
      </c>
      <c r="N51" s="117">
        <v>5</v>
      </c>
      <c r="O51" s="117">
        <v>5</v>
      </c>
      <c r="P51" s="117">
        <v>5</v>
      </c>
      <c r="Q51" s="117">
        <v>5</v>
      </c>
      <c r="R51" s="117">
        <v>5</v>
      </c>
      <c r="S51" s="117">
        <v>5</v>
      </c>
      <c r="T51" s="117">
        <v>5</v>
      </c>
    </row>
    <row r="52" spans="1:21" x14ac:dyDescent="0.2">
      <c r="A52" s="116">
        <v>44079.437319918987</v>
      </c>
      <c r="B52" s="117" t="s">
        <v>208</v>
      </c>
      <c r="C52" s="117" t="s">
        <v>10</v>
      </c>
      <c r="D52" s="117" t="s">
        <v>11</v>
      </c>
      <c r="E52" s="117" t="s">
        <v>8</v>
      </c>
      <c r="F52" s="117" t="s">
        <v>189</v>
      </c>
      <c r="G52" s="117" t="s">
        <v>189</v>
      </c>
      <c r="H52" s="117" t="s">
        <v>9</v>
      </c>
      <c r="I52" s="117">
        <v>5</v>
      </c>
      <c r="J52" s="117">
        <v>5</v>
      </c>
      <c r="K52" s="117">
        <v>5</v>
      </c>
      <c r="L52" s="117">
        <v>5</v>
      </c>
      <c r="M52" s="117">
        <v>5</v>
      </c>
      <c r="N52" s="117">
        <v>5</v>
      </c>
      <c r="O52" s="117">
        <v>5</v>
      </c>
      <c r="P52" s="117">
        <v>5</v>
      </c>
      <c r="Q52" s="117">
        <v>5</v>
      </c>
      <c r="R52" s="117">
        <v>5</v>
      </c>
      <c r="S52" s="117">
        <v>5</v>
      </c>
      <c r="T52" s="117">
        <v>5</v>
      </c>
      <c r="U52" s="117" t="s">
        <v>15</v>
      </c>
    </row>
    <row r="53" spans="1:21" x14ac:dyDescent="0.2">
      <c r="A53" s="116">
        <v>44079.437384340279</v>
      </c>
      <c r="B53" s="117" t="s">
        <v>209</v>
      </c>
      <c r="C53" s="117" t="s">
        <v>6</v>
      </c>
      <c r="D53" s="117" t="s">
        <v>99</v>
      </c>
      <c r="E53" s="117" t="s">
        <v>94</v>
      </c>
      <c r="F53" s="117" t="s">
        <v>12</v>
      </c>
      <c r="G53" s="117" t="s">
        <v>100</v>
      </c>
      <c r="H53" s="117" t="s">
        <v>18</v>
      </c>
      <c r="I53" s="117">
        <v>5</v>
      </c>
      <c r="J53" s="117">
        <v>5</v>
      </c>
      <c r="K53" s="117">
        <v>5</v>
      </c>
      <c r="L53" s="117">
        <v>5</v>
      </c>
      <c r="M53" s="117">
        <v>5</v>
      </c>
      <c r="N53" s="117">
        <v>5</v>
      </c>
      <c r="O53" s="117">
        <v>5</v>
      </c>
      <c r="P53" s="117">
        <v>5</v>
      </c>
      <c r="Q53" s="117">
        <v>5</v>
      </c>
      <c r="R53" s="117">
        <v>1</v>
      </c>
      <c r="S53" s="117">
        <v>3</v>
      </c>
      <c r="T53" s="117">
        <v>4</v>
      </c>
    </row>
    <row r="54" spans="1:21" x14ac:dyDescent="0.2">
      <c r="A54" s="116">
        <v>44079.437446608797</v>
      </c>
      <c r="B54" s="117" t="s">
        <v>210</v>
      </c>
      <c r="C54" s="117" t="s">
        <v>6</v>
      </c>
      <c r="D54" s="117" t="s">
        <v>11</v>
      </c>
      <c r="E54" s="117" t="s">
        <v>8</v>
      </c>
      <c r="F54" s="117" t="s">
        <v>159</v>
      </c>
      <c r="G54" s="117" t="s">
        <v>145</v>
      </c>
      <c r="H54" s="117" t="s">
        <v>17</v>
      </c>
      <c r="I54" s="117">
        <v>5</v>
      </c>
      <c r="J54" s="117">
        <v>4</v>
      </c>
      <c r="K54" s="117">
        <v>3</v>
      </c>
      <c r="L54" s="117">
        <v>4</v>
      </c>
      <c r="M54" s="117">
        <v>4</v>
      </c>
      <c r="N54" s="117">
        <v>2</v>
      </c>
      <c r="O54" s="117">
        <v>5</v>
      </c>
      <c r="P54" s="117">
        <v>5</v>
      </c>
      <c r="Q54" s="117">
        <v>5</v>
      </c>
      <c r="R54" s="117">
        <v>3</v>
      </c>
      <c r="S54" s="117">
        <v>4</v>
      </c>
      <c r="T54" s="117">
        <v>5</v>
      </c>
      <c r="U54" s="117" t="s">
        <v>424</v>
      </c>
    </row>
    <row r="55" spans="1:21" x14ac:dyDescent="0.2">
      <c r="A55" s="116">
        <v>44079.4386146412</v>
      </c>
      <c r="B55" s="117" t="s">
        <v>211</v>
      </c>
      <c r="C55" s="117" t="s">
        <v>6</v>
      </c>
      <c r="D55" s="117" t="s">
        <v>11</v>
      </c>
      <c r="E55" s="117" t="s">
        <v>8</v>
      </c>
      <c r="F55" s="117" t="s">
        <v>128</v>
      </c>
      <c r="G55" s="117" t="s">
        <v>129</v>
      </c>
      <c r="H55" s="117" t="s">
        <v>9</v>
      </c>
      <c r="I55" s="117">
        <v>5</v>
      </c>
      <c r="J55" s="117">
        <v>5</v>
      </c>
      <c r="K55" s="117">
        <v>5</v>
      </c>
      <c r="L55" s="91">
        <v>5</v>
      </c>
      <c r="M55" s="117">
        <v>5</v>
      </c>
      <c r="N55" s="117">
        <v>5</v>
      </c>
      <c r="O55" s="117">
        <v>5</v>
      </c>
      <c r="P55" s="117">
        <v>5</v>
      </c>
      <c r="Q55" s="117">
        <v>5</v>
      </c>
      <c r="R55" s="117">
        <v>5</v>
      </c>
      <c r="S55" s="117">
        <v>5</v>
      </c>
      <c r="T55" s="117">
        <v>5</v>
      </c>
      <c r="U55" s="117" t="s">
        <v>15</v>
      </c>
    </row>
    <row r="56" spans="1:21" x14ac:dyDescent="0.2">
      <c r="A56" s="116">
        <v>44079.438703877313</v>
      </c>
      <c r="B56" s="117" t="s">
        <v>212</v>
      </c>
      <c r="C56" s="117" t="s">
        <v>10</v>
      </c>
      <c r="D56" s="117" t="s">
        <v>11</v>
      </c>
      <c r="E56" s="117" t="s">
        <v>8</v>
      </c>
      <c r="F56" s="117" t="s">
        <v>213</v>
      </c>
      <c r="G56" s="117" t="s">
        <v>98</v>
      </c>
      <c r="H56" s="117" t="s">
        <v>13</v>
      </c>
      <c r="I56" s="117">
        <v>5</v>
      </c>
      <c r="J56" s="117">
        <v>5</v>
      </c>
      <c r="K56" s="117">
        <v>4</v>
      </c>
      <c r="L56" s="117">
        <v>4</v>
      </c>
      <c r="M56" s="117">
        <v>4</v>
      </c>
      <c r="N56" s="117">
        <v>4</v>
      </c>
      <c r="O56" s="117">
        <v>4</v>
      </c>
      <c r="P56" s="117">
        <v>4</v>
      </c>
      <c r="Q56" s="91">
        <v>4</v>
      </c>
      <c r="R56" s="117">
        <v>4</v>
      </c>
      <c r="S56" s="117">
        <v>4</v>
      </c>
      <c r="T56" s="117">
        <v>4</v>
      </c>
    </row>
    <row r="57" spans="1:21" x14ac:dyDescent="0.2">
      <c r="A57" s="116">
        <v>44079.438863333329</v>
      </c>
      <c r="B57" s="117" t="s">
        <v>214</v>
      </c>
      <c r="C57" s="117" t="s">
        <v>10</v>
      </c>
      <c r="D57" s="117" t="s">
        <v>7</v>
      </c>
      <c r="E57" s="117" t="s">
        <v>8</v>
      </c>
      <c r="F57" s="117" t="s">
        <v>189</v>
      </c>
      <c r="G57" s="117" t="s">
        <v>194</v>
      </c>
      <c r="H57" s="117" t="s">
        <v>9</v>
      </c>
      <c r="I57" s="117">
        <v>4</v>
      </c>
      <c r="J57" s="117">
        <v>4</v>
      </c>
      <c r="K57" s="117">
        <v>4</v>
      </c>
      <c r="L57" s="117">
        <v>4</v>
      </c>
      <c r="M57" s="117">
        <v>4</v>
      </c>
      <c r="N57" s="117">
        <v>4</v>
      </c>
      <c r="O57" s="117">
        <v>4</v>
      </c>
      <c r="P57" s="117">
        <v>4</v>
      </c>
      <c r="Q57" s="117">
        <v>4</v>
      </c>
      <c r="R57" s="117">
        <v>4</v>
      </c>
      <c r="S57" s="117">
        <v>4</v>
      </c>
      <c r="T57" s="117">
        <v>4</v>
      </c>
    </row>
    <row r="58" spans="1:21" x14ac:dyDescent="0.2">
      <c r="A58" s="116">
        <v>44079.438958657411</v>
      </c>
      <c r="B58" s="117" t="s">
        <v>215</v>
      </c>
      <c r="C58" s="117" t="s">
        <v>10</v>
      </c>
      <c r="D58" s="117" t="s">
        <v>7</v>
      </c>
      <c r="E58" s="117" t="s">
        <v>8</v>
      </c>
      <c r="F58" s="117" t="s">
        <v>216</v>
      </c>
      <c r="G58" s="117" t="s">
        <v>217</v>
      </c>
      <c r="H58" s="117" t="s">
        <v>9</v>
      </c>
      <c r="I58" s="117">
        <v>4</v>
      </c>
      <c r="J58" s="117">
        <v>4</v>
      </c>
      <c r="K58" s="117">
        <v>4</v>
      </c>
      <c r="L58" s="117">
        <v>3</v>
      </c>
      <c r="M58" s="117">
        <v>4</v>
      </c>
      <c r="N58" s="117">
        <v>4</v>
      </c>
      <c r="O58" s="117">
        <v>4</v>
      </c>
      <c r="P58" s="117">
        <v>4</v>
      </c>
      <c r="Q58" s="117">
        <v>4</v>
      </c>
      <c r="R58" s="117">
        <v>3</v>
      </c>
      <c r="S58" s="117">
        <v>4</v>
      </c>
      <c r="T58" s="117">
        <v>4</v>
      </c>
    </row>
    <row r="59" spans="1:21" x14ac:dyDescent="0.2">
      <c r="A59" s="116">
        <v>44079.439099016206</v>
      </c>
      <c r="B59" s="117" t="s">
        <v>218</v>
      </c>
      <c r="C59" s="117" t="s">
        <v>6</v>
      </c>
      <c r="D59" s="117" t="s">
        <v>7</v>
      </c>
      <c r="E59" s="117" t="s">
        <v>8</v>
      </c>
      <c r="F59" s="117" t="s">
        <v>219</v>
      </c>
      <c r="G59" s="117" t="s">
        <v>220</v>
      </c>
      <c r="H59" s="117" t="s">
        <v>18</v>
      </c>
      <c r="I59" s="117">
        <v>4</v>
      </c>
      <c r="J59" s="117">
        <v>4</v>
      </c>
      <c r="K59" s="117">
        <v>4</v>
      </c>
      <c r="L59" s="117">
        <v>4</v>
      </c>
      <c r="M59" s="117">
        <v>4</v>
      </c>
      <c r="N59" s="117">
        <v>4</v>
      </c>
      <c r="O59" s="91">
        <v>5</v>
      </c>
      <c r="P59" s="117">
        <v>4</v>
      </c>
      <c r="Q59" s="117">
        <v>5</v>
      </c>
      <c r="R59" s="117">
        <v>3</v>
      </c>
      <c r="S59" s="117">
        <v>4</v>
      </c>
      <c r="T59" s="117">
        <v>4</v>
      </c>
      <c r="U59" s="117" t="s">
        <v>425</v>
      </c>
    </row>
    <row r="60" spans="1:21" x14ac:dyDescent="0.2">
      <c r="A60" s="116">
        <v>44079.439121423609</v>
      </c>
      <c r="B60" s="117" t="s">
        <v>221</v>
      </c>
      <c r="C60" s="117" t="s">
        <v>6</v>
      </c>
      <c r="D60" s="117" t="s">
        <v>99</v>
      </c>
      <c r="E60" s="117" t="s">
        <v>94</v>
      </c>
      <c r="F60" s="117" t="s">
        <v>147</v>
      </c>
      <c r="G60" s="117" t="s">
        <v>148</v>
      </c>
      <c r="H60" s="117" t="s">
        <v>18</v>
      </c>
      <c r="I60" s="117">
        <v>5</v>
      </c>
      <c r="J60" s="117">
        <v>5</v>
      </c>
      <c r="K60" s="117">
        <v>5</v>
      </c>
      <c r="L60" s="117">
        <v>4</v>
      </c>
      <c r="M60" s="117">
        <v>5</v>
      </c>
      <c r="N60" s="117">
        <v>5</v>
      </c>
      <c r="O60" s="117">
        <v>4</v>
      </c>
      <c r="P60" s="117">
        <v>5</v>
      </c>
      <c r="Q60" s="117">
        <v>5</v>
      </c>
      <c r="R60" s="117">
        <v>3</v>
      </c>
      <c r="S60" s="117">
        <v>4</v>
      </c>
      <c r="T60" s="117">
        <v>5</v>
      </c>
      <c r="U60" s="117" t="s">
        <v>426</v>
      </c>
    </row>
    <row r="61" spans="1:21" x14ac:dyDescent="0.2">
      <c r="A61" s="116">
        <v>44079.439163657407</v>
      </c>
      <c r="B61" s="117" t="s">
        <v>222</v>
      </c>
      <c r="C61" s="117" t="s">
        <v>6</v>
      </c>
      <c r="D61" s="117" t="s">
        <v>7</v>
      </c>
      <c r="E61" s="117" t="s">
        <v>94</v>
      </c>
      <c r="F61" s="117" t="s">
        <v>121</v>
      </c>
      <c r="G61" s="117" t="s">
        <v>122</v>
      </c>
      <c r="H61" s="117" t="s">
        <v>9</v>
      </c>
      <c r="I61" s="117">
        <v>4</v>
      </c>
      <c r="J61" s="117">
        <v>4</v>
      </c>
      <c r="K61" s="117">
        <v>4</v>
      </c>
      <c r="L61" s="117">
        <v>3</v>
      </c>
      <c r="M61" s="117">
        <v>4</v>
      </c>
      <c r="N61" s="117">
        <v>4</v>
      </c>
      <c r="O61" s="117">
        <v>5</v>
      </c>
      <c r="P61" s="117">
        <v>5</v>
      </c>
      <c r="Q61" s="117">
        <v>5</v>
      </c>
      <c r="R61" s="117">
        <v>2</v>
      </c>
      <c r="S61" s="117">
        <v>4</v>
      </c>
      <c r="T61" s="117">
        <v>4</v>
      </c>
      <c r="U61" s="117" t="s">
        <v>427</v>
      </c>
    </row>
    <row r="62" spans="1:21" x14ac:dyDescent="0.2">
      <c r="A62" s="116">
        <v>44079.439592870374</v>
      </c>
      <c r="B62" s="117" t="s">
        <v>223</v>
      </c>
      <c r="C62" s="117" t="s">
        <v>10</v>
      </c>
      <c r="D62" s="117" t="s">
        <v>11</v>
      </c>
      <c r="E62" s="117" t="s">
        <v>8</v>
      </c>
      <c r="F62" s="117" t="s">
        <v>166</v>
      </c>
      <c r="G62" s="117" t="s">
        <v>167</v>
      </c>
      <c r="H62" s="117" t="s">
        <v>9</v>
      </c>
      <c r="I62" s="117">
        <v>5</v>
      </c>
      <c r="J62" s="117">
        <v>5</v>
      </c>
      <c r="K62" s="117">
        <v>5</v>
      </c>
      <c r="L62" s="117">
        <v>5</v>
      </c>
      <c r="M62" s="117">
        <v>5</v>
      </c>
      <c r="N62" s="117">
        <v>5</v>
      </c>
      <c r="O62" s="117">
        <v>5</v>
      </c>
      <c r="P62" s="117">
        <v>5</v>
      </c>
      <c r="Q62" s="117">
        <v>5</v>
      </c>
      <c r="R62" s="117">
        <v>5</v>
      </c>
      <c r="S62" s="117">
        <v>5</v>
      </c>
      <c r="T62" s="117">
        <v>5</v>
      </c>
    </row>
    <row r="63" spans="1:21" x14ac:dyDescent="0.2">
      <c r="A63" s="116">
        <v>44079.439854837961</v>
      </c>
      <c r="B63" s="117" t="s">
        <v>224</v>
      </c>
      <c r="C63" s="117" t="s">
        <v>10</v>
      </c>
      <c r="D63" s="117" t="s">
        <v>11</v>
      </c>
      <c r="E63" s="117" t="s">
        <v>94</v>
      </c>
      <c r="F63" s="117" t="s">
        <v>12</v>
      </c>
      <c r="G63" s="117" t="s">
        <v>126</v>
      </c>
      <c r="H63" s="117" t="s">
        <v>9</v>
      </c>
      <c r="I63" s="117">
        <v>4</v>
      </c>
      <c r="J63" s="117">
        <v>4</v>
      </c>
      <c r="K63" s="117">
        <v>4</v>
      </c>
      <c r="L63" s="117">
        <v>4</v>
      </c>
      <c r="M63" s="117">
        <v>4</v>
      </c>
      <c r="N63" s="117">
        <v>4</v>
      </c>
      <c r="O63" s="117">
        <v>5</v>
      </c>
      <c r="P63" s="117">
        <v>5</v>
      </c>
      <c r="Q63" s="117">
        <v>5</v>
      </c>
      <c r="R63" s="117">
        <v>3</v>
      </c>
      <c r="S63" s="117">
        <v>4</v>
      </c>
      <c r="T63" s="117">
        <v>4</v>
      </c>
    </row>
    <row r="64" spans="1:21" x14ac:dyDescent="0.2">
      <c r="A64" s="116">
        <v>44079.439874629628</v>
      </c>
      <c r="B64" s="117" t="s">
        <v>225</v>
      </c>
      <c r="C64" s="117" t="s">
        <v>6</v>
      </c>
      <c r="D64" s="117" t="s">
        <v>7</v>
      </c>
      <c r="E64" s="117" t="s">
        <v>8</v>
      </c>
      <c r="F64" s="117" t="s">
        <v>226</v>
      </c>
      <c r="G64" s="117" t="s">
        <v>227</v>
      </c>
      <c r="H64" s="117" t="s">
        <v>13</v>
      </c>
      <c r="I64" s="117">
        <v>5</v>
      </c>
      <c r="J64" s="117">
        <v>5</v>
      </c>
      <c r="K64" s="117">
        <v>5</v>
      </c>
      <c r="L64" s="117">
        <v>5</v>
      </c>
      <c r="M64" s="117">
        <v>5</v>
      </c>
      <c r="N64" s="117">
        <v>5</v>
      </c>
      <c r="O64" s="117">
        <v>5</v>
      </c>
      <c r="P64" s="117">
        <v>5</v>
      </c>
      <c r="Q64" s="117">
        <v>5</v>
      </c>
      <c r="R64" s="117">
        <v>5</v>
      </c>
      <c r="S64" s="117">
        <v>5</v>
      </c>
      <c r="T64" s="117">
        <v>5</v>
      </c>
    </row>
    <row r="65" spans="1:21" x14ac:dyDescent="0.2">
      <c r="A65" s="116">
        <v>44079.440981678243</v>
      </c>
      <c r="B65" s="117" t="s">
        <v>228</v>
      </c>
      <c r="C65" s="117" t="s">
        <v>10</v>
      </c>
      <c r="D65" s="117" t="s">
        <v>99</v>
      </c>
      <c r="E65" s="117" t="s">
        <v>8</v>
      </c>
      <c r="F65" s="117" t="s">
        <v>169</v>
      </c>
      <c r="G65" s="117" t="s">
        <v>170</v>
      </c>
      <c r="H65" s="117" t="s">
        <v>13</v>
      </c>
      <c r="I65" s="117">
        <v>4</v>
      </c>
      <c r="J65" s="117">
        <v>4</v>
      </c>
      <c r="K65" s="117">
        <v>4</v>
      </c>
      <c r="L65" s="117">
        <v>5</v>
      </c>
      <c r="M65" s="117">
        <v>5</v>
      </c>
      <c r="N65" s="117">
        <v>5</v>
      </c>
      <c r="O65" s="117">
        <v>5</v>
      </c>
      <c r="P65" s="117">
        <v>5</v>
      </c>
      <c r="Q65" s="117">
        <v>5</v>
      </c>
      <c r="R65" s="117">
        <v>3</v>
      </c>
      <c r="S65" s="117">
        <v>4</v>
      </c>
      <c r="T65" s="117">
        <v>4</v>
      </c>
      <c r="U65" s="117" t="s">
        <v>428</v>
      </c>
    </row>
    <row r="66" spans="1:21" x14ac:dyDescent="0.2">
      <c r="A66" s="116">
        <v>44079.441287743059</v>
      </c>
      <c r="B66" s="117" t="s">
        <v>229</v>
      </c>
      <c r="C66" s="117" t="s">
        <v>10</v>
      </c>
      <c r="D66" s="117" t="s">
        <v>7</v>
      </c>
      <c r="E66" s="117" t="s">
        <v>8</v>
      </c>
      <c r="F66" s="117" t="s">
        <v>98</v>
      </c>
      <c r="G66" s="117" t="s">
        <v>98</v>
      </c>
      <c r="H66" s="117" t="s">
        <v>9</v>
      </c>
      <c r="I66" s="117">
        <v>4</v>
      </c>
      <c r="J66" s="117">
        <v>5</v>
      </c>
      <c r="K66" s="117">
        <v>5</v>
      </c>
      <c r="L66" s="117">
        <v>5</v>
      </c>
      <c r="M66" s="117">
        <v>4</v>
      </c>
      <c r="N66" s="117">
        <v>5</v>
      </c>
      <c r="O66" s="117">
        <v>4</v>
      </c>
      <c r="P66" s="117">
        <v>4</v>
      </c>
      <c r="Q66" s="117">
        <v>5</v>
      </c>
      <c r="R66" s="117">
        <v>2</v>
      </c>
      <c r="S66" s="117">
        <v>4</v>
      </c>
      <c r="T66" s="117">
        <v>5</v>
      </c>
    </row>
    <row r="67" spans="1:21" x14ac:dyDescent="0.2">
      <c r="A67" s="116">
        <v>44079.441333449075</v>
      </c>
      <c r="B67" s="117" t="s">
        <v>230</v>
      </c>
      <c r="C67" s="117" t="s">
        <v>10</v>
      </c>
      <c r="D67" s="117" t="s">
        <v>11</v>
      </c>
      <c r="E67" s="117" t="s">
        <v>8</v>
      </c>
      <c r="F67" s="117" t="s">
        <v>12</v>
      </c>
      <c r="G67" s="117" t="s">
        <v>156</v>
      </c>
      <c r="H67" s="117" t="s">
        <v>9</v>
      </c>
      <c r="I67" s="117">
        <v>5</v>
      </c>
      <c r="J67" s="117">
        <v>5</v>
      </c>
      <c r="K67" s="117">
        <v>5</v>
      </c>
      <c r="L67" s="117">
        <v>5</v>
      </c>
      <c r="M67" s="117">
        <v>5</v>
      </c>
      <c r="N67" s="117">
        <v>5</v>
      </c>
      <c r="O67" s="117">
        <v>5</v>
      </c>
      <c r="P67" s="117">
        <v>4</v>
      </c>
      <c r="Q67" s="117">
        <v>5</v>
      </c>
      <c r="R67" s="117">
        <v>3</v>
      </c>
      <c r="S67" s="117">
        <v>4</v>
      </c>
      <c r="T67" s="117">
        <v>4</v>
      </c>
    </row>
    <row r="68" spans="1:21" x14ac:dyDescent="0.2">
      <c r="A68" s="116">
        <v>44079.441721504627</v>
      </c>
      <c r="B68" s="117" t="s">
        <v>231</v>
      </c>
      <c r="C68" s="117" t="s">
        <v>10</v>
      </c>
      <c r="D68" s="117" t="s">
        <v>7</v>
      </c>
      <c r="E68" s="117" t="s">
        <v>8</v>
      </c>
      <c r="F68" s="117" t="s">
        <v>98</v>
      </c>
      <c r="G68" s="117" t="s">
        <v>183</v>
      </c>
      <c r="H68" s="117" t="s">
        <v>13</v>
      </c>
      <c r="I68" s="117">
        <v>5</v>
      </c>
      <c r="J68" s="117">
        <v>5</v>
      </c>
      <c r="K68" s="117">
        <v>4</v>
      </c>
      <c r="L68" s="117">
        <v>5</v>
      </c>
      <c r="M68" s="117">
        <v>5</v>
      </c>
      <c r="N68" s="117">
        <v>4</v>
      </c>
      <c r="O68" s="117">
        <v>5</v>
      </c>
      <c r="P68" s="117">
        <v>5</v>
      </c>
      <c r="Q68" s="117">
        <v>5</v>
      </c>
      <c r="R68" s="117">
        <v>2</v>
      </c>
      <c r="S68" s="117">
        <v>4</v>
      </c>
      <c r="T68" s="117">
        <v>4</v>
      </c>
      <c r="U68" s="117" t="s">
        <v>429</v>
      </c>
    </row>
    <row r="69" spans="1:21" x14ac:dyDescent="0.2">
      <c r="A69" s="116">
        <v>44079.44191425926</v>
      </c>
      <c r="B69" s="117" t="s">
        <v>232</v>
      </c>
      <c r="C69" s="117" t="s">
        <v>10</v>
      </c>
      <c r="D69" s="117" t="s">
        <v>11</v>
      </c>
      <c r="E69" s="117" t="s">
        <v>94</v>
      </c>
      <c r="F69" s="117" t="s">
        <v>12</v>
      </c>
      <c r="G69" s="117" t="s">
        <v>154</v>
      </c>
      <c r="H69" s="117" t="s">
        <v>13</v>
      </c>
      <c r="I69" s="117">
        <v>4</v>
      </c>
      <c r="J69" s="117">
        <v>4</v>
      </c>
      <c r="K69" s="117">
        <v>5</v>
      </c>
      <c r="L69" s="117">
        <v>4</v>
      </c>
      <c r="M69" s="117">
        <v>4</v>
      </c>
      <c r="N69" s="117">
        <v>4</v>
      </c>
      <c r="O69" s="117">
        <v>5</v>
      </c>
      <c r="P69" s="117">
        <v>5</v>
      </c>
      <c r="Q69" s="117">
        <v>5</v>
      </c>
      <c r="R69" s="117">
        <v>3</v>
      </c>
      <c r="S69" s="117">
        <v>4</v>
      </c>
      <c r="T69" s="117">
        <v>5</v>
      </c>
    </row>
    <row r="70" spans="1:21" x14ac:dyDescent="0.2">
      <c r="A70" s="116">
        <v>44079.441957893519</v>
      </c>
      <c r="B70" s="117" t="s">
        <v>233</v>
      </c>
      <c r="C70" s="117" t="s">
        <v>6</v>
      </c>
      <c r="D70" s="117" t="s">
        <v>7</v>
      </c>
      <c r="E70" s="117" t="s">
        <v>8</v>
      </c>
      <c r="F70" s="117" t="s">
        <v>12</v>
      </c>
      <c r="G70" s="117" t="s">
        <v>145</v>
      </c>
      <c r="H70" s="117" t="s">
        <v>9</v>
      </c>
      <c r="I70" s="117">
        <v>4</v>
      </c>
      <c r="J70" s="117">
        <v>3</v>
      </c>
      <c r="K70" s="117">
        <v>4</v>
      </c>
      <c r="L70" s="117">
        <v>3</v>
      </c>
      <c r="M70" s="117">
        <v>5</v>
      </c>
      <c r="N70" s="117">
        <v>5</v>
      </c>
      <c r="O70" s="117">
        <v>5</v>
      </c>
      <c r="P70" s="117">
        <v>5</v>
      </c>
      <c r="Q70" s="117">
        <v>5</v>
      </c>
      <c r="R70" s="117">
        <v>2</v>
      </c>
      <c r="S70" s="117">
        <v>4</v>
      </c>
      <c r="T70" s="117">
        <v>5</v>
      </c>
    </row>
    <row r="71" spans="1:21" x14ac:dyDescent="0.2">
      <c r="A71" s="116">
        <v>44079.442504837963</v>
      </c>
      <c r="B71" s="117" t="s">
        <v>234</v>
      </c>
      <c r="C71" s="117" t="s">
        <v>6</v>
      </c>
      <c r="D71" s="117" t="s">
        <v>7</v>
      </c>
      <c r="E71" s="117" t="s">
        <v>8</v>
      </c>
      <c r="F71" s="117" t="s">
        <v>182</v>
      </c>
      <c r="G71" s="117" t="s">
        <v>207</v>
      </c>
      <c r="H71" s="117" t="s">
        <v>17</v>
      </c>
      <c r="I71" s="117">
        <v>5</v>
      </c>
      <c r="J71" s="117">
        <v>5</v>
      </c>
      <c r="K71" s="117">
        <v>5</v>
      </c>
      <c r="L71" s="117">
        <v>5</v>
      </c>
      <c r="M71" s="117">
        <v>5</v>
      </c>
      <c r="N71" s="117">
        <v>5</v>
      </c>
      <c r="O71" s="117">
        <v>5</v>
      </c>
      <c r="P71" s="117">
        <v>5</v>
      </c>
      <c r="Q71" s="117">
        <v>5</v>
      </c>
      <c r="R71" s="117">
        <v>5</v>
      </c>
      <c r="S71" s="117">
        <v>5</v>
      </c>
      <c r="T71" s="117">
        <v>5</v>
      </c>
    </row>
    <row r="72" spans="1:21" x14ac:dyDescent="0.2">
      <c r="A72" s="116">
        <v>44079.442559328701</v>
      </c>
      <c r="B72" s="117" t="s">
        <v>235</v>
      </c>
      <c r="C72" s="117" t="s">
        <v>6</v>
      </c>
      <c r="D72" s="117" t="s">
        <v>99</v>
      </c>
      <c r="E72" s="117" t="s">
        <v>94</v>
      </c>
      <c r="F72" s="117" t="s">
        <v>12</v>
      </c>
      <c r="G72" s="117" t="s">
        <v>126</v>
      </c>
      <c r="H72" s="117" t="s">
        <v>16</v>
      </c>
      <c r="I72" s="117">
        <v>5</v>
      </c>
      <c r="J72" s="117">
        <v>5</v>
      </c>
      <c r="K72" s="117">
        <v>5</v>
      </c>
      <c r="L72" s="117">
        <v>4</v>
      </c>
      <c r="M72" s="117">
        <v>4</v>
      </c>
      <c r="N72" s="117">
        <v>4</v>
      </c>
      <c r="O72" s="117">
        <v>5</v>
      </c>
      <c r="P72" s="117">
        <v>5</v>
      </c>
      <c r="Q72" s="117">
        <v>5</v>
      </c>
      <c r="R72" s="117">
        <v>3</v>
      </c>
      <c r="S72" s="117">
        <v>4</v>
      </c>
      <c r="T72" s="117">
        <v>4</v>
      </c>
      <c r="U72" s="117" t="s">
        <v>430</v>
      </c>
    </row>
    <row r="73" spans="1:21" x14ac:dyDescent="0.2">
      <c r="A73" s="116">
        <v>44079.442985277783</v>
      </c>
      <c r="B73" s="117" t="s">
        <v>236</v>
      </c>
      <c r="C73" s="117" t="s">
        <v>10</v>
      </c>
      <c r="D73" s="117" t="s">
        <v>99</v>
      </c>
      <c r="E73" s="117" t="s">
        <v>8</v>
      </c>
      <c r="F73" s="117" t="s">
        <v>237</v>
      </c>
      <c r="G73" s="117" t="s">
        <v>154</v>
      </c>
      <c r="H73" s="117" t="s">
        <v>18</v>
      </c>
      <c r="I73" s="117">
        <v>5</v>
      </c>
      <c r="J73" s="117">
        <v>5</v>
      </c>
      <c r="K73" s="117">
        <v>5</v>
      </c>
      <c r="L73" s="117">
        <v>5</v>
      </c>
      <c r="M73" s="117">
        <v>5</v>
      </c>
      <c r="N73" s="117">
        <v>5</v>
      </c>
      <c r="O73" s="117">
        <v>5</v>
      </c>
      <c r="P73" s="117">
        <v>5</v>
      </c>
      <c r="Q73" s="117">
        <v>5</v>
      </c>
      <c r="R73" s="117">
        <v>3</v>
      </c>
      <c r="S73" s="117">
        <v>4</v>
      </c>
      <c r="T73" s="117">
        <v>4</v>
      </c>
      <c r="U73" s="117" t="s">
        <v>431</v>
      </c>
    </row>
    <row r="74" spans="1:21" x14ac:dyDescent="0.2">
      <c r="A74" s="116">
        <v>44079.443181516202</v>
      </c>
      <c r="B74" s="117" t="s">
        <v>238</v>
      </c>
      <c r="C74" s="117" t="s">
        <v>10</v>
      </c>
      <c r="D74" s="117" t="s">
        <v>99</v>
      </c>
      <c r="E74" s="117" t="s">
        <v>94</v>
      </c>
      <c r="F74" s="117" t="s">
        <v>147</v>
      </c>
      <c r="G74" s="117" t="s">
        <v>239</v>
      </c>
      <c r="H74" s="117" t="s">
        <v>18</v>
      </c>
      <c r="I74" s="117">
        <v>4</v>
      </c>
      <c r="J74" s="117">
        <v>4</v>
      </c>
      <c r="K74" s="117">
        <v>4</v>
      </c>
      <c r="L74" s="117">
        <v>4</v>
      </c>
      <c r="M74" s="117">
        <v>5</v>
      </c>
      <c r="N74" s="117">
        <v>5</v>
      </c>
      <c r="O74" s="117">
        <v>5</v>
      </c>
      <c r="P74" s="117">
        <v>5</v>
      </c>
      <c r="Q74" s="117">
        <v>5</v>
      </c>
      <c r="R74" s="117">
        <v>3</v>
      </c>
      <c r="S74" s="117">
        <v>4</v>
      </c>
      <c r="T74" s="117">
        <v>5</v>
      </c>
    </row>
    <row r="75" spans="1:21" x14ac:dyDescent="0.2">
      <c r="A75" s="116">
        <v>44079.443196516208</v>
      </c>
      <c r="B75" s="117" t="s">
        <v>240</v>
      </c>
      <c r="C75" s="117" t="s">
        <v>10</v>
      </c>
      <c r="D75" s="117" t="s">
        <v>7</v>
      </c>
      <c r="E75" s="117" t="s">
        <v>8</v>
      </c>
      <c r="F75" s="117" t="s">
        <v>189</v>
      </c>
      <c r="G75" s="117" t="s">
        <v>241</v>
      </c>
      <c r="H75" s="117" t="s">
        <v>9</v>
      </c>
      <c r="I75" s="117">
        <v>4</v>
      </c>
      <c r="J75" s="117">
        <v>2</v>
      </c>
      <c r="K75" s="117">
        <v>2</v>
      </c>
      <c r="L75" s="117">
        <v>4</v>
      </c>
      <c r="M75" s="117">
        <v>5</v>
      </c>
      <c r="N75" s="117">
        <v>5</v>
      </c>
      <c r="O75" s="117">
        <v>5</v>
      </c>
      <c r="P75" s="117">
        <v>5</v>
      </c>
      <c r="Q75" s="117">
        <v>5</v>
      </c>
      <c r="R75" s="117">
        <v>5</v>
      </c>
      <c r="S75" s="117">
        <v>5</v>
      </c>
      <c r="T75" s="117">
        <v>5</v>
      </c>
      <c r="U75" s="117" t="s">
        <v>432</v>
      </c>
    </row>
    <row r="76" spans="1:21" x14ac:dyDescent="0.2">
      <c r="A76" s="116">
        <v>44079.443453738422</v>
      </c>
      <c r="B76" s="117" t="s">
        <v>242</v>
      </c>
      <c r="C76" s="117" t="s">
        <v>10</v>
      </c>
      <c r="D76" s="117" t="s">
        <v>7</v>
      </c>
      <c r="E76" s="117" t="s">
        <v>94</v>
      </c>
      <c r="F76" s="117" t="s">
        <v>243</v>
      </c>
      <c r="G76" s="117" t="s">
        <v>244</v>
      </c>
      <c r="H76" s="117" t="s">
        <v>16</v>
      </c>
      <c r="I76" s="117">
        <v>4</v>
      </c>
      <c r="J76" s="117">
        <v>3</v>
      </c>
      <c r="K76" s="117">
        <v>3</v>
      </c>
      <c r="L76" s="117">
        <v>2</v>
      </c>
      <c r="M76" s="117">
        <v>5</v>
      </c>
      <c r="N76" s="117">
        <v>4</v>
      </c>
      <c r="O76" s="117">
        <v>5</v>
      </c>
      <c r="P76" s="91">
        <v>5</v>
      </c>
      <c r="Q76" s="117">
        <v>5</v>
      </c>
      <c r="R76" s="117">
        <v>3</v>
      </c>
      <c r="S76" s="117">
        <v>4</v>
      </c>
      <c r="T76" s="117">
        <v>4</v>
      </c>
      <c r="U76" s="117" t="s">
        <v>433</v>
      </c>
    </row>
    <row r="77" spans="1:21" x14ac:dyDescent="0.2">
      <c r="A77" s="116">
        <v>44079.4437096412</v>
      </c>
      <c r="B77" s="117" t="s">
        <v>245</v>
      </c>
      <c r="C77" s="117" t="s">
        <v>10</v>
      </c>
      <c r="D77" s="117" t="s">
        <v>7</v>
      </c>
      <c r="E77" s="117" t="s">
        <v>8</v>
      </c>
      <c r="F77" s="117">
        <v>61062076</v>
      </c>
      <c r="G77" s="117" t="s">
        <v>194</v>
      </c>
      <c r="H77" s="117" t="s">
        <v>9</v>
      </c>
      <c r="I77" s="117">
        <v>5</v>
      </c>
      <c r="J77" s="117">
        <v>5</v>
      </c>
      <c r="K77" s="117">
        <v>5</v>
      </c>
      <c r="L77" s="117">
        <v>5</v>
      </c>
      <c r="M77" s="117">
        <v>5</v>
      </c>
      <c r="N77" s="117">
        <v>5</v>
      </c>
      <c r="O77" s="117">
        <v>5</v>
      </c>
      <c r="P77" s="117">
        <v>5</v>
      </c>
      <c r="Q77" s="117">
        <v>5</v>
      </c>
      <c r="R77" s="117">
        <v>5</v>
      </c>
      <c r="S77" s="117">
        <v>5</v>
      </c>
      <c r="T77" s="117">
        <v>5</v>
      </c>
      <c r="U77" s="117" t="s">
        <v>434</v>
      </c>
    </row>
    <row r="78" spans="1:21" x14ac:dyDescent="0.2">
      <c r="A78" s="116">
        <v>44079.443833738427</v>
      </c>
      <c r="B78" s="117" t="s">
        <v>246</v>
      </c>
      <c r="C78" s="117" t="s">
        <v>6</v>
      </c>
      <c r="D78" s="117" t="s">
        <v>7</v>
      </c>
      <c r="E78" s="117" t="s">
        <v>94</v>
      </c>
      <c r="F78" s="117" t="s">
        <v>147</v>
      </c>
      <c r="G78" s="117" t="s">
        <v>247</v>
      </c>
      <c r="H78" s="117" t="s">
        <v>13</v>
      </c>
      <c r="I78" s="117">
        <v>5</v>
      </c>
      <c r="J78" s="117">
        <v>5</v>
      </c>
      <c r="K78" s="117">
        <v>5</v>
      </c>
      <c r="L78" s="117">
        <v>5</v>
      </c>
      <c r="M78" s="117">
        <v>5</v>
      </c>
      <c r="N78" s="117">
        <v>5</v>
      </c>
      <c r="O78" s="117">
        <v>5</v>
      </c>
      <c r="P78" s="117">
        <v>5</v>
      </c>
      <c r="Q78" s="117">
        <v>5</v>
      </c>
      <c r="R78" s="117">
        <v>5</v>
      </c>
      <c r="S78" s="117">
        <v>5</v>
      </c>
      <c r="T78" s="117">
        <v>5</v>
      </c>
    </row>
    <row r="79" spans="1:21" x14ac:dyDescent="0.2">
      <c r="A79" s="116">
        <v>44079.444096643521</v>
      </c>
      <c r="B79" s="117" t="s">
        <v>248</v>
      </c>
      <c r="C79" s="117" t="s">
        <v>10</v>
      </c>
      <c r="D79" s="117" t="s">
        <v>11</v>
      </c>
      <c r="E79" s="117" t="s">
        <v>94</v>
      </c>
      <c r="F79" s="117" t="s">
        <v>12</v>
      </c>
      <c r="G79" s="117" t="s">
        <v>249</v>
      </c>
      <c r="H79" s="117" t="s">
        <v>13</v>
      </c>
      <c r="I79" s="117">
        <v>4</v>
      </c>
      <c r="J79" s="117">
        <v>4</v>
      </c>
      <c r="K79" s="117">
        <v>4</v>
      </c>
      <c r="L79" s="117">
        <v>4</v>
      </c>
      <c r="M79" s="117">
        <v>5</v>
      </c>
      <c r="N79" s="117">
        <v>5</v>
      </c>
      <c r="O79" s="117">
        <v>5</v>
      </c>
      <c r="P79" s="117">
        <v>5</v>
      </c>
      <c r="Q79" s="117">
        <v>5</v>
      </c>
      <c r="R79" s="117">
        <v>3</v>
      </c>
      <c r="S79" s="117">
        <v>4</v>
      </c>
      <c r="T79" s="117">
        <v>4</v>
      </c>
    </row>
    <row r="80" spans="1:21" x14ac:dyDescent="0.2">
      <c r="A80" s="116">
        <v>44079.444138159721</v>
      </c>
      <c r="B80" s="117" t="s">
        <v>250</v>
      </c>
      <c r="C80" s="117" t="s">
        <v>10</v>
      </c>
      <c r="D80" s="117" t="s">
        <v>11</v>
      </c>
      <c r="E80" s="117" t="s">
        <v>8</v>
      </c>
      <c r="F80" s="117" t="s">
        <v>251</v>
      </c>
      <c r="G80" s="117" t="s">
        <v>252</v>
      </c>
      <c r="H80" s="117" t="s">
        <v>13</v>
      </c>
      <c r="I80" s="117">
        <v>4</v>
      </c>
      <c r="J80" s="117">
        <v>4</v>
      </c>
      <c r="K80" s="117">
        <v>4</v>
      </c>
      <c r="L80" s="117">
        <v>4</v>
      </c>
      <c r="M80" s="117">
        <v>4</v>
      </c>
      <c r="N80" s="117">
        <v>4</v>
      </c>
      <c r="O80" s="117">
        <v>4</v>
      </c>
      <c r="P80" s="117">
        <v>4</v>
      </c>
      <c r="Q80" s="117">
        <v>4</v>
      </c>
      <c r="R80" s="117">
        <v>3</v>
      </c>
      <c r="S80" s="117">
        <v>4</v>
      </c>
      <c r="T80" s="117">
        <v>4</v>
      </c>
    </row>
    <row r="81" spans="1:21" x14ac:dyDescent="0.2">
      <c r="A81" s="116">
        <v>44079.444794571755</v>
      </c>
      <c r="B81" s="117" t="s">
        <v>253</v>
      </c>
      <c r="C81" s="117" t="s">
        <v>10</v>
      </c>
      <c r="D81" s="117" t="s">
        <v>7</v>
      </c>
      <c r="E81" s="117" t="s">
        <v>8</v>
      </c>
      <c r="F81" s="117" t="s">
        <v>189</v>
      </c>
      <c r="G81" s="117" t="s">
        <v>194</v>
      </c>
      <c r="H81" s="117" t="s">
        <v>17</v>
      </c>
      <c r="I81" s="117">
        <v>3</v>
      </c>
      <c r="J81" s="117">
        <v>4</v>
      </c>
      <c r="K81" s="117">
        <v>4</v>
      </c>
      <c r="L81" s="117">
        <v>4</v>
      </c>
      <c r="M81" s="117">
        <v>4</v>
      </c>
      <c r="N81" s="117">
        <v>4</v>
      </c>
      <c r="O81" s="117">
        <v>4</v>
      </c>
      <c r="P81" s="117">
        <v>4</v>
      </c>
      <c r="Q81" s="117">
        <v>4</v>
      </c>
      <c r="R81" s="117">
        <v>4</v>
      </c>
      <c r="S81" s="117">
        <v>4</v>
      </c>
      <c r="T81" s="117">
        <v>4</v>
      </c>
      <c r="U81" s="117" t="s">
        <v>435</v>
      </c>
    </row>
    <row r="82" spans="1:21" x14ac:dyDescent="0.2">
      <c r="A82" s="116">
        <v>44079.444844189813</v>
      </c>
      <c r="B82" s="117" t="s">
        <v>254</v>
      </c>
      <c r="C82" s="117" t="s">
        <v>6</v>
      </c>
      <c r="D82" s="117" t="s">
        <v>7</v>
      </c>
      <c r="E82" s="117" t="s">
        <v>8</v>
      </c>
      <c r="F82" s="117" t="s">
        <v>255</v>
      </c>
      <c r="G82" s="117" t="s">
        <v>256</v>
      </c>
      <c r="H82" s="117" t="s">
        <v>17</v>
      </c>
      <c r="I82" s="117">
        <v>5</v>
      </c>
      <c r="J82" s="117">
        <v>5</v>
      </c>
      <c r="K82" s="117">
        <v>5</v>
      </c>
      <c r="L82" s="117">
        <v>5</v>
      </c>
      <c r="M82" s="117">
        <v>5</v>
      </c>
      <c r="N82" s="117">
        <v>5</v>
      </c>
      <c r="O82" s="117">
        <v>5</v>
      </c>
      <c r="P82" s="117">
        <v>5</v>
      </c>
      <c r="Q82" s="117">
        <v>5</v>
      </c>
      <c r="R82" s="117">
        <v>5</v>
      </c>
      <c r="S82" s="117">
        <v>5</v>
      </c>
      <c r="T82" s="117">
        <v>5</v>
      </c>
    </row>
    <row r="83" spans="1:21" x14ac:dyDescent="0.2">
      <c r="A83" s="116">
        <v>44079.445198321759</v>
      </c>
      <c r="B83" s="117" t="s">
        <v>257</v>
      </c>
      <c r="C83" s="117" t="s">
        <v>6</v>
      </c>
      <c r="D83" s="117" t="s">
        <v>7</v>
      </c>
      <c r="E83" s="117" t="s">
        <v>8</v>
      </c>
      <c r="F83" s="117" t="s">
        <v>258</v>
      </c>
      <c r="G83" s="117" t="s">
        <v>259</v>
      </c>
      <c r="H83" s="117" t="s">
        <v>18</v>
      </c>
      <c r="I83" s="117">
        <v>5</v>
      </c>
      <c r="J83" s="117">
        <v>5</v>
      </c>
      <c r="K83" s="117">
        <v>5</v>
      </c>
      <c r="L83" s="117">
        <v>5</v>
      </c>
      <c r="M83" s="117">
        <v>5</v>
      </c>
      <c r="N83" s="117">
        <v>5</v>
      </c>
      <c r="O83" s="117">
        <v>5</v>
      </c>
      <c r="P83" s="117">
        <v>5</v>
      </c>
      <c r="Q83" s="117">
        <v>5</v>
      </c>
      <c r="R83" s="117">
        <v>5</v>
      </c>
      <c r="S83" s="117">
        <v>5</v>
      </c>
      <c r="T83" s="117">
        <v>5</v>
      </c>
      <c r="U83" s="117" t="s">
        <v>436</v>
      </c>
    </row>
    <row r="84" spans="1:21" x14ac:dyDescent="0.2">
      <c r="A84" s="116">
        <v>44079.44545107639</v>
      </c>
      <c r="B84" s="117" t="s">
        <v>260</v>
      </c>
      <c r="C84" s="117" t="s">
        <v>10</v>
      </c>
      <c r="D84" s="117" t="s">
        <v>7</v>
      </c>
      <c r="E84" s="117" t="s">
        <v>8</v>
      </c>
      <c r="F84" s="117" t="s">
        <v>169</v>
      </c>
      <c r="G84" s="117" t="s">
        <v>261</v>
      </c>
      <c r="H84" s="117" t="s">
        <v>13</v>
      </c>
      <c r="I84" s="117">
        <v>5</v>
      </c>
      <c r="J84" s="117">
        <v>5</v>
      </c>
      <c r="K84" s="117">
        <v>5</v>
      </c>
      <c r="L84" s="117">
        <v>5</v>
      </c>
      <c r="M84" s="117">
        <v>5</v>
      </c>
      <c r="N84" s="117">
        <v>4</v>
      </c>
      <c r="O84" s="117">
        <v>5</v>
      </c>
      <c r="P84" s="117">
        <v>5</v>
      </c>
      <c r="Q84" s="117">
        <v>5</v>
      </c>
      <c r="R84" s="117">
        <v>1</v>
      </c>
      <c r="S84" s="117">
        <v>4</v>
      </c>
      <c r="T84" s="117">
        <v>4</v>
      </c>
      <c r="U84" s="117" t="s">
        <v>437</v>
      </c>
    </row>
    <row r="85" spans="1:21" x14ac:dyDescent="0.2">
      <c r="A85" s="116">
        <v>44079.4461615162</v>
      </c>
      <c r="B85" s="117" t="s">
        <v>262</v>
      </c>
      <c r="C85" s="117" t="s">
        <v>6</v>
      </c>
      <c r="D85" s="117" t="s">
        <v>11</v>
      </c>
      <c r="E85" s="117" t="s">
        <v>8</v>
      </c>
      <c r="F85" s="117" t="s">
        <v>263</v>
      </c>
      <c r="G85" s="117" t="s">
        <v>102</v>
      </c>
      <c r="H85" s="117" t="s">
        <v>13</v>
      </c>
      <c r="I85" s="117">
        <v>5</v>
      </c>
      <c r="J85" s="117">
        <v>5</v>
      </c>
      <c r="K85" s="117">
        <v>5</v>
      </c>
      <c r="L85" s="117">
        <v>5</v>
      </c>
      <c r="M85" s="117">
        <v>5</v>
      </c>
      <c r="N85" s="117">
        <v>5</v>
      </c>
      <c r="O85" s="117">
        <v>5</v>
      </c>
      <c r="P85" s="117">
        <v>5</v>
      </c>
      <c r="Q85" s="117">
        <v>5</v>
      </c>
      <c r="R85" s="117">
        <v>3</v>
      </c>
      <c r="S85" s="117">
        <v>4</v>
      </c>
      <c r="T85" s="117">
        <v>4</v>
      </c>
      <c r="U85" s="117" t="s">
        <v>438</v>
      </c>
    </row>
    <row r="86" spans="1:21" x14ac:dyDescent="0.2">
      <c r="A86" s="116">
        <v>44079.446162037042</v>
      </c>
      <c r="B86" s="117" t="s">
        <v>264</v>
      </c>
      <c r="C86" s="117" t="s">
        <v>6</v>
      </c>
      <c r="D86" s="117" t="s">
        <v>99</v>
      </c>
      <c r="E86" s="117" t="s">
        <v>8</v>
      </c>
      <c r="F86" s="117" t="s">
        <v>12</v>
      </c>
      <c r="G86" s="117" t="s">
        <v>93</v>
      </c>
      <c r="H86" s="117" t="s">
        <v>17</v>
      </c>
      <c r="I86" s="117">
        <v>5</v>
      </c>
      <c r="J86" s="117">
        <v>4</v>
      </c>
      <c r="K86" s="117">
        <v>4</v>
      </c>
      <c r="L86" s="117">
        <v>5</v>
      </c>
      <c r="M86" s="117">
        <v>4</v>
      </c>
      <c r="N86" s="117">
        <v>4</v>
      </c>
      <c r="O86" s="117">
        <v>5</v>
      </c>
      <c r="P86" s="117">
        <v>5</v>
      </c>
      <c r="Q86" s="117">
        <v>4</v>
      </c>
      <c r="R86" s="117">
        <v>2</v>
      </c>
      <c r="S86" s="117">
        <v>3</v>
      </c>
      <c r="T86" s="117">
        <v>4</v>
      </c>
    </row>
    <row r="87" spans="1:21" x14ac:dyDescent="0.2">
      <c r="A87" s="116">
        <v>44079.446189988426</v>
      </c>
      <c r="B87" s="117" t="s">
        <v>265</v>
      </c>
      <c r="C87" s="117" t="s">
        <v>10</v>
      </c>
      <c r="D87" s="117" t="s">
        <v>99</v>
      </c>
      <c r="E87" s="117" t="s">
        <v>8</v>
      </c>
      <c r="F87" s="117" t="s">
        <v>216</v>
      </c>
      <c r="G87" s="117" t="s">
        <v>124</v>
      </c>
      <c r="H87" s="117" t="s">
        <v>13</v>
      </c>
      <c r="I87" s="117">
        <v>5</v>
      </c>
      <c r="J87" s="117">
        <v>5</v>
      </c>
      <c r="K87" s="117">
        <v>5</v>
      </c>
      <c r="L87" s="117">
        <v>4</v>
      </c>
      <c r="M87" s="117">
        <v>4</v>
      </c>
      <c r="N87" s="117">
        <v>4</v>
      </c>
      <c r="O87" s="117">
        <v>4</v>
      </c>
      <c r="P87" s="117">
        <v>4</v>
      </c>
      <c r="Q87" s="117">
        <v>5</v>
      </c>
      <c r="R87" s="117">
        <v>3</v>
      </c>
      <c r="S87" s="117">
        <v>4</v>
      </c>
      <c r="T87" s="117">
        <v>4</v>
      </c>
    </row>
    <row r="88" spans="1:21" x14ac:dyDescent="0.2">
      <c r="A88" s="116">
        <v>44079.446331203704</v>
      </c>
      <c r="B88" s="117" t="s">
        <v>266</v>
      </c>
      <c r="C88" s="117" t="s">
        <v>10</v>
      </c>
      <c r="D88" s="117" t="s">
        <v>7</v>
      </c>
      <c r="E88" s="117" t="s">
        <v>8</v>
      </c>
      <c r="F88" s="117" t="s">
        <v>216</v>
      </c>
      <c r="G88" s="117" t="s">
        <v>217</v>
      </c>
      <c r="H88" s="117" t="s">
        <v>9</v>
      </c>
      <c r="I88" s="117">
        <v>4</v>
      </c>
      <c r="J88" s="117">
        <v>4</v>
      </c>
      <c r="K88" s="117">
        <v>4</v>
      </c>
      <c r="L88" s="117">
        <v>5</v>
      </c>
      <c r="M88" s="117">
        <v>4</v>
      </c>
      <c r="N88" s="117">
        <v>4</v>
      </c>
      <c r="O88" s="117">
        <v>4</v>
      </c>
      <c r="P88" s="117">
        <v>4</v>
      </c>
      <c r="Q88" s="117">
        <v>4</v>
      </c>
      <c r="R88" s="117">
        <v>4</v>
      </c>
      <c r="S88" s="117">
        <v>4</v>
      </c>
      <c r="T88" s="117">
        <v>4</v>
      </c>
    </row>
    <row r="89" spans="1:21" x14ac:dyDescent="0.2">
      <c r="A89" s="116">
        <v>44079.446520277779</v>
      </c>
      <c r="B89" s="117" t="s">
        <v>267</v>
      </c>
      <c r="C89" s="117" t="s">
        <v>10</v>
      </c>
      <c r="D89" s="117" t="s">
        <v>7</v>
      </c>
      <c r="E89" s="117" t="s">
        <v>8</v>
      </c>
      <c r="F89" s="117" t="s">
        <v>12</v>
      </c>
      <c r="G89" s="117" t="s">
        <v>268</v>
      </c>
      <c r="H89" s="117" t="s">
        <v>9</v>
      </c>
      <c r="I89" s="117">
        <v>4</v>
      </c>
      <c r="J89" s="117">
        <v>4</v>
      </c>
      <c r="K89" s="117">
        <v>4</v>
      </c>
      <c r="L89" s="117">
        <v>4</v>
      </c>
      <c r="M89" s="117">
        <v>5</v>
      </c>
      <c r="N89" s="117">
        <v>5</v>
      </c>
      <c r="O89" s="117">
        <v>5</v>
      </c>
      <c r="P89" s="117">
        <v>5</v>
      </c>
      <c r="Q89" s="117">
        <v>5</v>
      </c>
      <c r="R89" s="117">
        <v>3</v>
      </c>
      <c r="S89" s="117">
        <v>4</v>
      </c>
      <c r="T89" s="117">
        <v>4</v>
      </c>
    </row>
    <row r="90" spans="1:21" x14ac:dyDescent="0.2">
      <c r="A90" s="116">
        <v>44079.446995254628</v>
      </c>
      <c r="B90" s="117" t="s">
        <v>269</v>
      </c>
      <c r="C90" s="117" t="s">
        <v>6</v>
      </c>
      <c r="D90" s="117" t="s">
        <v>11</v>
      </c>
      <c r="E90" s="117" t="s">
        <v>94</v>
      </c>
      <c r="F90" s="117" t="s">
        <v>12</v>
      </c>
      <c r="G90" s="117" t="s">
        <v>101</v>
      </c>
      <c r="H90" s="117" t="s">
        <v>9</v>
      </c>
      <c r="I90" s="117">
        <v>5</v>
      </c>
      <c r="J90" s="117">
        <v>5</v>
      </c>
      <c r="K90" s="117">
        <v>5</v>
      </c>
      <c r="L90" s="117">
        <v>5</v>
      </c>
      <c r="M90" s="117">
        <v>5</v>
      </c>
      <c r="N90" s="117">
        <v>5</v>
      </c>
      <c r="O90" s="117">
        <v>5</v>
      </c>
      <c r="P90" s="117">
        <v>5</v>
      </c>
      <c r="Q90" s="117">
        <v>5</v>
      </c>
      <c r="R90" s="117">
        <v>2</v>
      </c>
      <c r="S90" s="117">
        <v>4</v>
      </c>
      <c r="T90" s="117">
        <v>5</v>
      </c>
      <c r="U90" s="117" t="s">
        <v>439</v>
      </c>
    </row>
    <row r="91" spans="1:21" x14ac:dyDescent="0.2">
      <c r="A91" s="116">
        <v>44079.447083831023</v>
      </c>
      <c r="B91" s="117" t="s">
        <v>270</v>
      </c>
      <c r="C91" s="117" t="s">
        <v>10</v>
      </c>
      <c r="D91" s="117" t="s">
        <v>11</v>
      </c>
      <c r="E91" s="117" t="s">
        <v>8</v>
      </c>
      <c r="F91" s="117" t="s">
        <v>237</v>
      </c>
      <c r="G91" s="117" t="s">
        <v>93</v>
      </c>
      <c r="H91" s="117" t="s">
        <v>9</v>
      </c>
      <c r="I91" s="117">
        <v>5</v>
      </c>
      <c r="J91" s="117">
        <v>4</v>
      </c>
      <c r="K91" s="117">
        <v>5</v>
      </c>
      <c r="L91" s="117">
        <v>5</v>
      </c>
      <c r="M91" s="117">
        <v>4</v>
      </c>
      <c r="N91" s="117">
        <v>4</v>
      </c>
      <c r="O91" s="117">
        <v>5</v>
      </c>
      <c r="P91" s="117">
        <v>5</v>
      </c>
      <c r="Q91" s="117">
        <v>5</v>
      </c>
      <c r="R91" s="117">
        <v>3</v>
      </c>
      <c r="S91" s="117">
        <v>4</v>
      </c>
      <c r="T91" s="117">
        <v>4</v>
      </c>
      <c r="U91" s="117" t="s">
        <v>440</v>
      </c>
    </row>
    <row r="92" spans="1:21" x14ac:dyDescent="0.2">
      <c r="A92" s="116">
        <v>44079.447130787041</v>
      </c>
      <c r="B92" s="117" t="s">
        <v>271</v>
      </c>
      <c r="C92" s="117" t="s">
        <v>10</v>
      </c>
      <c r="D92" s="117" t="s">
        <v>7</v>
      </c>
      <c r="E92" s="117" t="s">
        <v>94</v>
      </c>
      <c r="F92" s="117" t="s">
        <v>121</v>
      </c>
      <c r="G92" s="117" t="s">
        <v>272</v>
      </c>
      <c r="H92" s="117" t="s">
        <v>18</v>
      </c>
      <c r="I92" s="117">
        <v>4</v>
      </c>
      <c r="J92" s="117">
        <v>4</v>
      </c>
      <c r="K92" s="117">
        <v>4</v>
      </c>
      <c r="L92" s="117">
        <v>4</v>
      </c>
      <c r="M92" s="117">
        <v>4</v>
      </c>
      <c r="N92" s="117">
        <v>4</v>
      </c>
      <c r="O92" s="117">
        <v>5</v>
      </c>
      <c r="P92" s="117">
        <v>5</v>
      </c>
      <c r="Q92" s="117">
        <v>5</v>
      </c>
      <c r="R92" s="117">
        <v>2</v>
      </c>
      <c r="S92" s="117">
        <v>4</v>
      </c>
      <c r="T92" s="117">
        <v>5</v>
      </c>
    </row>
    <row r="93" spans="1:21" x14ac:dyDescent="0.2">
      <c r="A93" s="116">
        <v>44079.447229548612</v>
      </c>
      <c r="B93" s="117" t="s">
        <v>273</v>
      </c>
      <c r="C93" s="117" t="s">
        <v>6</v>
      </c>
      <c r="D93" s="117" t="s">
        <v>11</v>
      </c>
      <c r="E93" s="117" t="s">
        <v>94</v>
      </c>
      <c r="F93" s="117" t="s">
        <v>274</v>
      </c>
      <c r="G93" s="117" t="s">
        <v>187</v>
      </c>
      <c r="H93" s="117" t="s">
        <v>16</v>
      </c>
      <c r="I93" s="117">
        <v>5</v>
      </c>
      <c r="J93" s="117">
        <v>5</v>
      </c>
      <c r="K93" s="117">
        <v>4</v>
      </c>
      <c r="L93" s="117">
        <v>4</v>
      </c>
      <c r="M93" s="117">
        <v>5</v>
      </c>
      <c r="N93" s="117">
        <v>5</v>
      </c>
      <c r="O93" s="117">
        <v>5</v>
      </c>
      <c r="P93" s="117">
        <v>5</v>
      </c>
      <c r="Q93" s="117">
        <v>5</v>
      </c>
      <c r="R93" s="117">
        <v>3</v>
      </c>
      <c r="S93" s="117">
        <v>4</v>
      </c>
      <c r="T93" s="117">
        <v>4</v>
      </c>
    </row>
    <row r="94" spans="1:21" x14ac:dyDescent="0.2">
      <c r="A94" s="116">
        <v>44079.447250578705</v>
      </c>
      <c r="B94" s="117" t="s">
        <v>275</v>
      </c>
      <c r="C94" s="117" t="s">
        <v>10</v>
      </c>
      <c r="D94" s="117" t="s">
        <v>7</v>
      </c>
      <c r="E94" s="117" t="s">
        <v>94</v>
      </c>
      <c r="F94" s="117" t="s">
        <v>12</v>
      </c>
      <c r="G94" s="117" t="s">
        <v>107</v>
      </c>
      <c r="H94" s="117" t="s">
        <v>9</v>
      </c>
      <c r="I94" s="117">
        <v>4</v>
      </c>
      <c r="J94" s="117">
        <v>4</v>
      </c>
      <c r="K94" s="117">
        <v>4</v>
      </c>
      <c r="L94" s="117">
        <v>4</v>
      </c>
      <c r="M94" s="117">
        <v>5</v>
      </c>
      <c r="N94" s="117">
        <v>4</v>
      </c>
      <c r="O94" s="117">
        <v>5</v>
      </c>
      <c r="P94" s="117">
        <v>5</v>
      </c>
      <c r="Q94" s="117">
        <v>5</v>
      </c>
      <c r="R94" s="117">
        <v>2</v>
      </c>
      <c r="S94" s="117">
        <v>5</v>
      </c>
      <c r="T94" s="117">
        <v>5</v>
      </c>
    </row>
    <row r="95" spans="1:21" x14ac:dyDescent="0.2">
      <c r="A95" s="116">
        <v>44079.447337928243</v>
      </c>
      <c r="B95" s="117" t="s">
        <v>276</v>
      </c>
      <c r="C95" s="117" t="s">
        <v>10</v>
      </c>
      <c r="D95" s="117" t="s">
        <v>7</v>
      </c>
      <c r="E95" s="117" t="s">
        <v>8</v>
      </c>
      <c r="F95" s="117" t="s">
        <v>251</v>
      </c>
      <c r="G95" s="117" t="s">
        <v>277</v>
      </c>
      <c r="H95" s="117" t="s">
        <v>18</v>
      </c>
      <c r="I95" s="117">
        <v>5</v>
      </c>
      <c r="J95" s="117">
        <v>5</v>
      </c>
      <c r="K95" s="117">
        <v>5</v>
      </c>
      <c r="L95" s="117">
        <v>5</v>
      </c>
      <c r="M95" s="117">
        <v>5</v>
      </c>
      <c r="N95" s="117">
        <v>5</v>
      </c>
      <c r="O95" s="117">
        <v>5</v>
      </c>
      <c r="P95" s="117">
        <v>5</v>
      </c>
      <c r="Q95" s="117">
        <v>5</v>
      </c>
      <c r="R95" s="117">
        <v>3</v>
      </c>
      <c r="S95" s="117">
        <v>5</v>
      </c>
      <c r="T95" s="117">
        <v>5</v>
      </c>
      <c r="U95" s="117" t="s">
        <v>441</v>
      </c>
    </row>
    <row r="96" spans="1:21" x14ac:dyDescent="0.2">
      <c r="A96" s="116">
        <v>44079.448251817128</v>
      </c>
      <c r="B96" s="117" t="s">
        <v>278</v>
      </c>
      <c r="C96" s="117" t="s">
        <v>10</v>
      </c>
      <c r="D96" s="117" t="s">
        <v>99</v>
      </c>
      <c r="E96" s="117" t="s">
        <v>94</v>
      </c>
      <c r="F96" s="117" t="s">
        <v>12</v>
      </c>
      <c r="G96" s="117" t="s">
        <v>279</v>
      </c>
      <c r="H96" s="117" t="s">
        <v>17</v>
      </c>
      <c r="I96" s="117">
        <v>4</v>
      </c>
      <c r="J96" s="117">
        <v>4</v>
      </c>
      <c r="K96" s="117">
        <v>4</v>
      </c>
      <c r="L96" s="117">
        <v>5</v>
      </c>
      <c r="M96" s="117">
        <v>5</v>
      </c>
      <c r="N96" s="117">
        <v>4</v>
      </c>
      <c r="O96" s="117">
        <v>5</v>
      </c>
      <c r="P96" s="117">
        <v>5</v>
      </c>
      <c r="Q96" s="117">
        <v>5</v>
      </c>
      <c r="R96" s="117">
        <v>3</v>
      </c>
      <c r="S96" s="117">
        <v>4</v>
      </c>
      <c r="T96" s="117">
        <v>4</v>
      </c>
      <c r="U96" s="117" t="s">
        <v>442</v>
      </c>
    </row>
    <row r="97" spans="1:21" x14ac:dyDescent="0.2">
      <c r="A97" s="116">
        <v>44079.448370358798</v>
      </c>
      <c r="B97" s="117" t="s">
        <v>280</v>
      </c>
      <c r="C97" s="117" t="s">
        <v>10</v>
      </c>
      <c r="D97" s="117" t="s">
        <v>99</v>
      </c>
      <c r="E97" s="117" t="s">
        <v>94</v>
      </c>
      <c r="F97" s="117" t="s">
        <v>12</v>
      </c>
      <c r="G97" s="117" t="s">
        <v>100</v>
      </c>
      <c r="H97" s="117" t="s">
        <v>18</v>
      </c>
      <c r="I97" s="117">
        <v>5</v>
      </c>
      <c r="J97" s="117">
        <v>5</v>
      </c>
      <c r="K97" s="117">
        <v>5</v>
      </c>
      <c r="L97" s="117">
        <v>5</v>
      </c>
      <c r="M97" s="117">
        <v>5</v>
      </c>
      <c r="N97" s="117">
        <v>5</v>
      </c>
      <c r="O97" s="117">
        <v>5</v>
      </c>
      <c r="P97" s="117">
        <v>5</v>
      </c>
      <c r="Q97" s="117">
        <v>5</v>
      </c>
      <c r="R97" s="117">
        <v>5</v>
      </c>
      <c r="S97" s="117">
        <v>5</v>
      </c>
      <c r="T97" s="117">
        <v>5</v>
      </c>
      <c r="U97" s="117" t="s">
        <v>443</v>
      </c>
    </row>
    <row r="98" spans="1:21" x14ac:dyDescent="0.2">
      <c r="A98" s="116">
        <v>44079.448569652777</v>
      </c>
      <c r="B98" s="117" t="s">
        <v>281</v>
      </c>
      <c r="C98" s="117" t="s">
        <v>6</v>
      </c>
      <c r="D98" s="117" t="s">
        <v>11</v>
      </c>
      <c r="E98" s="117" t="s">
        <v>94</v>
      </c>
      <c r="F98" s="117" t="s">
        <v>12</v>
      </c>
      <c r="G98" s="117" t="s">
        <v>107</v>
      </c>
      <c r="H98" s="117" t="s">
        <v>9</v>
      </c>
      <c r="I98" s="117">
        <v>5</v>
      </c>
      <c r="J98" s="117">
        <v>5</v>
      </c>
      <c r="K98" s="117">
        <v>5</v>
      </c>
      <c r="L98" s="117">
        <v>5</v>
      </c>
      <c r="M98" s="117">
        <v>5</v>
      </c>
      <c r="N98" s="117">
        <v>5</v>
      </c>
      <c r="O98" s="117">
        <v>5</v>
      </c>
      <c r="P98" s="117">
        <v>5</v>
      </c>
      <c r="Q98" s="117">
        <v>5</v>
      </c>
      <c r="R98" s="117">
        <v>3</v>
      </c>
      <c r="S98" s="117">
        <v>4</v>
      </c>
      <c r="T98" s="117">
        <v>4</v>
      </c>
    </row>
    <row r="99" spans="1:21" x14ac:dyDescent="0.2">
      <c r="A99" s="116">
        <v>44079.448909583334</v>
      </c>
      <c r="B99" s="117" t="s">
        <v>282</v>
      </c>
      <c r="C99" s="117" t="s">
        <v>10</v>
      </c>
      <c r="D99" s="117" t="s">
        <v>11</v>
      </c>
      <c r="E99" s="117" t="s">
        <v>8</v>
      </c>
      <c r="F99" s="117" t="s">
        <v>251</v>
      </c>
      <c r="G99" s="117" t="s">
        <v>252</v>
      </c>
      <c r="H99" s="117" t="s">
        <v>13</v>
      </c>
      <c r="I99" s="117">
        <v>5</v>
      </c>
      <c r="J99" s="117">
        <v>5</v>
      </c>
      <c r="K99" s="117">
        <v>5</v>
      </c>
      <c r="L99" s="117">
        <v>4</v>
      </c>
      <c r="M99" s="117">
        <v>5</v>
      </c>
      <c r="N99" s="117">
        <v>4</v>
      </c>
      <c r="O99" s="117">
        <v>5</v>
      </c>
      <c r="P99" s="117">
        <v>5</v>
      </c>
      <c r="Q99" s="117">
        <v>5</v>
      </c>
      <c r="R99" s="117">
        <v>3</v>
      </c>
      <c r="S99" s="117">
        <v>4</v>
      </c>
      <c r="T99" s="117">
        <v>4</v>
      </c>
      <c r="U99" s="117" t="s">
        <v>444</v>
      </c>
    </row>
    <row r="100" spans="1:21" x14ac:dyDescent="0.2">
      <c r="A100" s="116">
        <v>44079.449558912034</v>
      </c>
      <c r="B100" s="117" t="s">
        <v>283</v>
      </c>
      <c r="C100" s="117" t="s">
        <v>10</v>
      </c>
      <c r="D100" s="117" t="s">
        <v>11</v>
      </c>
      <c r="E100" s="117" t="s">
        <v>8</v>
      </c>
      <c r="F100" s="117" t="s">
        <v>12</v>
      </c>
      <c r="G100" s="117" t="s">
        <v>154</v>
      </c>
      <c r="H100" s="117" t="s">
        <v>9</v>
      </c>
      <c r="I100" s="117">
        <v>5</v>
      </c>
      <c r="J100" s="117">
        <v>5</v>
      </c>
      <c r="K100" s="117">
        <v>5</v>
      </c>
      <c r="L100" s="117">
        <v>5</v>
      </c>
      <c r="M100" s="117">
        <v>5</v>
      </c>
      <c r="N100" s="117">
        <v>5</v>
      </c>
      <c r="O100" s="117">
        <v>5</v>
      </c>
      <c r="P100" s="117">
        <v>5</v>
      </c>
      <c r="Q100" s="117">
        <v>5</v>
      </c>
      <c r="R100" s="117">
        <v>5</v>
      </c>
      <c r="S100" s="117">
        <v>5</v>
      </c>
      <c r="T100" s="117">
        <v>5</v>
      </c>
    </row>
    <row r="101" spans="1:21" x14ac:dyDescent="0.2">
      <c r="A101" s="116">
        <v>44079.449738668976</v>
      </c>
      <c r="B101" s="117" t="s">
        <v>284</v>
      </c>
      <c r="C101" s="117" t="s">
        <v>10</v>
      </c>
      <c r="D101" s="117" t="s">
        <v>99</v>
      </c>
      <c r="E101" s="117" t="s">
        <v>94</v>
      </c>
      <c r="F101" s="117" t="s">
        <v>12</v>
      </c>
      <c r="G101" s="117" t="s">
        <v>187</v>
      </c>
      <c r="H101" s="117" t="s">
        <v>16</v>
      </c>
      <c r="I101" s="117">
        <v>5</v>
      </c>
      <c r="J101" s="117">
        <v>5</v>
      </c>
      <c r="K101" s="117">
        <v>5</v>
      </c>
      <c r="L101" s="117">
        <v>5</v>
      </c>
      <c r="M101" s="117">
        <v>5</v>
      </c>
      <c r="N101" s="117">
        <v>4</v>
      </c>
      <c r="O101" s="117">
        <v>5</v>
      </c>
      <c r="P101" s="117">
        <v>5</v>
      </c>
      <c r="Q101" s="117">
        <v>5</v>
      </c>
      <c r="R101" s="117">
        <v>3</v>
      </c>
      <c r="S101" s="117">
        <v>4</v>
      </c>
      <c r="T101" s="117">
        <v>5</v>
      </c>
      <c r="U101" s="117" t="s">
        <v>15</v>
      </c>
    </row>
    <row r="102" spans="1:21" x14ac:dyDescent="0.2">
      <c r="A102" s="116">
        <v>44079.450140277782</v>
      </c>
      <c r="B102" s="117" t="s">
        <v>285</v>
      </c>
      <c r="C102" s="117" t="s">
        <v>10</v>
      </c>
      <c r="D102" s="117" t="s">
        <v>11</v>
      </c>
      <c r="E102" s="117" t="s">
        <v>8</v>
      </c>
      <c r="F102" s="117" t="s">
        <v>12</v>
      </c>
      <c r="G102" s="117" t="s">
        <v>286</v>
      </c>
      <c r="H102" s="117" t="s">
        <v>13</v>
      </c>
      <c r="I102" s="117">
        <v>5</v>
      </c>
      <c r="J102" s="117">
        <v>5</v>
      </c>
      <c r="K102" s="117">
        <v>5</v>
      </c>
      <c r="L102" s="117">
        <v>4</v>
      </c>
      <c r="M102" s="117">
        <v>4</v>
      </c>
      <c r="N102" s="117">
        <v>4</v>
      </c>
      <c r="O102" s="117">
        <v>5</v>
      </c>
      <c r="P102" s="117">
        <v>5</v>
      </c>
      <c r="Q102" s="117">
        <v>5</v>
      </c>
      <c r="R102" s="117">
        <v>1</v>
      </c>
      <c r="S102" s="117">
        <v>3</v>
      </c>
      <c r="T102" s="117">
        <v>3</v>
      </c>
      <c r="U102" s="117" t="s">
        <v>15</v>
      </c>
    </row>
    <row r="103" spans="1:21" x14ac:dyDescent="0.2">
      <c r="A103" s="116">
        <v>44079.450812002317</v>
      </c>
      <c r="B103" s="117" t="s">
        <v>287</v>
      </c>
      <c r="C103" s="117" t="s">
        <v>10</v>
      </c>
      <c r="D103" s="117" t="s">
        <v>7</v>
      </c>
      <c r="E103" s="117" t="s">
        <v>8</v>
      </c>
      <c r="F103" s="117" t="s">
        <v>12</v>
      </c>
      <c r="G103" s="117" t="s">
        <v>156</v>
      </c>
      <c r="H103" s="117" t="s">
        <v>18</v>
      </c>
      <c r="I103" s="117">
        <v>5</v>
      </c>
      <c r="J103" s="117">
        <v>4</v>
      </c>
      <c r="K103" s="117">
        <v>4</v>
      </c>
      <c r="L103" s="117">
        <v>4</v>
      </c>
      <c r="M103" s="117">
        <v>4</v>
      </c>
      <c r="N103" s="117">
        <v>3</v>
      </c>
      <c r="O103" s="117">
        <v>5</v>
      </c>
      <c r="P103" s="117">
        <v>5</v>
      </c>
      <c r="Q103" s="117">
        <v>5</v>
      </c>
      <c r="R103" s="117">
        <v>2</v>
      </c>
      <c r="S103" s="117">
        <v>3</v>
      </c>
      <c r="T103" s="117">
        <v>3</v>
      </c>
    </row>
    <row r="104" spans="1:21" x14ac:dyDescent="0.2">
      <c r="A104" s="116">
        <v>44079.45108194444</v>
      </c>
      <c r="B104" s="117" t="s">
        <v>288</v>
      </c>
      <c r="C104" s="117" t="s">
        <v>10</v>
      </c>
      <c r="D104" s="117" t="s">
        <v>7</v>
      </c>
      <c r="E104" s="117" t="s">
        <v>8</v>
      </c>
      <c r="F104" s="117" t="s">
        <v>12</v>
      </c>
      <c r="G104" s="117" t="s">
        <v>156</v>
      </c>
      <c r="H104" s="117" t="s">
        <v>13</v>
      </c>
      <c r="I104" s="117">
        <v>4</v>
      </c>
      <c r="J104" s="117">
        <v>3</v>
      </c>
      <c r="K104" s="117">
        <v>3</v>
      </c>
      <c r="L104" s="117">
        <v>4</v>
      </c>
      <c r="M104" s="117">
        <v>3</v>
      </c>
      <c r="N104" s="117">
        <v>3</v>
      </c>
      <c r="O104" s="117">
        <v>3</v>
      </c>
      <c r="P104" s="117">
        <v>3</v>
      </c>
      <c r="Q104" s="117">
        <v>4</v>
      </c>
      <c r="R104" s="117">
        <v>2</v>
      </c>
      <c r="S104" s="117">
        <v>3</v>
      </c>
      <c r="T104" s="117">
        <v>3</v>
      </c>
      <c r="U104" s="117" t="s">
        <v>445</v>
      </c>
    </row>
    <row r="105" spans="1:21" x14ac:dyDescent="0.2">
      <c r="A105" s="116">
        <v>44079.451386909721</v>
      </c>
      <c r="B105" s="117" t="s">
        <v>289</v>
      </c>
      <c r="C105" s="117" t="s">
        <v>10</v>
      </c>
      <c r="D105" s="117" t="s">
        <v>11</v>
      </c>
      <c r="E105" s="117" t="s">
        <v>8</v>
      </c>
      <c r="F105" s="117" t="s">
        <v>290</v>
      </c>
      <c r="G105" s="117" t="s">
        <v>98</v>
      </c>
      <c r="H105" s="117" t="s">
        <v>18</v>
      </c>
      <c r="I105" s="117">
        <v>3</v>
      </c>
      <c r="J105" s="117">
        <v>3</v>
      </c>
      <c r="K105" s="117">
        <v>4</v>
      </c>
      <c r="L105" s="117">
        <v>4</v>
      </c>
      <c r="M105" s="117">
        <v>3</v>
      </c>
      <c r="N105" s="117">
        <v>4</v>
      </c>
      <c r="O105" s="117">
        <v>3</v>
      </c>
      <c r="P105" s="117">
        <v>4</v>
      </c>
      <c r="Q105" s="117">
        <v>4</v>
      </c>
      <c r="R105" s="117">
        <v>4</v>
      </c>
      <c r="S105" s="117">
        <v>4</v>
      </c>
      <c r="T105" s="117">
        <v>4</v>
      </c>
    </row>
    <row r="106" spans="1:21" x14ac:dyDescent="0.2">
      <c r="A106" s="116">
        <v>44079.451659537037</v>
      </c>
      <c r="B106" s="117" t="s">
        <v>291</v>
      </c>
      <c r="C106" s="117" t="s">
        <v>10</v>
      </c>
      <c r="D106" s="117" t="s">
        <v>11</v>
      </c>
      <c r="E106" s="117" t="s">
        <v>8</v>
      </c>
      <c r="F106" s="117" t="s">
        <v>189</v>
      </c>
      <c r="G106" s="117" t="s">
        <v>194</v>
      </c>
      <c r="H106" s="117" t="s">
        <v>13</v>
      </c>
      <c r="I106" s="117">
        <v>4</v>
      </c>
      <c r="J106" s="117">
        <v>4</v>
      </c>
      <c r="K106" s="117">
        <v>4</v>
      </c>
      <c r="L106" s="117">
        <v>4</v>
      </c>
      <c r="M106" s="117">
        <v>4</v>
      </c>
      <c r="N106" s="117">
        <v>4</v>
      </c>
      <c r="O106" s="117">
        <v>4</v>
      </c>
      <c r="P106" s="117">
        <v>4</v>
      </c>
      <c r="Q106" s="117">
        <v>4</v>
      </c>
      <c r="R106" s="117">
        <v>2</v>
      </c>
      <c r="S106" s="117">
        <v>4</v>
      </c>
      <c r="T106" s="117">
        <v>4</v>
      </c>
    </row>
    <row r="107" spans="1:21" x14ac:dyDescent="0.2">
      <c r="A107" s="116">
        <v>44079.452892870366</v>
      </c>
      <c r="B107" s="117" t="s">
        <v>292</v>
      </c>
      <c r="C107" s="117" t="s">
        <v>10</v>
      </c>
      <c r="D107" s="117" t="s">
        <v>7</v>
      </c>
      <c r="E107" s="117" t="s">
        <v>8</v>
      </c>
      <c r="F107" s="117" t="s">
        <v>169</v>
      </c>
      <c r="G107" s="117" t="s">
        <v>293</v>
      </c>
      <c r="H107" s="117" t="s">
        <v>18</v>
      </c>
      <c r="I107" s="117">
        <v>4</v>
      </c>
      <c r="J107" s="117">
        <v>4</v>
      </c>
      <c r="K107" s="117">
        <v>4</v>
      </c>
      <c r="L107" s="117">
        <v>4</v>
      </c>
      <c r="M107" s="117">
        <v>5</v>
      </c>
      <c r="N107" s="117">
        <v>5</v>
      </c>
      <c r="O107" s="117">
        <v>5</v>
      </c>
      <c r="P107" s="117">
        <v>5</v>
      </c>
      <c r="Q107" s="117">
        <v>5</v>
      </c>
      <c r="R107" s="117">
        <v>4</v>
      </c>
      <c r="S107" s="117">
        <v>4</v>
      </c>
      <c r="T107" s="117">
        <v>4</v>
      </c>
      <c r="U107" s="117" t="s">
        <v>446</v>
      </c>
    </row>
    <row r="108" spans="1:21" x14ac:dyDescent="0.2">
      <c r="A108" s="116">
        <v>44079.45386076389</v>
      </c>
      <c r="B108" s="117" t="s">
        <v>294</v>
      </c>
      <c r="C108" s="117" t="s">
        <v>10</v>
      </c>
      <c r="D108" s="117" t="s">
        <v>11</v>
      </c>
      <c r="E108" s="117" t="s">
        <v>94</v>
      </c>
      <c r="F108" s="117" t="s">
        <v>12</v>
      </c>
      <c r="G108" s="117" t="s">
        <v>107</v>
      </c>
      <c r="H108" s="117" t="s">
        <v>9</v>
      </c>
      <c r="I108" s="117">
        <v>4</v>
      </c>
      <c r="J108" s="117">
        <v>4</v>
      </c>
      <c r="K108" s="117">
        <v>4</v>
      </c>
      <c r="L108" s="117">
        <v>4</v>
      </c>
      <c r="M108" s="117">
        <v>4</v>
      </c>
      <c r="N108" s="117">
        <v>5</v>
      </c>
      <c r="O108" s="117">
        <v>4</v>
      </c>
      <c r="P108" s="117">
        <v>4</v>
      </c>
      <c r="Q108" s="117">
        <v>4</v>
      </c>
      <c r="R108" s="117">
        <v>3</v>
      </c>
      <c r="S108" s="117">
        <v>4</v>
      </c>
      <c r="T108" s="117">
        <v>4</v>
      </c>
    </row>
    <row r="109" spans="1:21" x14ac:dyDescent="0.2">
      <c r="A109" s="116">
        <v>44079.454627997686</v>
      </c>
      <c r="B109" s="117" t="s">
        <v>295</v>
      </c>
      <c r="C109" s="117" t="s">
        <v>10</v>
      </c>
      <c r="D109" s="117" t="s">
        <v>7</v>
      </c>
      <c r="E109" s="117" t="s">
        <v>8</v>
      </c>
      <c r="F109" s="117" t="s">
        <v>216</v>
      </c>
      <c r="G109" s="117" t="s">
        <v>124</v>
      </c>
      <c r="H109" s="117" t="s">
        <v>9</v>
      </c>
      <c r="I109" s="117">
        <v>4</v>
      </c>
      <c r="J109" s="117">
        <v>5</v>
      </c>
      <c r="K109" s="117">
        <v>5</v>
      </c>
      <c r="L109" s="117">
        <v>5</v>
      </c>
      <c r="M109" s="117">
        <v>4</v>
      </c>
      <c r="N109" s="117">
        <v>4</v>
      </c>
      <c r="O109" s="117">
        <v>4</v>
      </c>
      <c r="P109" s="117">
        <v>4</v>
      </c>
      <c r="Q109" s="117">
        <v>4</v>
      </c>
      <c r="R109" s="117">
        <v>2</v>
      </c>
      <c r="S109" s="117">
        <v>4</v>
      </c>
      <c r="T109" s="117">
        <v>4</v>
      </c>
    </row>
    <row r="110" spans="1:21" x14ac:dyDescent="0.2">
      <c r="A110" s="116">
        <v>44079.455321145833</v>
      </c>
      <c r="B110" s="117" t="s">
        <v>296</v>
      </c>
      <c r="C110" s="117" t="s">
        <v>10</v>
      </c>
      <c r="D110" s="117" t="s">
        <v>7</v>
      </c>
      <c r="E110" s="117" t="s">
        <v>8</v>
      </c>
      <c r="F110" s="117" t="s">
        <v>297</v>
      </c>
      <c r="G110" s="117" t="s">
        <v>298</v>
      </c>
      <c r="H110" s="117" t="s">
        <v>9</v>
      </c>
      <c r="I110" s="117">
        <v>5</v>
      </c>
      <c r="J110" s="117">
        <v>3</v>
      </c>
      <c r="K110" s="117">
        <v>4</v>
      </c>
      <c r="L110" s="117">
        <v>3</v>
      </c>
      <c r="M110" s="117">
        <v>5</v>
      </c>
      <c r="N110" s="117">
        <v>5</v>
      </c>
      <c r="O110" s="117">
        <v>5</v>
      </c>
      <c r="P110" s="117">
        <v>4</v>
      </c>
      <c r="Q110" s="117">
        <v>5</v>
      </c>
      <c r="R110" s="117">
        <v>5</v>
      </c>
      <c r="S110" s="117">
        <v>5</v>
      </c>
      <c r="T110" s="117">
        <v>5</v>
      </c>
    </row>
    <row r="111" spans="1:21" x14ac:dyDescent="0.2">
      <c r="A111" s="116">
        <v>44079.455681180552</v>
      </c>
      <c r="B111" s="117" t="s">
        <v>299</v>
      </c>
      <c r="C111" s="117" t="s">
        <v>6</v>
      </c>
      <c r="D111" s="117" t="s">
        <v>7</v>
      </c>
      <c r="E111" s="117" t="s">
        <v>8</v>
      </c>
      <c r="F111" s="117" t="s">
        <v>182</v>
      </c>
      <c r="G111" s="117" t="s">
        <v>207</v>
      </c>
      <c r="H111" s="117" t="s">
        <v>17</v>
      </c>
      <c r="I111" s="117">
        <v>5</v>
      </c>
      <c r="J111" s="117">
        <v>5</v>
      </c>
      <c r="K111" s="117">
        <v>5</v>
      </c>
      <c r="L111" s="117">
        <v>5</v>
      </c>
      <c r="M111" s="117">
        <v>5</v>
      </c>
      <c r="N111" s="117">
        <v>5</v>
      </c>
      <c r="O111" s="117">
        <v>5</v>
      </c>
      <c r="P111" s="117">
        <v>5</v>
      </c>
      <c r="Q111" s="117">
        <v>5</v>
      </c>
      <c r="R111" s="117">
        <v>5</v>
      </c>
      <c r="S111" s="117">
        <v>5</v>
      </c>
      <c r="T111" s="117">
        <v>5</v>
      </c>
    </row>
    <row r="112" spans="1:21" x14ac:dyDescent="0.2">
      <c r="A112" s="116">
        <v>44079.456587037042</v>
      </c>
      <c r="B112" s="117" t="s">
        <v>300</v>
      </c>
      <c r="C112" s="117" t="s">
        <v>6</v>
      </c>
      <c r="D112" s="117" t="s">
        <v>7</v>
      </c>
      <c r="E112" s="117" t="s">
        <v>8</v>
      </c>
      <c r="F112" s="117" t="s">
        <v>301</v>
      </c>
      <c r="G112" s="117" t="s">
        <v>118</v>
      </c>
      <c r="H112" s="117" t="s">
        <v>18</v>
      </c>
      <c r="I112" s="117">
        <v>4</v>
      </c>
      <c r="J112" s="117">
        <v>4</v>
      </c>
      <c r="K112" s="117">
        <v>3</v>
      </c>
      <c r="L112" s="117">
        <v>3</v>
      </c>
      <c r="M112" s="117">
        <v>4</v>
      </c>
      <c r="N112" s="117">
        <v>4</v>
      </c>
      <c r="O112" s="117">
        <v>4</v>
      </c>
      <c r="P112" s="117">
        <v>4</v>
      </c>
      <c r="Q112" s="117">
        <v>4</v>
      </c>
      <c r="R112" s="117">
        <v>4</v>
      </c>
      <c r="S112" s="117">
        <v>4</v>
      </c>
      <c r="T112" s="117">
        <v>4</v>
      </c>
    </row>
    <row r="113" spans="1:21" x14ac:dyDescent="0.2">
      <c r="A113" s="116">
        <v>44079.456602858801</v>
      </c>
      <c r="B113" s="117" t="s">
        <v>302</v>
      </c>
      <c r="C113" s="117" t="s">
        <v>6</v>
      </c>
      <c r="D113" s="117" t="s">
        <v>7</v>
      </c>
      <c r="E113" s="117" t="s">
        <v>8</v>
      </c>
      <c r="F113" s="117" t="s">
        <v>147</v>
      </c>
      <c r="G113" s="117" t="s">
        <v>303</v>
      </c>
      <c r="H113" s="117" t="s">
        <v>18</v>
      </c>
      <c r="I113" s="117">
        <v>3</v>
      </c>
      <c r="J113" s="117">
        <v>4</v>
      </c>
      <c r="K113" s="117">
        <v>1</v>
      </c>
      <c r="L113" s="117">
        <v>4</v>
      </c>
      <c r="M113" s="117">
        <v>5</v>
      </c>
      <c r="N113" s="117">
        <v>4</v>
      </c>
      <c r="O113" s="117">
        <v>5</v>
      </c>
      <c r="P113" s="117">
        <v>5</v>
      </c>
      <c r="Q113" s="117">
        <v>5</v>
      </c>
      <c r="R113" s="117">
        <v>3</v>
      </c>
      <c r="S113" s="117">
        <v>4</v>
      </c>
      <c r="T113" s="117">
        <v>5</v>
      </c>
      <c r="U113" s="117" t="s">
        <v>447</v>
      </c>
    </row>
    <row r="114" spans="1:21" x14ac:dyDescent="0.2">
      <c r="A114" s="116">
        <v>44079.456971493055</v>
      </c>
      <c r="B114" s="117" t="s">
        <v>304</v>
      </c>
      <c r="C114" s="117" t="s">
        <v>10</v>
      </c>
      <c r="D114" s="117" t="s">
        <v>7</v>
      </c>
      <c r="E114" s="117" t="s">
        <v>8</v>
      </c>
      <c r="F114" s="117" t="s">
        <v>305</v>
      </c>
      <c r="G114" s="117" t="s">
        <v>183</v>
      </c>
      <c r="H114" s="117" t="s">
        <v>17</v>
      </c>
      <c r="I114" s="117">
        <v>5</v>
      </c>
      <c r="J114" s="117">
        <v>5</v>
      </c>
      <c r="K114" s="117">
        <v>5</v>
      </c>
      <c r="L114" s="117">
        <v>5</v>
      </c>
      <c r="M114" s="117">
        <v>5</v>
      </c>
      <c r="N114" s="117">
        <v>4</v>
      </c>
      <c r="O114" s="117">
        <v>3</v>
      </c>
      <c r="P114" s="117">
        <v>5</v>
      </c>
      <c r="Q114" s="117">
        <v>5</v>
      </c>
      <c r="R114" s="117">
        <v>3</v>
      </c>
      <c r="S114" s="117">
        <v>4</v>
      </c>
      <c r="T114" s="117">
        <v>5</v>
      </c>
      <c r="U114" s="117" t="s">
        <v>448</v>
      </c>
    </row>
    <row r="115" spans="1:21" x14ac:dyDescent="0.2">
      <c r="A115" s="116">
        <v>44079.457417824073</v>
      </c>
      <c r="B115" s="117" t="s">
        <v>306</v>
      </c>
      <c r="C115" s="117" t="s">
        <v>6</v>
      </c>
      <c r="D115" s="117" t="s">
        <v>99</v>
      </c>
      <c r="E115" s="117" t="s">
        <v>8</v>
      </c>
      <c r="F115" s="117" t="s">
        <v>108</v>
      </c>
      <c r="G115" s="117" t="s">
        <v>307</v>
      </c>
      <c r="H115" s="117" t="s">
        <v>9</v>
      </c>
      <c r="I115" s="117">
        <v>4</v>
      </c>
      <c r="J115" s="117">
        <v>4</v>
      </c>
      <c r="K115" s="117">
        <v>4</v>
      </c>
      <c r="L115" s="117">
        <v>4</v>
      </c>
      <c r="M115" s="117">
        <v>4</v>
      </c>
      <c r="N115" s="117">
        <v>4</v>
      </c>
      <c r="O115" s="117">
        <v>4</v>
      </c>
      <c r="P115" s="117">
        <v>4</v>
      </c>
      <c r="Q115" s="117">
        <v>4</v>
      </c>
      <c r="R115" s="117">
        <v>2</v>
      </c>
      <c r="S115" s="117">
        <v>4</v>
      </c>
      <c r="T115" s="117">
        <v>4</v>
      </c>
      <c r="U115" s="117" t="s">
        <v>449</v>
      </c>
    </row>
    <row r="116" spans="1:21" x14ac:dyDescent="0.2">
      <c r="A116" s="116">
        <v>44079.457891701386</v>
      </c>
      <c r="B116" s="117" t="s">
        <v>308</v>
      </c>
      <c r="C116" s="117" t="s">
        <v>10</v>
      </c>
      <c r="D116" s="117" t="s">
        <v>7</v>
      </c>
      <c r="E116" s="117" t="s">
        <v>8</v>
      </c>
      <c r="F116" s="117" t="s">
        <v>301</v>
      </c>
      <c r="G116" s="117" t="s">
        <v>309</v>
      </c>
      <c r="H116" s="117" t="s">
        <v>9</v>
      </c>
      <c r="I116" s="117">
        <v>5</v>
      </c>
      <c r="J116" s="117">
        <v>5</v>
      </c>
      <c r="K116" s="117">
        <v>4</v>
      </c>
      <c r="L116" s="117">
        <v>4</v>
      </c>
      <c r="M116" s="117">
        <v>5</v>
      </c>
      <c r="N116" s="117">
        <v>4</v>
      </c>
      <c r="O116" s="117">
        <v>4</v>
      </c>
      <c r="P116" s="117">
        <v>4</v>
      </c>
      <c r="Q116" s="117">
        <v>5</v>
      </c>
      <c r="R116" s="117">
        <v>1</v>
      </c>
      <c r="S116" s="117">
        <v>3</v>
      </c>
      <c r="T116" s="117">
        <v>4</v>
      </c>
    </row>
    <row r="117" spans="1:21" x14ac:dyDescent="0.2">
      <c r="A117" s="116">
        <v>44079.458711550928</v>
      </c>
      <c r="B117" s="117" t="s">
        <v>310</v>
      </c>
      <c r="C117" s="117" t="s">
        <v>6</v>
      </c>
      <c r="D117" s="117" t="s">
        <v>11</v>
      </c>
      <c r="E117" s="117" t="s">
        <v>94</v>
      </c>
      <c r="F117" s="117" t="s">
        <v>178</v>
      </c>
      <c r="G117" s="117" t="s">
        <v>178</v>
      </c>
      <c r="H117" s="117" t="s">
        <v>16</v>
      </c>
      <c r="I117" s="117">
        <v>4</v>
      </c>
      <c r="J117" s="117">
        <v>5</v>
      </c>
      <c r="K117" s="117">
        <v>5</v>
      </c>
      <c r="L117" s="117">
        <v>5</v>
      </c>
      <c r="M117" s="117">
        <v>4</v>
      </c>
      <c r="N117" s="117">
        <v>3</v>
      </c>
      <c r="O117" s="117">
        <v>4</v>
      </c>
      <c r="P117" s="117">
        <v>4</v>
      </c>
      <c r="Q117" s="117">
        <v>5</v>
      </c>
      <c r="R117" s="117">
        <v>4</v>
      </c>
      <c r="S117" s="117">
        <v>4</v>
      </c>
      <c r="T117" s="117">
        <v>4</v>
      </c>
    </row>
    <row r="118" spans="1:21" x14ac:dyDescent="0.2">
      <c r="A118" s="116">
        <v>44079.459487233791</v>
      </c>
      <c r="B118" s="117" t="s">
        <v>311</v>
      </c>
      <c r="C118" s="117" t="s">
        <v>10</v>
      </c>
      <c r="D118" s="117" t="s">
        <v>11</v>
      </c>
      <c r="E118" s="117" t="s">
        <v>94</v>
      </c>
      <c r="F118" s="117" t="s">
        <v>12</v>
      </c>
      <c r="G118" s="117" t="s">
        <v>101</v>
      </c>
      <c r="H118" s="117" t="s">
        <v>16</v>
      </c>
      <c r="I118" s="117">
        <v>5</v>
      </c>
      <c r="J118" s="117">
        <v>5</v>
      </c>
      <c r="K118" s="117">
        <v>5</v>
      </c>
      <c r="L118" s="117">
        <v>5</v>
      </c>
      <c r="M118" s="117">
        <v>5</v>
      </c>
      <c r="N118" s="117">
        <v>5</v>
      </c>
      <c r="O118" s="117">
        <v>5</v>
      </c>
      <c r="P118" s="117">
        <v>5</v>
      </c>
      <c r="Q118" s="117">
        <v>5</v>
      </c>
      <c r="R118" s="117">
        <v>3</v>
      </c>
      <c r="S118" s="117">
        <v>5</v>
      </c>
      <c r="T118" s="117">
        <v>5</v>
      </c>
    </row>
    <row r="119" spans="1:21" x14ac:dyDescent="0.2">
      <c r="A119" s="116">
        <v>44079.460411087959</v>
      </c>
      <c r="B119" s="117" t="s">
        <v>312</v>
      </c>
      <c r="C119" s="117" t="s">
        <v>10</v>
      </c>
      <c r="D119" s="117" t="s">
        <v>99</v>
      </c>
      <c r="E119" s="117" t="s">
        <v>94</v>
      </c>
      <c r="F119" s="117" t="s">
        <v>12</v>
      </c>
      <c r="G119" s="117" t="s">
        <v>102</v>
      </c>
      <c r="H119" s="117" t="s">
        <v>18</v>
      </c>
      <c r="I119" s="117">
        <v>5</v>
      </c>
      <c r="J119" s="117">
        <v>5</v>
      </c>
      <c r="K119" s="117">
        <v>5</v>
      </c>
      <c r="L119" s="117">
        <v>5</v>
      </c>
      <c r="M119" s="117">
        <v>4</v>
      </c>
      <c r="N119" s="117">
        <v>4</v>
      </c>
      <c r="O119" s="117">
        <v>5</v>
      </c>
      <c r="P119" s="117">
        <v>5</v>
      </c>
      <c r="Q119" s="117">
        <v>5</v>
      </c>
      <c r="R119" s="117">
        <v>3</v>
      </c>
      <c r="S119" s="117">
        <v>4</v>
      </c>
      <c r="T119" s="117">
        <v>4</v>
      </c>
      <c r="U119" s="117" t="s">
        <v>443</v>
      </c>
    </row>
    <row r="120" spans="1:21" x14ac:dyDescent="0.2">
      <c r="A120" s="116">
        <v>44079.461267418985</v>
      </c>
      <c r="B120" s="117" t="s">
        <v>313</v>
      </c>
      <c r="C120" s="117" t="s">
        <v>10</v>
      </c>
      <c r="D120" s="117" t="s">
        <v>99</v>
      </c>
      <c r="E120" s="117" t="s">
        <v>8</v>
      </c>
      <c r="F120" s="117" t="s">
        <v>12</v>
      </c>
      <c r="G120" s="117" t="s">
        <v>156</v>
      </c>
      <c r="H120" s="117" t="s">
        <v>13</v>
      </c>
      <c r="I120" s="117">
        <v>5</v>
      </c>
      <c r="J120" s="117">
        <v>5</v>
      </c>
      <c r="K120" s="117">
        <v>5</v>
      </c>
      <c r="L120" s="117">
        <v>5</v>
      </c>
      <c r="M120" s="117">
        <v>5</v>
      </c>
      <c r="N120" s="117">
        <v>5</v>
      </c>
      <c r="O120" s="117">
        <v>5</v>
      </c>
      <c r="P120" s="117">
        <v>5</v>
      </c>
      <c r="Q120" s="117">
        <v>5</v>
      </c>
      <c r="R120" s="117">
        <v>1</v>
      </c>
      <c r="S120" s="117">
        <v>3</v>
      </c>
      <c r="T120" s="117">
        <v>3</v>
      </c>
      <c r="U120" s="117" t="s">
        <v>450</v>
      </c>
    </row>
    <row r="121" spans="1:21" x14ac:dyDescent="0.2">
      <c r="A121" s="116">
        <v>44079.461467187502</v>
      </c>
      <c r="B121" s="117" t="s">
        <v>314</v>
      </c>
      <c r="C121" s="117" t="s">
        <v>6</v>
      </c>
      <c r="D121" s="117" t="s">
        <v>11</v>
      </c>
      <c r="E121" s="117" t="s">
        <v>94</v>
      </c>
      <c r="F121" s="117" t="s">
        <v>12</v>
      </c>
      <c r="G121" s="117" t="s">
        <v>107</v>
      </c>
      <c r="H121" s="117" t="s">
        <v>9</v>
      </c>
      <c r="I121" s="117">
        <v>2</v>
      </c>
      <c r="J121" s="117">
        <v>3</v>
      </c>
      <c r="K121" s="117">
        <v>2</v>
      </c>
      <c r="L121" s="117">
        <v>3</v>
      </c>
      <c r="M121" s="117">
        <v>5</v>
      </c>
      <c r="N121" s="117">
        <v>2</v>
      </c>
      <c r="O121" s="117">
        <v>1</v>
      </c>
      <c r="P121" s="117">
        <v>5</v>
      </c>
      <c r="Q121" s="117">
        <v>5</v>
      </c>
      <c r="R121" s="117">
        <v>1</v>
      </c>
      <c r="S121" s="117">
        <v>3</v>
      </c>
      <c r="T121" s="117">
        <v>5</v>
      </c>
      <c r="U121" s="117" t="s">
        <v>451</v>
      </c>
    </row>
    <row r="122" spans="1:21" x14ac:dyDescent="0.2">
      <c r="A122" s="116">
        <v>44079.462052916671</v>
      </c>
      <c r="B122" s="117" t="s">
        <v>315</v>
      </c>
      <c r="C122" s="117" t="s">
        <v>10</v>
      </c>
      <c r="D122" s="117" t="s">
        <v>11</v>
      </c>
      <c r="E122" s="117" t="s">
        <v>8</v>
      </c>
      <c r="F122" s="117" t="s">
        <v>189</v>
      </c>
      <c r="G122" s="117" t="s">
        <v>316</v>
      </c>
      <c r="H122" s="117" t="s">
        <v>9</v>
      </c>
      <c r="I122" s="117">
        <v>4</v>
      </c>
      <c r="J122" s="117">
        <v>3</v>
      </c>
      <c r="K122" s="117">
        <v>4</v>
      </c>
      <c r="L122" s="117">
        <v>3</v>
      </c>
      <c r="M122" s="117">
        <v>4</v>
      </c>
      <c r="N122" s="117">
        <v>3</v>
      </c>
      <c r="O122" s="117">
        <v>4</v>
      </c>
      <c r="P122" s="117">
        <v>4</v>
      </c>
      <c r="Q122" s="117">
        <v>5</v>
      </c>
      <c r="R122" s="117">
        <v>2</v>
      </c>
      <c r="S122" s="117">
        <v>3</v>
      </c>
      <c r="T122" s="117">
        <v>4</v>
      </c>
    </row>
    <row r="123" spans="1:21" x14ac:dyDescent="0.2">
      <c r="A123" s="116">
        <v>44079.463652893523</v>
      </c>
      <c r="B123" s="117" t="s">
        <v>317</v>
      </c>
      <c r="C123" s="117" t="s">
        <v>10</v>
      </c>
      <c r="D123" s="117" t="s">
        <v>11</v>
      </c>
      <c r="E123" s="117" t="s">
        <v>8</v>
      </c>
      <c r="F123" s="117" t="s">
        <v>318</v>
      </c>
      <c r="G123" s="117" t="s">
        <v>98</v>
      </c>
      <c r="H123" s="117" t="s">
        <v>17</v>
      </c>
      <c r="I123" s="117">
        <v>3</v>
      </c>
      <c r="J123" s="117">
        <v>3</v>
      </c>
      <c r="K123" s="117">
        <v>3</v>
      </c>
      <c r="L123" s="117">
        <v>3</v>
      </c>
      <c r="M123" s="117">
        <v>2</v>
      </c>
      <c r="N123" s="117">
        <v>2</v>
      </c>
      <c r="O123" s="117">
        <v>4</v>
      </c>
      <c r="P123" s="117">
        <v>4</v>
      </c>
      <c r="Q123" s="117">
        <v>4</v>
      </c>
      <c r="R123" s="117">
        <v>3</v>
      </c>
      <c r="S123" s="117">
        <v>3</v>
      </c>
      <c r="T123" s="117">
        <v>3</v>
      </c>
      <c r="U123" s="117" t="s">
        <v>452</v>
      </c>
    </row>
    <row r="124" spans="1:21" x14ac:dyDescent="0.2">
      <c r="A124" s="116">
        <v>44079.463728043978</v>
      </c>
      <c r="B124" s="117" t="s">
        <v>319</v>
      </c>
      <c r="C124" s="117" t="s">
        <v>10</v>
      </c>
      <c r="D124" s="117" t="s">
        <v>11</v>
      </c>
      <c r="E124" s="117" t="s">
        <v>8</v>
      </c>
      <c r="F124" s="117" t="s">
        <v>320</v>
      </c>
      <c r="G124" s="117" t="s">
        <v>227</v>
      </c>
      <c r="H124" s="117" t="s">
        <v>17</v>
      </c>
      <c r="I124" s="117">
        <v>5</v>
      </c>
      <c r="J124" s="117">
        <v>5</v>
      </c>
      <c r="K124" s="117">
        <v>5</v>
      </c>
      <c r="L124" s="117">
        <v>5</v>
      </c>
      <c r="M124" s="117">
        <v>5</v>
      </c>
      <c r="N124" s="117">
        <v>4</v>
      </c>
      <c r="O124" s="117">
        <v>4</v>
      </c>
      <c r="P124" s="117">
        <v>4</v>
      </c>
      <c r="Q124" s="117">
        <v>4</v>
      </c>
      <c r="R124" s="117">
        <v>3</v>
      </c>
      <c r="S124" s="117">
        <v>4</v>
      </c>
      <c r="T124" s="117">
        <v>4</v>
      </c>
      <c r="U124" s="117" t="s">
        <v>453</v>
      </c>
    </row>
    <row r="125" spans="1:21" x14ac:dyDescent="0.2">
      <c r="A125" s="116">
        <v>44079.464217835644</v>
      </c>
      <c r="B125" s="117" t="s">
        <v>321</v>
      </c>
      <c r="C125" s="117" t="s">
        <v>6</v>
      </c>
      <c r="D125" s="117" t="s">
        <v>7</v>
      </c>
      <c r="E125" s="117" t="s">
        <v>8</v>
      </c>
      <c r="F125" s="117" t="s">
        <v>322</v>
      </c>
      <c r="G125" s="117" t="s">
        <v>259</v>
      </c>
      <c r="H125" s="117" t="s">
        <v>18</v>
      </c>
      <c r="I125" s="117">
        <v>5</v>
      </c>
      <c r="J125" s="117">
        <v>5</v>
      </c>
      <c r="K125" s="117">
        <v>5</v>
      </c>
      <c r="L125" s="117">
        <v>5</v>
      </c>
      <c r="M125" s="117">
        <v>5</v>
      </c>
      <c r="N125" s="117">
        <v>5</v>
      </c>
      <c r="O125" s="117">
        <v>5</v>
      </c>
      <c r="P125" s="117">
        <v>5</v>
      </c>
      <c r="Q125" s="117">
        <v>5</v>
      </c>
      <c r="R125" s="117">
        <v>3</v>
      </c>
      <c r="S125" s="117">
        <v>4</v>
      </c>
      <c r="T125" s="117">
        <v>5</v>
      </c>
      <c r="U125" s="117" t="s">
        <v>15</v>
      </c>
    </row>
    <row r="126" spans="1:21" x14ac:dyDescent="0.2">
      <c r="A126" s="116">
        <v>44079.464981585646</v>
      </c>
      <c r="B126" s="117" t="s">
        <v>323</v>
      </c>
      <c r="C126" s="117" t="s">
        <v>6</v>
      </c>
      <c r="D126" s="117" t="s">
        <v>99</v>
      </c>
      <c r="E126" s="117" t="s">
        <v>8</v>
      </c>
      <c r="F126" s="117" t="s">
        <v>98</v>
      </c>
      <c r="G126" s="117" t="s">
        <v>183</v>
      </c>
      <c r="H126" s="117" t="s">
        <v>13</v>
      </c>
      <c r="I126" s="117">
        <v>4</v>
      </c>
      <c r="J126" s="117">
        <v>4</v>
      </c>
      <c r="K126" s="117">
        <v>4</v>
      </c>
      <c r="L126" s="117">
        <v>4</v>
      </c>
      <c r="M126" s="117">
        <v>4</v>
      </c>
      <c r="N126" s="117"/>
      <c r="O126" s="117">
        <v>4</v>
      </c>
      <c r="P126" s="117">
        <v>4</v>
      </c>
      <c r="Q126" s="117">
        <v>4</v>
      </c>
      <c r="R126" s="117">
        <v>3</v>
      </c>
      <c r="S126" s="117">
        <v>4</v>
      </c>
      <c r="T126" s="117">
        <v>4</v>
      </c>
      <c r="U126" s="117" t="s">
        <v>454</v>
      </c>
    </row>
    <row r="127" spans="1:21" x14ac:dyDescent="0.2">
      <c r="A127" s="116">
        <v>44079.465087222226</v>
      </c>
      <c r="B127" s="117" t="s">
        <v>324</v>
      </c>
      <c r="C127" s="117" t="s">
        <v>6</v>
      </c>
      <c r="D127" s="117" t="s">
        <v>99</v>
      </c>
      <c r="E127" s="117" t="s">
        <v>94</v>
      </c>
      <c r="F127" s="117" t="s">
        <v>12</v>
      </c>
      <c r="G127" s="117" t="s">
        <v>107</v>
      </c>
      <c r="H127" s="117" t="s">
        <v>9</v>
      </c>
      <c r="I127" s="117">
        <v>5</v>
      </c>
      <c r="J127" s="117">
        <v>5</v>
      </c>
      <c r="K127" s="117">
        <v>5</v>
      </c>
      <c r="L127" s="117">
        <v>5</v>
      </c>
      <c r="M127" s="117">
        <v>5</v>
      </c>
      <c r="N127" s="117">
        <v>4</v>
      </c>
      <c r="O127" s="117">
        <v>5</v>
      </c>
      <c r="P127" s="117">
        <v>4</v>
      </c>
      <c r="Q127" s="117">
        <v>5</v>
      </c>
      <c r="R127" s="117">
        <v>2</v>
      </c>
      <c r="S127" s="117">
        <v>4</v>
      </c>
      <c r="T127" s="117">
        <v>4</v>
      </c>
    </row>
    <row r="128" spans="1:21" x14ac:dyDescent="0.2">
      <c r="A128" s="116">
        <v>44079.465097187502</v>
      </c>
      <c r="B128" s="117" t="s">
        <v>325</v>
      </c>
      <c r="C128" s="117" t="s">
        <v>6</v>
      </c>
      <c r="D128" s="117" t="s">
        <v>7</v>
      </c>
      <c r="E128" s="117" t="s">
        <v>8</v>
      </c>
      <c r="F128" s="117" t="s">
        <v>189</v>
      </c>
      <c r="G128" s="117" t="s">
        <v>189</v>
      </c>
      <c r="H128" s="117" t="s">
        <v>17</v>
      </c>
      <c r="I128" s="117">
        <v>4</v>
      </c>
      <c r="J128" s="117">
        <v>4</v>
      </c>
      <c r="K128" s="117">
        <v>4</v>
      </c>
      <c r="L128" s="117">
        <v>3</v>
      </c>
      <c r="M128" s="117">
        <v>4</v>
      </c>
      <c r="N128" s="117">
        <v>4</v>
      </c>
      <c r="O128" s="117">
        <v>4</v>
      </c>
      <c r="P128" s="117">
        <v>4</v>
      </c>
      <c r="Q128" s="117">
        <v>4</v>
      </c>
      <c r="R128" s="117">
        <v>4</v>
      </c>
      <c r="S128" s="117">
        <v>4</v>
      </c>
      <c r="T128" s="117">
        <v>4</v>
      </c>
    </row>
    <row r="129" spans="1:21" x14ac:dyDescent="0.2">
      <c r="A129" s="116">
        <v>44079.465716423612</v>
      </c>
      <c r="B129" s="117" t="s">
        <v>326</v>
      </c>
      <c r="C129" s="117" t="s">
        <v>6</v>
      </c>
      <c r="D129" s="117" t="s">
        <v>7</v>
      </c>
      <c r="E129" s="117" t="s">
        <v>94</v>
      </c>
      <c r="F129" s="117" t="s">
        <v>216</v>
      </c>
      <c r="G129" s="117" t="s">
        <v>217</v>
      </c>
      <c r="H129" s="117" t="s">
        <v>16</v>
      </c>
      <c r="I129" s="117">
        <v>4</v>
      </c>
      <c r="J129" s="117">
        <v>5</v>
      </c>
      <c r="K129" s="117">
        <v>4</v>
      </c>
      <c r="L129" s="117">
        <v>2</v>
      </c>
      <c r="M129" s="117">
        <v>3</v>
      </c>
      <c r="N129" s="117">
        <v>5</v>
      </c>
      <c r="O129" s="117">
        <v>5</v>
      </c>
      <c r="P129" s="117">
        <v>2</v>
      </c>
      <c r="Q129" s="117">
        <v>5</v>
      </c>
      <c r="R129" s="117">
        <v>3</v>
      </c>
      <c r="S129" s="117">
        <v>4</v>
      </c>
      <c r="T129" s="117">
        <v>4</v>
      </c>
      <c r="U129" s="117" t="s">
        <v>455</v>
      </c>
    </row>
    <row r="130" spans="1:21" x14ac:dyDescent="0.2">
      <c r="A130" s="116">
        <v>44079.465792013885</v>
      </c>
      <c r="B130" s="117" t="s">
        <v>327</v>
      </c>
      <c r="C130" s="117" t="s">
        <v>10</v>
      </c>
      <c r="D130" s="117" t="s">
        <v>7</v>
      </c>
      <c r="E130" s="117" t="s">
        <v>8</v>
      </c>
      <c r="F130" s="117" t="s">
        <v>12</v>
      </c>
      <c r="G130" s="117" t="s">
        <v>286</v>
      </c>
      <c r="H130" s="117" t="s">
        <v>9</v>
      </c>
      <c r="I130" s="117">
        <v>5</v>
      </c>
      <c r="J130" s="117">
        <v>5</v>
      </c>
      <c r="K130" s="117">
        <v>5</v>
      </c>
      <c r="L130" s="117">
        <v>5</v>
      </c>
      <c r="M130" s="117">
        <v>5</v>
      </c>
      <c r="N130" s="117">
        <v>5</v>
      </c>
      <c r="O130" s="117">
        <v>5</v>
      </c>
      <c r="P130" s="117">
        <v>5</v>
      </c>
      <c r="Q130" s="117">
        <v>5</v>
      </c>
      <c r="R130" s="117">
        <v>3</v>
      </c>
      <c r="S130" s="117">
        <v>4</v>
      </c>
      <c r="T130" s="117">
        <v>5</v>
      </c>
      <c r="U130" s="117" t="s">
        <v>456</v>
      </c>
    </row>
    <row r="131" spans="1:21" x14ac:dyDescent="0.2">
      <c r="A131" s="116">
        <v>44079.466693275463</v>
      </c>
      <c r="B131" s="117" t="s">
        <v>328</v>
      </c>
      <c r="C131" s="117" t="s">
        <v>6</v>
      </c>
      <c r="D131" s="117" t="s">
        <v>99</v>
      </c>
      <c r="E131" s="117" t="s">
        <v>94</v>
      </c>
      <c r="F131" s="117" t="s">
        <v>135</v>
      </c>
      <c r="G131" s="117" t="s">
        <v>329</v>
      </c>
      <c r="H131" s="117" t="s">
        <v>9</v>
      </c>
      <c r="I131" s="117">
        <v>5</v>
      </c>
      <c r="J131" s="117">
        <v>4</v>
      </c>
      <c r="K131" s="117">
        <v>4</v>
      </c>
      <c r="L131" s="117">
        <v>4</v>
      </c>
      <c r="M131" s="117">
        <v>5</v>
      </c>
      <c r="N131" s="117">
        <v>4</v>
      </c>
      <c r="O131" s="117">
        <v>5</v>
      </c>
      <c r="P131" s="117">
        <v>4</v>
      </c>
      <c r="Q131" s="117">
        <v>4</v>
      </c>
      <c r="R131" s="117">
        <v>3</v>
      </c>
      <c r="S131" s="117">
        <v>4</v>
      </c>
      <c r="T131" s="117">
        <v>4</v>
      </c>
    </row>
    <row r="132" spans="1:21" x14ac:dyDescent="0.2">
      <c r="A132" s="116">
        <v>44079.466755023153</v>
      </c>
      <c r="B132" s="117" t="s">
        <v>330</v>
      </c>
      <c r="C132" s="117" t="s">
        <v>6</v>
      </c>
      <c r="D132" s="117" t="s">
        <v>7</v>
      </c>
      <c r="E132" s="117" t="s">
        <v>8</v>
      </c>
      <c r="F132" s="117" t="s">
        <v>131</v>
      </c>
      <c r="G132" s="117" t="s">
        <v>132</v>
      </c>
      <c r="H132" s="117" t="s">
        <v>17</v>
      </c>
      <c r="I132" s="117">
        <v>4</v>
      </c>
      <c r="J132" s="117">
        <v>4</v>
      </c>
      <c r="K132" s="117">
        <v>4</v>
      </c>
      <c r="L132" s="117">
        <v>3</v>
      </c>
      <c r="M132" s="117">
        <v>4</v>
      </c>
      <c r="N132" s="117">
        <v>2</v>
      </c>
      <c r="O132" s="117">
        <v>4</v>
      </c>
      <c r="P132" s="117">
        <v>4</v>
      </c>
      <c r="Q132" s="117">
        <v>4</v>
      </c>
      <c r="R132" s="117">
        <v>2</v>
      </c>
      <c r="S132" s="117">
        <v>3</v>
      </c>
      <c r="T132" s="117">
        <v>3</v>
      </c>
      <c r="U132" s="117" t="s">
        <v>457</v>
      </c>
    </row>
    <row r="133" spans="1:21" x14ac:dyDescent="0.2">
      <c r="A133" s="116">
        <v>44079.467269872686</v>
      </c>
      <c r="B133" s="117" t="s">
        <v>331</v>
      </c>
      <c r="C133" s="117" t="s">
        <v>6</v>
      </c>
      <c r="D133" s="117" t="s">
        <v>99</v>
      </c>
      <c r="E133" s="117" t="s">
        <v>94</v>
      </c>
      <c r="F133" s="117" t="s">
        <v>147</v>
      </c>
      <c r="G133" s="117" t="s">
        <v>148</v>
      </c>
      <c r="H133" s="117" t="s">
        <v>16</v>
      </c>
      <c r="I133" s="117">
        <v>4</v>
      </c>
      <c r="J133" s="117">
        <v>4</v>
      </c>
      <c r="K133" s="117">
        <v>1</v>
      </c>
      <c r="L133" s="117">
        <v>4</v>
      </c>
      <c r="M133" s="117">
        <v>3</v>
      </c>
      <c r="N133" s="91">
        <v>4</v>
      </c>
      <c r="O133" s="117">
        <v>5</v>
      </c>
      <c r="P133" s="117">
        <v>4</v>
      </c>
      <c r="Q133" s="117">
        <v>5</v>
      </c>
      <c r="R133" s="117">
        <v>3</v>
      </c>
      <c r="S133" s="117">
        <v>4</v>
      </c>
      <c r="T133" s="117">
        <v>4</v>
      </c>
      <c r="U133" s="117" t="s">
        <v>458</v>
      </c>
    </row>
    <row r="134" spans="1:21" x14ac:dyDescent="0.2">
      <c r="A134" s="116">
        <v>44079.467302002318</v>
      </c>
      <c r="B134" s="117" t="s">
        <v>332</v>
      </c>
      <c r="C134" s="117" t="s">
        <v>10</v>
      </c>
      <c r="D134" s="117" t="s">
        <v>99</v>
      </c>
      <c r="E134" s="117" t="s">
        <v>94</v>
      </c>
      <c r="F134" s="117" t="s">
        <v>12</v>
      </c>
      <c r="G134" s="117" t="s">
        <v>156</v>
      </c>
      <c r="H134" s="117" t="s">
        <v>16</v>
      </c>
      <c r="I134" s="117">
        <v>3</v>
      </c>
      <c r="J134" s="117">
        <v>4</v>
      </c>
      <c r="K134" s="117">
        <v>4</v>
      </c>
      <c r="L134" s="117">
        <v>4</v>
      </c>
      <c r="M134" s="117">
        <v>5</v>
      </c>
      <c r="N134" s="117">
        <v>4</v>
      </c>
      <c r="O134" s="117">
        <v>5</v>
      </c>
      <c r="P134" s="117">
        <v>5</v>
      </c>
      <c r="Q134" s="117">
        <v>5</v>
      </c>
      <c r="R134" s="117">
        <v>3</v>
      </c>
      <c r="S134" s="117">
        <v>4</v>
      </c>
      <c r="T134" s="117">
        <v>4</v>
      </c>
      <c r="U134" s="117" t="s">
        <v>15</v>
      </c>
    </row>
    <row r="135" spans="1:21" x14ac:dyDescent="0.2">
      <c r="A135" s="116">
        <v>44079.470009594908</v>
      </c>
      <c r="B135" s="117" t="s">
        <v>333</v>
      </c>
      <c r="C135" s="117" t="s">
        <v>6</v>
      </c>
      <c r="D135" s="117" t="s">
        <v>99</v>
      </c>
      <c r="E135" s="117" t="s">
        <v>94</v>
      </c>
      <c r="F135" s="117" t="s">
        <v>12</v>
      </c>
      <c r="G135" s="117" t="s">
        <v>334</v>
      </c>
      <c r="H135" s="117" t="s">
        <v>16</v>
      </c>
      <c r="I135" s="117">
        <v>5</v>
      </c>
      <c r="J135" s="117">
        <v>5</v>
      </c>
      <c r="K135" s="117">
        <v>5</v>
      </c>
      <c r="L135" s="117">
        <v>5</v>
      </c>
      <c r="M135" s="117">
        <v>5</v>
      </c>
      <c r="N135" s="117">
        <v>5</v>
      </c>
      <c r="O135" s="117">
        <v>5</v>
      </c>
      <c r="P135" s="117">
        <v>5</v>
      </c>
      <c r="Q135" s="117">
        <v>5</v>
      </c>
      <c r="R135" s="117">
        <v>3</v>
      </c>
      <c r="S135" s="117">
        <v>4</v>
      </c>
      <c r="T135" s="117">
        <v>5</v>
      </c>
    </row>
    <row r="136" spans="1:21" x14ac:dyDescent="0.2">
      <c r="A136" s="116">
        <v>44079.470637881939</v>
      </c>
      <c r="B136" s="117" t="s">
        <v>335</v>
      </c>
      <c r="C136" s="117" t="s">
        <v>10</v>
      </c>
      <c r="D136" s="117" t="s">
        <v>99</v>
      </c>
      <c r="E136" s="117" t="s">
        <v>94</v>
      </c>
      <c r="F136" s="117" t="s">
        <v>182</v>
      </c>
      <c r="G136" s="117" t="s">
        <v>98</v>
      </c>
      <c r="H136" s="117" t="s">
        <v>16</v>
      </c>
      <c r="I136" s="117">
        <v>5</v>
      </c>
      <c r="J136" s="117">
        <v>5</v>
      </c>
      <c r="K136" s="117">
        <v>5</v>
      </c>
      <c r="L136" s="117">
        <v>5</v>
      </c>
      <c r="M136" s="117">
        <v>5</v>
      </c>
      <c r="N136" s="117">
        <v>5</v>
      </c>
      <c r="O136" s="117">
        <v>5</v>
      </c>
      <c r="P136" s="117">
        <v>5</v>
      </c>
      <c r="Q136" s="117">
        <v>5</v>
      </c>
      <c r="R136" s="117">
        <v>2</v>
      </c>
      <c r="S136" s="117">
        <v>3</v>
      </c>
      <c r="T136" s="117">
        <v>4</v>
      </c>
    </row>
    <row r="137" spans="1:21" x14ac:dyDescent="0.2">
      <c r="A137" s="116">
        <v>44079.473379768518</v>
      </c>
      <c r="B137" s="117" t="s">
        <v>336</v>
      </c>
      <c r="C137" s="117" t="s">
        <v>10</v>
      </c>
      <c r="D137" s="117" t="s">
        <v>11</v>
      </c>
      <c r="E137" s="117" t="s">
        <v>8</v>
      </c>
      <c r="F137" s="117" t="s">
        <v>12</v>
      </c>
      <c r="G137" s="117" t="s">
        <v>156</v>
      </c>
      <c r="H137" s="117" t="s">
        <v>16</v>
      </c>
      <c r="I137" s="117">
        <v>5</v>
      </c>
      <c r="J137" s="117">
        <v>5</v>
      </c>
      <c r="K137" s="117">
        <v>5</v>
      </c>
      <c r="L137" s="117">
        <v>5</v>
      </c>
      <c r="M137" s="117">
        <v>5</v>
      </c>
      <c r="N137" s="117">
        <v>5</v>
      </c>
      <c r="O137" s="117">
        <v>5</v>
      </c>
      <c r="P137" s="117">
        <v>5</v>
      </c>
      <c r="Q137" s="117">
        <v>5</v>
      </c>
      <c r="R137" s="117">
        <v>3</v>
      </c>
      <c r="S137" s="117">
        <v>4</v>
      </c>
      <c r="T137" s="117">
        <v>5</v>
      </c>
      <c r="U137" s="117" t="s">
        <v>459</v>
      </c>
    </row>
    <row r="138" spans="1:21" x14ac:dyDescent="0.2">
      <c r="A138" s="116">
        <v>44079.473764780094</v>
      </c>
      <c r="B138" s="117" t="s">
        <v>337</v>
      </c>
      <c r="C138" s="117" t="s">
        <v>10</v>
      </c>
      <c r="D138" s="117" t="s">
        <v>7</v>
      </c>
      <c r="E138" s="117" t="s">
        <v>8</v>
      </c>
      <c r="F138" s="117" t="s">
        <v>159</v>
      </c>
      <c r="G138" s="117" t="s">
        <v>338</v>
      </c>
      <c r="H138" s="117" t="s">
        <v>17</v>
      </c>
      <c r="I138" s="117">
        <v>4</v>
      </c>
      <c r="J138" s="117">
        <v>4</v>
      </c>
      <c r="K138" s="117">
        <v>4</v>
      </c>
      <c r="L138" s="117">
        <v>4</v>
      </c>
      <c r="M138" s="117">
        <v>4</v>
      </c>
      <c r="N138" s="117">
        <v>3</v>
      </c>
      <c r="O138" s="117">
        <v>4</v>
      </c>
      <c r="P138" s="117">
        <v>4</v>
      </c>
      <c r="Q138" s="117">
        <v>4</v>
      </c>
      <c r="R138" s="117">
        <v>3</v>
      </c>
      <c r="S138" s="117">
        <v>4</v>
      </c>
      <c r="T138" s="117">
        <v>4</v>
      </c>
    </row>
    <row r="139" spans="1:21" x14ac:dyDescent="0.2">
      <c r="A139" s="116">
        <v>44079.478744907407</v>
      </c>
      <c r="B139" s="117" t="s">
        <v>339</v>
      </c>
      <c r="C139" s="117" t="s">
        <v>10</v>
      </c>
      <c r="D139" s="117" t="s">
        <v>99</v>
      </c>
      <c r="E139" s="117" t="s">
        <v>94</v>
      </c>
      <c r="F139" s="117" t="s">
        <v>12</v>
      </c>
      <c r="G139" s="117" t="s">
        <v>154</v>
      </c>
      <c r="H139" s="117" t="s">
        <v>18</v>
      </c>
      <c r="I139" s="117">
        <v>4</v>
      </c>
      <c r="J139" s="117">
        <v>5</v>
      </c>
      <c r="K139" s="117">
        <v>5</v>
      </c>
      <c r="L139" s="117">
        <v>5</v>
      </c>
      <c r="M139" s="117">
        <v>5</v>
      </c>
      <c r="N139" s="117">
        <v>4</v>
      </c>
      <c r="O139" s="117">
        <v>5</v>
      </c>
      <c r="P139" s="117">
        <v>5</v>
      </c>
      <c r="Q139" s="117">
        <v>5</v>
      </c>
      <c r="R139" s="117">
        <v>3</v>
      </c>
      <c r="S139" s="117">
        <v>5</v>
      </c>
      <c r="T139" s="117">
        <v>5</v>
      </c>
      <c r="U139" s="117" t="s">
        <v>460</v>
      </c>
    </row>
    <row r="140" spans="1:21" x14ac:dyDescent="0.2">
      <c r="A140" s="116">
        <v>44079.479017337959</v>
      </c>
      <c r="B140" s="117" t="s">
        <v>340</v>
      </c>
      <c r="C140" s="117" t="s">
        <v>10</v>
      </c>
      <c r="D140" s="117" t="s">
        <v>99</v>
      </c>
      <c r="E140" s="117" t="s">
        <v>94</v>
      </c>
      <c r="F140" s="117" t="s">
        <v>12</v>
      </c>
      <c r="G140" s="117" t="s">
        <v>341</v>
      </c>
      <c r="H140" s="117" t="s">
        <v>9</v>
      </c>
      <c r="I140" s="117">
        <v>4</v>
      </c>
      <c r="J140" s="117">
        <v>4</v>
      </c>
      <c r="K140" s="117">
        <v>4</v>
      </c>
      <c r="L140" s="117">
        <v>4</v>
      </c>
      <c r="M140" s="117">
        <v>5</v>
      </c>
      <c r="N140" s="117">
        <v>5</v>
      </c>
      <c r="O140" s="117">
        <v>4</v>
      </c>
      <c r="P140" s="117">
        <v>4</v>
      </c>
      <c r="Q140" s="117">
        <v>5</v>
      </c>
      <c r="R140" s="117">
        <v>1</v>
      </c>
      <c r="S140" s="117">
        <v>3</v>
      </c>
      <c r="T140" s="117">
        <v>4</v>
      </c>
      <c r="U140" s="117" t="s">
        <v>15</v>
      </c>
    </row>
    <row r="141" spans="1:21" x14ac:dyDescent="0.2">
      <c r="A141" s="116">
        <v>44079.479579560182</v>
      </c>
      <c r="B141" s="117" t="s">
        <v>342</v>
      </c>
      <c r="C141" s="117" t="s">
        <v>10</v>
      </c>
      <c r="D141" s="117" t="s">
        <v>11</v>
      </c>
      <c r="E141" s="117" t="s">
        <v>94</v>
      </c>
      <c r="F141" s="117" t="s">
        <v>343</v>
      </c>
      <c r="G141" s="117" t="s">
        <v>344</v>
      </c>
      <c r="H141" s="117" t="s">
        <v>9</v>
      </c>
      <c r="I141" s="117">
        <v>5</v>
      </c>
      <c r="J141" s="117">
        <v>5</v>
      </c>
      <c r="K141" s="117">
        <v>5</v>
      </c>
      <c r="L141" s="117">
        <v>4</v>
      </c>
      <c r="M141" s="117">
        <v>5</v>
      </c>
      <c r="N141" s="117">
        <v>5</v>
      </c>
      <c r="O141" s="117">
        <v>5</v>
      </c>
      <c r="P141" s="117">
        <v>5</v>
      </c>
      <c r="Q141" s="117">
        <v>5</v>
      </c>
      <c r="R141" s="117">
        <v>3</v>
      </c>
      <c r="S141" s="117">
        <v>4</v>
      </c>
      <c r="T141" s="117">
        <v>4</v>
      </c>
      <c r="U141" s="117" t="s">
        <v>461</v>
      </c>
    </row>
    <row r="142" spans="1:21" x14ac:dyDescent="0.2">
      <c r="A142" s="116">
        <v>44079.482421747685</v>
      </c>
      <c r="B142" s="117" t="s">
        <v>345</v>
      </c>
      <c r="C142" s="117" t="s">
        <v>10</v>
      </c>
      <c r="D142" s="117" t="s">
        <v>7</v>
      </c>
      <c r="E142" s="117" t="s">
        <v>94</v>
      </c>
      <c r="F142" s="117" t="s">
        <v>147</v>
      </c>
      <c r="G142" s="117" t="s">
        <v>239</v>
      </c>
      <c r="H142" s="117" t="s">
        <v>18</v>
      </c>
      <c r="I142" s="117">
        <v>5</v>
      </c>
      <c r="J142" s="117">
        <v>5</v>
      </c>
      <c r="K142" s="117">
        <v>5</v>
      </c>
      <c r="L142" s="117">
        <v>5</v>
      </c>
      <c r="M142" s="117">
        <v>5</v>
      </c>
      <c r="N142" s="117">
        <v>4</v>
      </c>
      <c r="O142" s="117">
        <v>5</v>
      </c>
      <c r="P142" s="117">
        <v>5</v>
      </c>
      <c r="Q142" s="117">
        <v>5</v>
      </c>
      <c r="R142" s="117">
        <v>2</v>
      </c>
      <c r="S142" s="117">
        <v>4</v>
      </c>
      <c r="T142" s="117">
        <v>5</v>
      </c>
      <c r="U142" s="117" t="s">
        <v>15</v>
      </c>
    </row>
    <row r="143" spans="1:21" x14ac:dyDescent="0.2">
      <c r="A143" s="116">
        <v>44079.483353715274</v>
      </c>
      <c r="B143" s="117" t="s">
        <v>346</v>
      </c>
      <c r="C143" s="117" t="s">
        <v>10</v>
      </c>
      <c r="D143" s="117" t="s">
        <v>11</v>
      </c>
      <c r="E143" s="117" t="s">
        <v>94</v>
      </c>
      <c r="F143" s="117" t="s">
        <v>12</v>
      </c>
      <c r="G143" s="117" t="s">
        <v>279</v>
      </c>
      <c r="H143" s="117" t="s">
        <v>9</v>
      </c>
      <c r="I143" s="117">
        <v>5</v>
      </c>
      <c r="J143" s="117">
        <v>5</v>
      </c>
      <c r="K143" s="117">
        <v>5</v>
      </c>
      <c r="L143" s="117">
        <v>5</v>
      </c>
      <c r="M143" s="117">
        <v>5</v>
      </c>
      <c r="N143" s="117">
        <v>5</v>
      </c>
      <c r="O143" s="117">
        <v>4</v>
      </c>
      <c r="P143" s="117">
        <v>5</v>
      </c>
      <c r="Q143" s="117">
        <v>5</v>
      </c>
      <c r="R143" s="117">
        <v>3</v>
      </c>
      <c r="S143" s="117">
        <v>4</v>
      </c>
      <c r="T143" s="117">
        <v>5</v>
      </c>
      <c r="U143" s="117" t="s">
        <v>15</v>
      </c>
    </row>
    <row r="144" spans="1:21" x14ac:dyDescent="0.2">
      <c r="A144" s="116">
        <v>44079.483711076391</v>
      </c>
      <c r="B144" s="117" t="s">
        <v>347</v>
      </c>
      <c r="C144" s="117" t="s">
        <v>10</v>
      </c>
      <c r="D144" s="117" t="s">
        <v>99</v>
      </c>
      <c r="E144" s="117" t="s">
        <v>94</v>
      </c>
      <c r="F144" s="117" t="s">
        <v>12</v>
      </c>
      <c r="G144" s="117" t="s">
        <v>126</v>
      </c>
      <c r="H144" s="117" t="s">
        <v>16</v>
      </c>
      <c r="I144" s="117">
        <v>5</v>
      </c>
      <c r="J144" s="117">
        <v>4</v>
      </c>
      <c r="K144" s="117">
        <v>4</v>
      </c>
      <c r="L144" s="117">
        <v>4</v>
      </c>
      <c r="M144" s="117">
        <v>4</v>
      </c>
      <c r="N144" s="117">
        <v>4</v>
      </c>
      <c r="O144" s="117">
        <v>5</v>
      </c>
      <c r="P144" s="117">
        <v>5</v>
      </c>
      <c r="Q144" s="117">
        <v>5</v>
      </c>
      <c r="R144" s="117">
        <v>3</v>
      </c>
      <c r="S144" s="117">
        <v>4</v>
      </c>
      <c r="T144" s="117">
        <v>4</v>
      </c>
    </row>
    <row r="145" spans="1:21" x14ac:dyDescent="0.2">
      <c r="A145" s="116">
        <v>44079.485041030093</v>
      </c>
      <c r="B145" s="117" t="s">
        <v>348</v>
      </c>
      <c r="C145" s="117" t="s">
        <v>6</v>
      </c>
      <c r="D145" s="117" t="s">
        <v>349</v>
      </c>
      <c r="E145" s="117" t="s">
        <v>8</v>
      </c>
      <c r="F145" s="117" t="s">
        <v>350</v>
      </c>
      <c r="G145" s="117" t="s">
        <v>351</v>
      </c>
      <c r="H145" s="117" t="s">
        <v>13</v>
      </c>
      <c r="I145" s="117">
        <v>5</v>
      </c>
      <c r="J145" s="117">
        <v>4</v>
      </c>
      <c r="K145" s="117">
        <v>4</v>
      </c>
      <c r="L145" s="117">
        <v>4</v>
      </c>
      <c r="M145" s="117">
        <v>4</v>
      </c>
      <c r="N145" s="117">
        <v>4</v>
      </c>
      <c r="O145" s="117">
        <v>5</v>
      </c>
      <c r="P145" s="117">
        <v>4</v>
      </c>
      <c r="Q145" s="117">
        <v>4</v>
      </c>
      <c r="R145" s="117">
        <v>3</v>
      </c>
      <c r="S145" s="117">
        <v>4</v>
      </c>
      <c r="T145" s="117">
        <v>4</v>
      </c>
      <c r="U145" s="117" t="s">
        <v>462</v>
      </c>
    </row>
    <row r="146" spans="1:21" x14ac:dyDescent="0.2">
      <c r="A146" s="116">
        <v>44079.485987673615</v>
      </c>
      <c r="B146" s="117" t="s">
        <v>352</v>
      </c>
      <c r="C146" s="117" t="s">
        <v>10</v>
      </c>
      <c r="D146" s="117" t="s">
        <v>11</v>
      </c>
      <c r="E146" s="117" t="s">
        <v>94</v>
      </c>
      <c r="F146" s="117" t="s">
        <v>182</v>
      </c>
      <c r="G146" s="117" t="s">
        <v>353</v>
      </c>
      <c r="H146" s="117" t="s">
        <v>16</v>
      </c>
      <c r="I146" s="117">
        <v>4</v>
      </c>
      <c r="J146" s="117">
        <v>5</v>
      </c>
      <c r="K146" s="117">
        <v>5</v>
      </c>
      <c r="L146" s="117">
        <v>5</v>
      </c>
      <c r="M146" s="117">
        <v>5</v>
      </c>
      <c r="N146" s="117">
        <v>5</v>
      </c>
      <c r="O146" s="117">
        <v>5</v>
      </c>
      <c r="P146" s="117">
        <v>5</v>
      </c>
      <c r="Q146" s="117">
        <v>5</v>
      </c>
      <c r="R146" s="117">
        <v>5</v>
      </c>
      <c r="S146" s="117">
        <v>5</v>
      </c>
      <c r="T146" s="117">
        <v>5</v>
      </c>
    </row>
    <row r="147" spans="1:21" x14ac:dyDescent="0.2">
      <c r="A147" s="116">
        <v>44079.486370081024</v>
      </c>
      <c r="B147" s="117" t="s">
        <v>354</v>
      </c>
      <c r="C147" s="117" t="s">
        <v>10</v>
      </c>
      <c r="D147" s="117" t="s">
        <v>11</v>
      </c>
      <c r="E147" s="117" t="s">
        <v>94</v>
      </c>
      <c r="F147" s="117" t="s">
        <v>305</v>
      </c>
      <c r="G147" s="117" t="s">
        <v>353</v>
      </c>
      <c r="H147" s="117" t="s">
        <v>16</v>
      </c>
      <c r="I147" s="117">
        <v>3</v>
      </c>
      <c r="J147" s="117">
        <v>4</v>
      </c>
      <c r="K147" s="117">
        <v>3</v>
      </c>
      <c r="L147" s="117">
        <v>3</v>
      </c>
      <c r="M147" s="117">
        <v>5</v>
      </c>
      <c r="N147" s="117">
        <v>3</v>
      </c>
      <c r="O147" s="117">
        <v>5</v>
      </c>
      <c r="P147" s="117">
        <v>5</v>
      </c>
      <c r="Q147" s="117">
        <v>5</v>
      </c>
      <c r="R147" s="117">
        <v>2</v>
      </c>
      <c r="S147" s="117">
        <v>5</v>
      </c>
      <c r="T147" s="117">
        <v>5</v>
      </c>
      <c r="U147" s="117" t="s">
        <v>463</v>
      </c>
    </row>
    <row r="148" spans="1:21" x14ac:dyDescent="0.2">
      <c r="A148" s="116">
        <v>44079.486822499995</v>
      </c>
      <c r="B148" s="117" t="s">
        <v>355</v>
      </c>
      <c r="C148" s="117" t="s">
        <v>10</v>
      </c>
      <c r="D148" s="117" t="s">
        <v>7</v>
      </c>
      <c r="E148" s="117" t="s">
        <v>8</v>
      </c>
      <c r="F148" s="117" t="s">
        <v>135</v>
      </c>
      <c r="G148" s="117" t="s">
        <v>356</v>
      </c>
      <c r="H148" s="117" t="s">
        <v>17</v>
      </c>
      <c r="I148" s="117">
        <v>4</v>
      </c>
      <c r="J148" s="117">
        <v>4</v>
      </c>
      <c r="K148" s="117">
        <v>4</v>
      </c>
      <c r="L148" s="117">
        <v>4</v>
      </c>
      <c r="M148" s="117">
        <v>4</v>
      </c>
      <c r="N148" s="117">
        <v>4</v>
      </c>
      <c r="O148" s="117">
        <v>4</v>
      </c>
      <c r="P148" s="117">
        <v>4</v>
      </c>
      <c r="Q148" s="117">
        <v>4</v>
      </c>
      <c r="R148" s="117">
        <v>2</v>
      </c>
      <c r="S148" s="117">
        <v>4</v>
      </c>
      <c r="T148" s="117">
        <v>4</v>
      </c>
    </row>
    <row r="149" spans="1:21" x14ac:dyDescent="0.2">
      <c r="A149" s="116">
        <v>44079.486841550926</v>
      </c>
      <c r="B149" s="117" t="s">
        <v>357</v>
      </c>
      <c r="C149" s="117" t="s">
        <v>10</v>
      </c>
      <c r="D149" s="117" t="s">
        <v>11</v>
      </c>
      <c r="E149" s="117" t="s">
        <v>94</v>
      </c>
      <c r="F149" s="117" t="s">
        <v>12</v>
      </c>
      <c r="G149" s="117" t="s">
        <v>187</v>
      </c>
      <c r="H149" s="117" t="s">
        <v>17</v>
      </c>
      <c r="I149" s="117">
        <v>6</v>
      </c>
      <c r="J149" s="117">
        <v>4</v>
      </c>
      <c r="K149" s="117">
        <v>4</v>
      </c>
      <c r="L149" s="117">
        <v>4</v>
      </c>
      <c r="M149" s="117">
        <v>4</v>
      </c>
      <c r="N149" s="117">
        <v>4</v>
      </c>
      <c r="O149" s="117">
        <v>3</v>
      </c>
      <c r="P149" s="117">
        <v>4</v>
      </c>
      <c r="Q149" s="117">
        <v>5</v>
      </c>
      <c r="R149" s="117">
        <v>3</v>
      </c>
      <c r="S149" s="117">
        <v>4</v>
      </c>
      <c r="T149" s="117">
        <v>4</v>
      </c>
    </row>
    <row r="150" spans="1:21" x14ac:dyDescent="0.2">
      <c r="A150" s="116">
        <v>44079.487598182866</v>
      </c>
      <c r="B150" s="117" t="s">
        <v>358</v>
      </c>
      <c r="C150" s="117" t="s">
        <v>10</v>
      </c>
      <c r="D150" s="117" t="s">
        <v>11</v>
      </c>
      <c r="E150" s="117" t="s">
        <v>8</v>
      </c>
      <c r="F150" s="117" t="s">
        <v>169</v>
      </c>
      <c r="G150" s="117" t="s">
        <v>170</v>
      </c>
      <c r="H150" s="117" t="s">
        <v>17</v>
      </c>
      <c r="I150" s="117">
        <v>4</v>
      </c>
      <c r="J150" s="117">
        <v>5</v>
      </c>
      <c r="K150" s="117">
        <v>5</v>
      </c>
      <c r="L150" s="117">
        <v>5</v>
      </c>
      <c r="M150" s="117">
        <v>5</v>
      </c>
      <c r="N150" s="117">
        <v>4</v>
      </c>
      <c r="O150" s="117">
        <v>5</v>
      </c>
      <c r="P150" s="117">
        <v>5</v>
      </c>
      <c r="Q150" s="117">
        <v>5</v>
      </c>
      <c r="R150" s="117">
        <v>3</v>
      </c>
      <c r="S150" s="117">
        <v>4</v>
      </c>
      <c r="T150" s="117">
        <v>4</v>
      </c>
      <c r="U150" s="117" t="s">
        <v>464</v>
      </c>
    </row>
    <row r="151" spans="1:21" x14ac:dyDescent="0.2">
      <c r="A151" s="116">
        <v>44079.487826342593</v>
      </c>
      <c r="B151" s="117" t="s">
        <v>359</v>
      </c>
      <c r="C151" s="117" t="s">
        <v>10</v>
      </c>
      <c r="D151" s="117" t="s">
        <v>11</v>
      </c>
      <c r="E151" s="117" t="s">
        <v>94</v>
      </c>
      <c r="F151" s="117" t="s">
        <v>131</v>
      </c>
      <c r="G151" s="117" t="s">
        <v>131</v>
      </c>
      <c r="H151" s="117" t="s">
        <v>18</v>
      </c>
      <c r="I151" s="117">
        <v>4</v>
      </c>
      <c r="J151" s="117">
        <v>5</v>
      </c>
      <c r="K151" s="117">
        <v>5</v>
      </c>
      <c r="L151" s="117">
        <v>4</v>
      </c>
      <c r="M151" s="117">
        <v>5</v>
      </c>
      <c r="N151" s="117">
        <v>5</v>
      </c>
      <c r="O151" s="117">
        <v>5</v>
      </c>
      <c r="P151" s="117">
        <v>5</v>
      </c>
      <c r="Q151" s="117">
        <v>5</v>
      </c>
      <c r="R151" s="117">
        <v>4</v>
      </c>
      <c r="S151" s="117">
        <v>5</v>
      </c>
      <c r="T151" s="117">
        <v>5</v>
      </c>
      <c r="U151" s="117" t="s">
        <v>465</v>
      </c>
    </row>
    <row r="152" spans="1:21" x14ac:dyDescent="0.2">
      <c r="A152" s="116">
        <v>44079.489582071757</v>
      </c>
      <c r="B152" s="117" t="s">
        <v>360</v>
      </c>
      <c r="C152" s="117" t="s">
        <v>6</v>
      </c>
      <c r="D152" s="117" t="s">
        <v>11</v>
      </c>
      <c r="E152" s="117" t="s">
        <v>94</v>
      </c>
      <c r="F152" s="117" t="s">
        <v>12</v>
      </c>
      <c r="G152" s="117" t="s">
        <v>279</v>
      </c>
      <c r="H152" s="117" t="s">
        <v>9</v>
      </c>
      <c r="I152" s="117">
        <v>4</v>
      </c>
      <c r="J152" s="117">
        <v>4</v>
      </c>
      <c r="K152" s="117">
        <v>4</v>
      </c>
      <c r="L152" s="117">
        <v>4</v>
      </c>
      <c r="M152" s="117">
        <v>4</v>
      </c>
      <c r="N152" s="117">
        <v>4</v>
      </c>
      <c r="O152" s="117">
        <v>3</v>
      </c>
      <c r="P152" s="117">
        <v>4</v>
      </c>
      <c r="Q152" s="117">
        <v>4</v>
      </c>
      <c r="R152" s="117">
        <v>2</v>
      </c>
      <c r="S152" s="117">
        <v>4</v>
      </c>
      <c r="T152" s="117">
        <v>5</v>
      </c>
    </row>
    <row r="153" spans="1:21" x14ac:dyDescent="0.2">
      <c r="A153" s="116">
        <v>44079.489669340277</v>
      </c>
      <c r="B153" s="117" t="s">
        <v>361</v>
      </c>
      <c r="C153" s="117" t="s">
        <v>10</v>
      </c>
      <c r="D153" s="117" t="s">
        <v>11</v>
      </c>
      <c r="E153" s="117" t="s">
        <v>8</v>
      </c>
      <c r="F153" s="117" t="s">
        <v>343</v>
      </c>
      <c r="G153" s="117" t="s">
        <v>344</v>
      </c>
      <c r="H153" s="117" t="s">
        <v>18</v>
      </c>
      <c r="I153" s="117">
        <v>6</v>
      </c>
      <c r="J153" s="117">
        <v>4</v>
      </c>
      <c r="K153" s="117">
        <v>4</v>
      </c>
      <c r="L153" s="117">
        <v>4</v>
      </c>
      <c r="M153" s="117">
        <v>4</v>
      </c>
      <c r="N153" s="117">
        <v>4</v>
      </c>
      <c r="O153" s="117">
        <v>5</v>
      </c>
      <c r="P153" s="117">
        <v>5</v>
      </c>
      <c r="Q153" s="117">
        <v>5</v>
      </c>
      <c r="R153" s="117">
        <v>3</v>
      </c>
      <c r="S153" s="117">
        <v>4</v>
      </c>
      <c r="T153" s="117">
        <v>4</v>
      </c>
      <c r="U153" s="117" t="s">
        <v>466</v>
      </c>
    </row>
    <row r="154" spans="1:21" x14ac:dyDescent="0.2">
      <c r="A154" s="116">
        <v>44079.489791759261</v>
      </c>
      <c r="B154" s="117" t="s">
        <v>362</v>
      </c>
      <c r="C154" s="117" t="s">
        <v>6</v>
      </c>
      <c r="D154" s="117" t="s">
        <v>11</v>
      </c>
      <c r="E154" s="117" t="s">
        <v>94</v>
      </c>
      <c r="F154" s="117" t="s">
        <v>12</v>
      </c>
      <c r="G154" s="117" t="s">
        <v>93</v>
      </c>
      <c r="H154" s="117" t="s">
        <v>17</v>
      </c>
      <c r="I154" s="117">
        <v>6</v>
      </c>
      <c r="J154" s="117">
        <v>5</v>
      </c>
      <c r="K154" s="117">
        <v>5</v>
      </c>
      <c r="L154" s="117">
        <v>5</v>
      </c>
      <c r="M154" s="117">
        <v>4</v>
      </c>
      <c r="N154" s="117">
        <v>4</v>
      </c>
      <c r="O154" s="117">
        <v>5</v>
      </c>
      <c r="P154" s="117">
        <v>5</v>
      </c>
      <c r="Q154" s="117">
        <v>5</v>
      </c>
      <c r="R154" s="117">
        <v>3</v>
      </c>
      <c r="S154" s="117">
        <v>4</v>
      </c>
      <c r="T154" s="117">
        <v>5</v>
      </c>
    </row>
    <row r="155" spans="1:21" x14ac:dyDescent="0.2">
      <c r="A155" s="116">
        <v>44079.490020439815</v>
      </c>
      <c r="B155" s="117" t="s">
        <v>363</v>
      </c>
      <c r="C155" s="117" t="s">
        <v>6</v>
      </c>
      <c r="D155" s="117" t="s">
        <v>11</v>
      </c>
      <c r="E155" s="117" t="s">
        <v>94</v>
      </c>
      <c r="F155" s="117" t="s">
        <v>12</v>
      </c>
      <c r="G155" s="117" t="s">
        <v>93</v>
      </c>
      <c r="H155" s="117" t="s">
        <v>17</v>
      </c>
      <c r="I155" s="117">
        <v>6</v>
      </c>
      <c r="J155" s="117">
        <v>5</v>
      </c>
      <c r="K155" s="117">
        <v>5</v>
      </c>
      <c r="L155" s="117">
        <v>5</v>
      </c>
      <c r="M155" s="117">
        <v>5</v>
      </c>
      <c r="N155" s="117">
        <v>5</v>
      </c>
      <c r="O155" s="117">
        <v>5</v>
      </c>
      <c r="P155" s="117">
        <v>5</v>
      </c>
      <c r="Q155" s="117">
        <v>5</v>
      </c>
      <c r="R155" s="117">
        <v>3</v>
      </c>
      <c r="S155" s="117">
        <v>4</v>
      </c>
      <c r="T155" s="117">
        <v>4</v>
      </c>
    </row>
    <row r="156" spans="1:21" x14ac:dyDescent="0.2">
      <c r="A156" s="116">
        <v>44079.490043483791</v>
      </c>
      <c r="B156" s="117" t="s">
        <v>364</v>
      </c>
      <c r="C156" s="117" t="s">
        <v>10</v>
      </c>
      <c r="D156" s="117" t="s">
        <v>99</v>
      </c>
      <c r="E156" s="117" t="s">
        <v>94</v>
      </c>
      <c r="F156" s="117" t="s">
        <v>12</v>
      </c>
      <c r="G156" s="117" t="s">
        <v>187</v>
      </c>
      <c r="H156" s="117" t="s">
        <v>17</v>
      </c>
      <c r="I156" s="117">
        <v>4</v>
      </c>
      <c r="J156" s="117">
        <v>4</v>
      </c>
      <c r="K156" s="117">
        <v>4</v>
      </c>
      <c r="L156" s="117">
        <v>4</v>
      </c>
      <c r="M156" s="117">
        <v>4</v>
      </c>
      <c r="N156" s="117">
        <v>3</v>
      </c>
      <c r="O156" s="117">
        <v>4</v>
      </c>
      <c r="P156" s="117">
        <v>3</v>
      </c>
      <c r="Q156" s="117">
        <v>5</v>
      </c>
      <c r="R156" s="117">
        <v>3</v>
      </c>
      <c r="S156" s="117">
        <v>3</v>
      </c>
      <c r="T156" s="117">
        <v>3</v>
      </c>
    </row>
    <row r="157" spans="1:21" x14ac:dyDescent="0.2">
      <c r="A157" s="116">
        <v>44079.491918368054</v>
      </c>
      <c r="B157" s="117" t="s">
        <v>365</v>
      </c>
      <c r="C157" s="117" t="s">
        <v>10</v>
      </c>
      <c r="D157" s="117" t="s">
        <v>99</v>
      </c>
      <c r="E157" s="117" t="s">
        <v>94</v>
      </c>
      <c r="F157" s="117" t="s">
        <v>298</v>
      </c>
      <c r="G157" s="117" t="s">
        <v>298</v>
      </c>
      <c r="H157" s="117" t="s">
        <v>9</v>
      </c>
      <c r="I157" s="117">
        <v>2</v>
      </c>
      <c r="J157" s="117">
        <v>3</v>
      </c>
      <c r="K157" s="117">
        <v>4</v>
      </c>
      <c r="L157" s="117">
        <v>3</v>
      </c>
      <c r="M157" s="117">
        <v>4</v>
      </c>
      <c r="N157" s="117">
        <v>3</v>
      </c>
      <c r="O157" s="117">
        <v>4</v>
      </c>
      <c r="P157" s="117">
        <v>3</v>
      </c>
      <c r="Q157" s="117">
        <v>5</v>
      </c>
      <c r="R157" s="117">
        <v>2</v>
      </c>
      <c r="S157" s="117">
        <v>4</v>
      </c>
      <c r="T157" s="117">
        <v>4</v>
      </c>
    </row>
    <row r="158" spans="1:21" x14ac:dyDescent="0.2">
      <c r="A158" s="116">
        <v>44079.492207210649</v>
      </c>
      <c r="B158" s="117" t="s">
        <v>366</v>
      </c>
      <c r="C158" s="117" t="s">
        <v>10</v>
      </c>
      <c r="D158" s="117" t="s">
        <v>7</v>
      </c>
      <c r="E158" s="117" t="s">
        <v>8</v>
      </c>
      <c r="F158" s="117" t="s">
        <v>169</v>
      </c>
      <c r="G158" s="117" t="s">
        <v>170</v>
      </c>
      <c r="H158" s="117" t="s">
        <v>17</v>
      </c>
      <c r="I158" s="117">
        <v>5</v>
      </c>
      <c r="J158" s="117">
        <v>5</v>
      </c>
      <c r="K158" s="117">
        <v>5</v>
      </c>
      <c r="L158" s="117">
        <v>5</v>
      </c>
      <c r="M158" s="117">
        <v>4</v>
      </c>
      <c r="N158" s="117">
        <v>4</v>
      </c>
      <c r="O158" s="117">
        <v>5</v>
      </c>
      <c r="P158" s="117">
        <v>5</v>
      </c>
      <c r="Q158" s="117">
        <v>5</v>
      </c>
      <c r="R158" s="117">
        <v>3</v>
      </c>
      <c r="S158" s="117">
        <v>4</v>
      </c>
      <c r="T158" s="117">
        <v>5</v>
      </c>
      <c r="U158" s="117" t="s">
        <v>467</v>
      </c>
    </row>
    <row r="159" spans="1:21" x14ac:dyDescent="0.2">
      <c r="A159" s="116">
        <v>44079.493959189815</v>
      </c>
      <c r="B159" s="117" t="s">
        <v>367</v>
      </c>
      <c r="C159" s="117" t="s">
        <v>10</v>
      </c>
      <c r="D159" s="117" t="s">
        <v>99</v>
      </c>
      <c r="E159" s="117" t="s">
        <v>94</v>
      </c>
      <c r="F159" s="117" t="s">
        <v>368</v>
      </c>
      <c r="G159" s="117" t="s">
        <v>279</v>
      </c>
      <c r="H159" s="117" t="s">
        <v>9</v>
      </c>
      <c r="I159" s="117">
        <v>5</v>
      </c>
      <c r="J159" s="117">
        <v>5</v>
      </c>
      <c r="K159" s="117">
        <v>5</v>
      </c>
      <c r="L159" s="117">
        <v>4</v>
      </c>
      <c r="M159" s="117">
        <v>5</v>
      </c>
      <c r="N159" s="117">
        <v>5</v>
      </c>
      <c r="O159" s="117">
        <v>4</v>
      </c>
      <c r="P159" s="117">
        <v>5</v>
      </c>
      <c r="Q159" s="117">
        <v>5</v>
      </c>
      <c r="R159" s="117">
        <v>3</v>
      </c>
      <c r="S159" s="117">
        <v>4</v>
      </c>
      <c r="T159" s="117">
        <v>4</v>
      </c>
    </row>
    <row r="160" spans="1:21" x14ac:dyDescent="0.2">
      <c r="A160" s="116">
        <v>44079.494708761573</v>
      </c>
      <c r="B160" s="117" t="s">
        <v>369</v>
      </c>
      <c r="C160" s="117" t="s">
        <v>6</v>
      </c>
      <c r="D160" s="117" t="s">
        <v>11</v>
      </c>
      <c r="E160" s="117" t="s">
        <v>8</v>
      </c>
      <c r="F160" s="117" t="s">
        <v>189</v>
      </c>
      <c r="G160" s="117" t="s">
        <v>189</v>
      </c>
      <c r="H160" s="117" t="s">
        <v>13</v>
      </c>
      <c r="I160" s="117">
        <v>5</v>
      </c>
      <c r="J160" s="117">
        <v>5</v>
      </c>
      <c r="K160" s="117">
        <v>5</v>
      </c>
      <c r="L160" s="117">
        <v>5</v>
      </c>
      <c r="M160" s="117">
        <v>5</v>
      </c>
      <c r="N160" s="117">
        <v>5</v>
      </c>
      <c r="O160" s="117">
        <v>5</v>
      </c>
      <c r="P160" s="117">
        <v>5</v>
      </c>
      <c r="Q160" s="117">
        <v>5</v>
      </c>
      <c r="R160" s="117">
        <v>5</v>
      </c>
      <c r="S160" s="117">
        <v>5</v>
      </c>
      <c r="T160" s="117">
        <v>5</v>
      </c>
      <c r="U160" s="117" t="s">
        <v>468</v>
      </c>
    </row>
    <row r="161" spans="1:21" x14ac:dyDescent="0.2">
      <c r="A161" s="116">
        <v>44079.49543815972</v>
      </c>
      <c r="B161" s="117" t="s">
        <v>370</v>
      </c>
      <c r="C161" s="117" t="s">
        <v>10</v>
      </c>
      <c r="D161" s="117" t="s">
        <v>7</v>
      </c>
      <c r="E161" s="117" t="s">
        <v>94</v>
      </c>
      <c r="F161" s="117" t="s">
        <v>12</v>
      </c>
      <c r="G161" s="117" t="s">
        <v>334</v>
      </c>
      <c r="H161" s="117" t="s">
        <v>16</v>
      </c>
      <c r="I161" s="117">
        <v>5</v>
      </c>
      <c r="J161" s="117">
        <v>5</v>
      </c>
      <c r="K161" s="117">
        <v>4</v>
      </c>
      <c r="L161" s="117">
        <v>4</v>
      </c>
      <c r="M161" s="117">
        <v>4</v>
      </c>
      <c r="N161" s="117">
        <v>4</v>
      </c>
      <c r="O161" s="117">
        <v>5</v>
      </c>
      <c r="P161" s="117">
        <v>5</v>
      </c>
      <c r="Q161" s="117">
        <v>5</v>
      </c>
      <c r="R161" s="117">
        <v>2</v>
      </c>
      <c r="S161" s="117">
        <v>4</v>
      </c>
      <c r="T161" s="117">
        <v>4</v>
      </c>
    </row>
    <row r="162" spans="1:21" x14ac:dyDescent="0.2">
      <c r="A162" s="116">
        <v>44079.495582187505</v>
      </c>
      <c r="B162" s="117" t="s">
        <v>371</v>
      </c>
      <c r="C162" s="117" t="s">
        <v>6</v>
      </c>
      <c r="D162" s="117" t="s">
        <v>99</v>
      </c>
      <c r="E162" s="117" t="s">
        <v>94</v>
      </c>
      <c r="F162" s="117" t="s">
        <v>372</v>
      </c>
      <c r="G162" s="117" t="s">
        <v>373</v>
      </c>
      <c r="H162" s="117" t="s">
        <v>16</v>
      </c>
      <c r="I162" s="117">
        <v>5</v>
      </c>
      <c r="J162" s="117">
        <v>5</v>
      </c>
      <c r="K162" s="117">
        <v>5</v>
      </c>
      <c r="L162" s="117">
        <v>5</v>
      </c>
      <c r="M162" s="117">
        <v>5</v>
      </c>
      <c r="N162" s="117">
        <v>5</v>
      </c>
      <c r="O162" s="117">
        <v>5</v>
      </c>
      <c r="P162" s="117">
        <v>5</v>
      </c>
      <c r="Q162" s="117">
        <v>5</v>
      </c>
      <c r="R162" s="117">
        <v>5</v>
      </c>
      <c r="S162" s="117">
        <v>5</v>
      </c>
      <c r="T162" s="117">
        <v>5</v>
      </c>
      <c r="U162" s="117" t="s">
        <v>469</v>
      </c>
    </row>
    <row r="163" spans="1:21" x14ac:dyDescent="0.2">
      <c r="A163" s="116">
        <v>44079.495818587966</v>
      </c>
      <c r="B163" s="117" t="s">
        <v>374</v>
      </c>
      <c r="C163" s="117" t="s">
        <v>6</v>
      </c>
      <c r="D163" s="117" t="s">
        <v>11</v>
      </c>
      <c r="E163" s="117" t="s">
        <v>94</v>
      </c>
      <c r="F163" s="117" t="s">
        <v>189</v>
      </c>
      <c r="G163" s="117" t="s">
        <v>189</v>
      </c>
      <c r="H163" s="117" t="s">
        <v>9</v>
      </c>
      <c r="I163" s="117">
        <v>4</v>
      </c>
      <c r="J163" s="117">
        <v>4</v>
      </c>
      <c r="K163" s="117">
        <v>5</v>
      </c>
      <c r="L163" s="117">
        <v>4</v>
      </c>
      <c r="M163" s="117">
        <v>5</v>
      </c>
      <c r="N163" s="117">
        <v>4</v>
      </c>
      <c r="O163" s="117">
        <v>5</v>
      </c>
      <c r="P163" s="117">
        <v>5</v>
      </c>
      <c r="Q163" s="117">
        <v>5</v>
      </c>
      <c r="R163" s="117">
        <v>2</v>
      </c>
      <c r="S163" s="117">
        <v>4</v>
      </c>
      <c r="T163" s="117">
        <v>4</v>
      </c>
      <c r="U163" s="117" t="s">
        <v>470</v>
      </c>
    </row>
    <row r="164" spans="1:21" x14ac:dyDescent="0.2">
      <c r="A164" s="116">
        <v>44079.497908634265</v>
      </c>
      <c r="B164" s="117" t="s">
        <v>375</v>
      </c>
      <c r="C164" s="117" t="s">
        <v>10</v>
      </c>
      <c r="D164" s="117" t="s">
        <v>11</v>
      </c>
      <c r="E164" s="117" t="s">
        <v>8</v>
      </c>
      <c r="F164" s="117" t="s">
        <v>251</v>
      </c>
      <c r="G164" s="117" t="s">
        <v>279</v>
      </c>
      <c r="H164" s="117" t="s">
        <v>9</v>
      </c>
      <c r="I164" s="117">
        <v>5</v>
      </c>
      <c r="J164" s="117">
        <v>5</v>
      </c>
      <c r="K164" s="117">
        <v>5</v>
      </c>
      <c r="L164" s="117">
        <v>4</v>
      </c>
      <c r="M164" s="117">
        <v>4</v>
      </c>
      <c r="N164" s="117">
        <v>5</v>
      </c>
      <c r="O164" s="117">
        <v>5</v>
      </c>
      <c r="P164" s="117">
        <v>5</v>
      </c>
      <c r="Q164" s="117">
        <v>5</v>
      </c>
      <c r="R164" s="117">
        <v>5</v>
      </c>
      <c r="S164" s="117">
        <v>5</v>
      </c>
      <c r="T164" s="117">
        <v>5</v>
      </c>
    </row>
    <row r="165" spans="1:21" x14ac:dyDescent="0.2">
      <c r="A165" s="116">
        <v>44079.500486898149</v>
      </c>
      <c r="B165" s="117" t="s">
        <v>376</v>
      </c>
      <c r="C165" s="117" t="s">
        <v>10</v>
      </c>
      <c r="D165" s="117" t="s">
        <v>11</v>
      </c>
      <c r="E165" s="117" t="s">
        <v>94</v>
      </c>
      <c r="F165" s="117" t="s">
        <v>12</v>
      </c>
      <c r="G165" s="117" t="s">
        <v>154</v>
      </c>
      <c r="H165" s="117" t="s">
        <v>17</v>
      </c>
      <c r="I165" s="117">
        <v>5</v>
      </c>
      <c r="J165" s="117">
        <v>5</v>
      </c>
      <c r="K165" s="117">
        <v>5</v>
      </c>
      <c r="L165" s="117">
        <v>5</v>
      </c>
      <c r="M165" s="117">
        <v>5</v>
      </c>
      <c r="N165" s="117">
        <v>5</v>
      </c>
      <c r="O165" s="117">
        <v>5</v>
      </c>
      <c r="P165" s="117">
        <v>5</v>
      </c>
      <c r="Q165" s="117">
        <v>5</v>
      </c>
      <c r="R165" s="117">
        <v>3</v>
      </c>
      <c r="S165" s="117">
        <v>4</v>
      </c>
      <c r="T165" s="117">
        <v>4</v>
      </c>
    </row>
    <row r="166" spans="1:21" x14ac:dyDescent="0.2">
      <c r="A166" s="116">
        <v>44079.504299050925</v>
      </c>
      <c r="B166" s="117" t="s">
        <v>377</v>
      </c>
      <c r="C166" s="117" t="s">
        <v>6</v>
      </c>
      <c r="D166" s="117" t="s">
        <v>11</v>
      </c>
      <c r="E166" s="117" t="s">
        <v>94</v>
      </c>
      <c r="F166" s="117" t="s">
        <v>12</v>
      </c>
      <c r="G166" s="117" t="s">
        <v>279</v>
      </c>
      <c r="H166" s="117" t="s">
        <v>9</v>
      </c>
      <c r="I166" s="117">
        <v>5</v>
      </c>
      <c r="J166" s="117">
        <v>5</v>
      </c>
      <c r="K166" s="117">
        <v>5</v>
      </c>
      <c r="L166" s="117">
        <v>5</v>
      </c>
      <c r="M166" s="117">
        <v>5</v>
      </c>
      <c r="N166" s="117">
        <v>5</v>
      </c>
      <c r="O166" s="117">
        <v>5</v>
      </c>
      <c r="P166" s="117">
        <v>4</v>
      </c>
      <c r="Q166" s="117">
        <v>5</v>
      </c>
      <c r="R166" s="117">
        <v>4</v>
      </c>
      <c r="S166" s="117">
        <v>5</v>
      </c>
      <c r="T166" s="117">
        <v>5</v>
      </c>
      <c r="U166" s="117" t="s">
        <v>471</v>
      </c>
    </row>
    <row r="167" spans="1:21" x14ac:dyDescent="0.2">
      <c r="A167" s="116">
        <v>44079.50988672454</v>
      </c>
      <c r="B167" s="117" t="s">
        <v>378</v>
      </c>
      <c r="C167" s="117" t="s">
        <v>10</v>
      </c>
      <c r="D167" s="117" t="s">
        <v>349</v>
      </c>
      <c r="E167" s="117" t="s">
        <v>8</v>
      </c>
      <c r="F167" s="117" t="s">
        <v>12</v>
      </c>
      <c r="G167" s="117" t="s">
        <v>187</v>
      </c>
      <c r="H167" s="117" t="s">
        <v>17</v>
      </c>
      <c r="I167" s="117">
        <v>4</v>
      </c>
      <c r="J167" s="117">
        <v>4</v>
      </c>
      <c r="K167" s="117">
        <v>5</v>
      </c>
      <c r="L167" s="117">
        <v>5</v>
      </c>
      <c r="M167" s="117">
        <v>5</v>
      </c>
      <c r="N167" s="117">
        <v>5</v>
      </c>
      <c r="O167" s="117">
        <v>4</v>
      </c>
      <c r="P167" s="117">
        <v>4</v>
      </c>
      <c r="Q167" s="117">
        <v>5</v>
      </c>
      <c r="R167" s="117">
        <v>3</v>
      </c>
      <c r="S167" s="117">
        <v>4</v>
      </c>
      <c r="T167" s="117">
        <v>4</v>
      </c>
    </row>
    <row r="168" spans="1:21" x14ac:dyDescent="0.2">
      <c r="A168" s="116">
        <v>44079.510387638889</v>
      </c>
      <c r="B168" s="117" t="s">
        <v>379</v>
      </c>
      <c r="C168" s="117" t="s">
        <v>6</v>
      </c>
      <c r="D168" s="117" t="s">
        <v>99</v>
      </c>
      <c r="E168" s="117" t="s">
        <v>8</v>
      </c>
      <c r="F168" s="117" t="s">
        <v>108</v>
      </c>
      <c r="G168" s="117" t="s">
        <v>207</v>
      </c>
      <c r="H168" s="117" t="s">
        <v>17</v>
      </c>
      <c r="I168" s="117">
        <v>4</v>
      </c>
      <c r="J168" s="117">
        <v>4</v>
      </c>
      <c r="K168" s="117">
        <v>5</v>
      </c>
      <c r="L168" s="117">
        <v>5</v>
      </c>
      <c r="M168" s="117">
        <v>5</v>
      </c>
      <c r="N168" s="117">
        <v>5</v>
      </c>
      <c r="O168" s="117">
        <v>4</v>
      </c>
      <c r="P168" s="117">
        <v>5</v>
      </c>
      <c r="Q168" s="117">
        <v>5</v>
      </c>
      <c r="R168" s="117">
        <v>3</v>
      </c>
      <c r="S168" s="117">
        <v>5</v>
      </c>
      <c r="T168" s="117">
        <v>4</v>
      </c>
    </row>
    <row r="169" spans="1:21" x14ac:dyDescent="0.2">
      <c r="A169" s="116">
        <v>44079.51235704861</v>
      </c>
      <c r="B169" s="117" t="s">
        <v>380</v>
      </c>
      <c r="C169" s="117" t="s">
        <v>10</v>
      </c>
      <c r="D169" s="117" t="s">
        <v>99</v>
      </c>
      <c r="E169" s="117" t="s">
        <v>94</v>
      </c>
      <c r="F169" s="117" t="s">
        <v>381</v>
      </c>
      <c r="G169" s="117" t="s">
        <v>98</v>
      </c>
      <c r="H169" s="117" t="s">
        <v>17</v>
      </c>
      <c r="I169" s="117">
        <v>4</v>
      </c>
      <c r="J169" s="117">
        <v>4</v>
      </c>
      <c r="K169" s="117">
        <v>5</v>
      </c>
      <c r="L169" s="117">
        <v>5</v>
      </c>
      <c r="M169" s="117">
        <v>5</v>
      </c>
      <c r="N169" s="117">
        <v>5</v>
      </c>
      <c r="O169" s="117">
        <v>5</v>
      </c>
      <c r="P169" s="117">
        <v>5</v>
      </c>
      <c r="Q169" s="117">
        <v>5</v>
      </c>
      <c r="R169" s="117">
        <v>3</v>
      </c>
      <c r="S169" s="117">
        <v>5</v>
      </c>
      <c r="T169" s="117">
        <v>5</v>
      </c>
      <c r="U169" s="117" t="s">
        <v>472</v>
      </c>
    </row>
    <row r="170" spans="1:21" x14ac:dyDescent="0.2">
      <c r="A170" s="116">
        <v>44079.520817430559</v>
      </c>
      <c r="B170" s="117" t="s">
        <v>382</v>
      </c>
      <c r="C170" s="117" t="s">
        <v>10</v>
      </c>
      <c r="D170" s="117" t="s">
        <v>7</v>
      </c>
      <c r="E170" s="117" t="s">
        <v>8</v>
      </c>
      <c r="F170" s="117" t="s">
        <v>12</v>
      </c>
      <c r="G170" s="117" t="s">
        <v>100</v>
      </c>
      <c r="H170" s="117" t="s">
        <v>9</v>
      </c>
      <c r="I170" s="117">
        <v>4</v>
      </c>
      <c r="J170" s="117">
        <v>4</v>
      </c>
      <c r="K170" s="117">
        <v>4</v>
      </c>
      <c r="L170" s="117">
        <v>4</v>
      </c>
      <c r="M170" s="117">
        <v>4</v>
      </c>
      <c r="N170" s="117">
        <v>4</v>
      </c>
      <c r="O170" s="117">
        <v>2</v>
      </c>
      <c r="P170" s="117">
        <v>2</v>
      </c>
      <c r="Q170" s="117">
        <v>4</v>
      </c>
      <c r="R170" s="117">
        <v>2</v>
      </c>
      <c r="S170" s="117">
        <v>4</v>
      </c>
      <c r="T170" s="117">
        <v>3</v>
      </c>
      <c r="U170" s="117" t="s">
        <v>15</v>
      </c>
    </row>
    <row r="171" spans="1:21" x14ac:dyDescent="0.2">
      <c r="A171" s="116">
        <v>44082.422812268516</v>
      </c>
      <c r="B171" s="117" t="s">
        <v>383</v>
      </c>
      <c r="C171" s="117" t="s">
        <v>10</v>
      </c>
      <c r="D171" s="117" t="s">
        <v>11</v>
      </c>
      <c r="E171" s="117" t="s">
        <v>8</v>
      </c>
      <c r="F171" s="117" t="s">
        <v>12</v>
      </c>
      <c r="G171" s="117" t="s">
        <v>107</v>
      </c>
      <c r="H171" s="117" t="s">
        <v>17</v>
      </c>
      <c r="I171" s="117">
        <v>4</v>
      </c>
      <c r="J171" s="117">
        <v>4</v>
      </c>
      <c r="K171" s="117">
        <v>4</v>
      </c>
      <c r="L171" s="117">
        <v>5</v>
      </c>
      <c r="M171" s="117">
        <v>5</v>
      </c>
      <c r="N171" s="117">
        <v>4</v>
      </c>
      <c r="O171" s="117">
        <v>5</v>
      </c>
      <c r="P171" s="117">
        <v>5</v>
      </c>
      <c r="Q171" s="117">
        <v>5</v>
      </c>
      <c r="R171" s="117">
        <v>3</v>
      </c>
      <c r="S171" s="117">
        <v>4</v>
      </c>
      <c r="T171" s="117">
        <v>4</v>
      </c>
      <c r="U171" s="117" t="s">
        <v>473</v>
      </c>
    </row>
    <row r="172" spans="1:21" x14ac:dyDescent="0.2">
      <c r="A172" s="116">
        <v>44082.430054085649</v>
      </c>
      <c r="B172" s="117" t="s">
        <v>384</v>
      </c>
      <c r="C172" s="117" t="s">
        <v>6</v>
      </c>
      <c r="D172" s="117" t="s">
        <v>7</v>
      </c>
      <c r="E172" s="117" t="s">
        <v>8</v>
      </c>
      <c r="F172" s="117" t="s">
        <v>12</v>
      </c>
      <c r="G172" s="117" t="s">
        <v>107</v>
      </c>
      <c r="H172" s="117" t="s">
        <v>18</v>
      </c>
      <c r="I172" s="117">
        <v>5</v>
      </c>
      <c r="J172" s="117">
        <v>4</v>
      </c>
      <c r="K172" s="117">
        <v>4</v>
      </c>
      <c r="L172" s="117">
        <v>4</v>
      </c>
      <c r="M172" s="117">
        <v>5</v>
      </c>
      <c r="N172" s="117">
        <v>4</v>
      </c>
      <c r="O172" s="117">
        <v>5</v>
      </c>
      <c r="P172" s="117">
        <v>4</v>
      </c>
      <c r="Q172" s="117">
        <v>5</v>
      </c>
      <c r="R172" s="117">
        <v>3</v>
      </c>
      <c r="S172" s="117">
        <v>4</v>
      </c>
      <c r="T172" s="117">
        <v>4</v>
      </c>
    </row>
    <row r="173" spans="1:21" x14ac:dyDescent="0.2">
      <c r="A173" s="116">
        <v>44082.434453402777</v>
      </c>
      <c r="B173" s="117" t="s">
        <v>385</v>
      </c>
      <c r="C173" s="117" t="s">
        <v>6</v>
      </c>
      <c r="D173" s="117" t="s">
        <v>7</v>
      </c>
      <c r="E173" s="117" t="s">
        <v>8</v>
      </c>
      <c r="F173" s="117" t="s">
        <v>12</v>
      </c>
      <c r="G173" s="117" t="s">
        <v>107</v>
      </c>
      <c r="H173" s="117" t="s">
        <v>18</v>
      </c>
      <c r="I173" s="91">
        <v>5</v>
      </c>
      <c r="J173" s="117">
        <v>5</v>
      </c>
      <c r="K173" s="117">
        <v>5</v>
      </c>
      <c r="L173" s="117">
        <v>5</v>
      </c>
      <c r="M173" s="117">
        <v>5</v>
      </c>
      <c r="N173" s="117">
        <v>5</v>
      </c>
      <c r="O173" s="117">
        <v>5</v>
      </c>
      <c r="P173" s="117">
        <v>5</v>
      </c>
      <c r="Q173" s="117">
        <v>5</v>
      </c>
      <c r="R173" s="117">
        <v>5</v>
      </c>
      <c r="S173" s="117">
        <v>5</v>
      </c>
      <c r="T173" s="117">
        <v>5</v>
      </c>
    </row>
    <row r="174" spans="1:21" x14ac:dyDescent="0.2">
      <c r="A174" s="116">
        <v>44082.4473043287</v>
      </c>
      <c r="B174" s="117" t="s">
        <v>386</v>
      </c>
      <c r="C174" s="117" t="s">
        <v>6</v>
      </c>
      <c r="D174" s="117" t="s">
        <v>99</v>
      </c>
      <c r="E174" s="117" t="s">
        <v>94</v>
      </c>
      <c r="F174" s="117" t="s">
        <v>12</v>
      </c>
      <c r="G174" s="117" t="s">
        <v>154</v>
      </c>
      <c r="H174" s="117" t="s">
        <v>9</v>
      </c>
      <c r="I174" s="117">
        <v>5</v>
      </c>
      <c r="J174" s="117">
        <v>5</v>
      </c>
      <c r="K174" s="117">
        <v>5</v>
      </c>
      <c r="L174" s="117">
        <v>5</v>
      </c>
      <c r="M174" s="117">
        <v>5</v>
      </c>
      <c r="N174" s="117">
        <v>5</v>
      </c>
      <c r="O174" s="117">
        <v>5</v>
      </c>
      <c r="P174" s="117">
        <v>5</v>
      </c>
      <c r="Q174" s="117">
        <v>5</v>
      </c>
      <c r="R174" s="117">
        <v>5</v>
      </c>
      <c r="S174" s="117">
        <v>5</v>
      </c>
      <c r="T174" s="117">
        <v>5</v>
      </c>
    </row>
    <row r="175" spans="1:21" x14ac:dyDescent="0.2">
      <c r="A175" s="116">
        <v>44082.447791157407</v>
      </c>
      <c r="B175" s="117" t="s">
        <v>387</v>
      </c>
      <c r="C175" s="117" t="s">
        <v>6</v>
      </c>
      <c r="D175" s="117" t="s">
        <v>7</v>
      </c>
      <c r="E175" s="117" t="s">
        <v>8</v>
      </c>
      <c r="F175" s="117" t="s">
        <v>12</v>
      </c>
      <c r="G175" s="117" t="s">
        <v>107</v>
      </c>
      <c r="H175" s="117" t="s">
        <v>17</v>
      </c>
      <c r="I175" s="117">
        <v>5</v>
      </c>
      <c r="J175" s="117">
        <v>4</v>
      </c>
      <c r="K175" s="117">
        <v>5</v>
      </c>
      <c r="L175" s="117">
        <v>5</v>
      </c>
      <c r="M175" s="117">
        <v>5</v>
      </c>
      <c r="N175" s="117">
        <v>5</v>
      </c>
      <c r="O175" s="117">
        <v>5</v>
      </c>
      <c r="P175" s="117">
        <v>5</v>
      </c>
      <c r="Q175" s="117">
        <v>5</v>
      </c>
      <c r="R175" s="117">
        <v>4</v>
      </c>
      <c r="S175" s="117">
        <v>4</v>
      </c>
      <c r="T175" s="117">
        <v>5</v>
      </c>
    </row>
    <row r="176" spans="1:21" ht="23.25" x14ac:dyDescent="0.2">
      <c r="I176" s="1">
        <f>AVERAGE(I2:I175)</f>
        <v>4.4540229885057467</v>
      </c>
      <c r="J176" s="1">
        <f>AVERAGE(J2:J175)</f>
        <v>4.3908045977011492</v>
      </c>
      <c r="K176" s="1">
        <f t="shared" ref="K176:S176" si="0">AVERAGE(K2:K175)</f>
        <v>4.3965517241379306</v>
      </c>
      <c r="L176" s="1">
        <f t="shared" si="0"/>
        <v>4.3160919540229887</v>
      </c>
      <c r="M176" s="1">
        <f t="shared" si="0"/>
        <v>4.5402298850574709</v>
      </c>
      <c r="N176" s="1">
        <f t="shared" si="0"/>
        <v>4.3583815028901736</v>
      </c>
      <c r="O176" s="1">
        <f>AVERAGE(O2:O175)</f>
        <v>4.6494252873563218</v>
      </c>
      <c r="P176" s="1">
        <f>AVERAGE(P2:P175)</f>
        <v>4.6264367816091951</v>
      </c>
      <c r="Q176" s="1">
        <f t="shared" si="0"/>
        <v>4.7816091954022992</v>
      </c>
      <c r="R176" s="1">
        <f t="shared" si="0"/>
        <v>3.132183908045977</v>
      </c>
      <c r="S176" s="1">
        <f t="shared" si="0"/>
        <v>4.1494252873563218</v>
      </c>
      <c r="T176" s="1">
        <f>AVERAGE(T2:T175)</f>
        <v>4.3390804597701154</v>
      </c>
    </row>
    <row r="177" spans="1:20" ht="23.25" x14ac:dyDescent="0.2">
      <c r="I177" s="2">
        <f>STDEV(I2:I175)</f>
        <v>0.71778474202553177</v>
      </c>
      <c r="J177" s="2">
        <f t="shared" ref="J177:T177" si="1">STDEV(J2:J175)</f>
        <v>0.74269189870021068</v>
      </c>
      <c r="K177" s="2">
        <f t="shared" si="1"/>
        <v>0.80330937983873607</v>
      </c>
      <c r="L177" s="2">
        <f t="shared" si="1"/>
        <v>0.75882074059100024</v>
      </c>
      <c r="M177" s="2">
        <f t="shared" si="1"/>
        <v>0.60450328725659785</v>
      </c>
      <c r="N177" s="2">
        <f t="shared" si="1"/>
        <v>0.76165497140754113</v>
      </c>
      <c r="O177" s="2">
        <f t="shared" si="1"/>
        <v>0.63434888801573275</v>
      </c>
      <c r="P177" s="2">
        <f>STDEV(P2:P175)</f>
        <v>0.60210800600359748</v>
      </c>
      <c r="Q177" s="2">
        <f t="shared" si="1"/>
        <v>0.41434640659095878</v>
      </c>
      <c r="R177" s="2">
        <f t="shared" si="1"/>
        <v>1.064291047688751</v>
      </c>
      <c r="S177" s="2">
        <f t="shared" si="1"/>
        <v>0.63662287512875415</v>
      </c>
      <c r="T177" s="2">
        <f t="shared" si="1"/>
        <v>0.61293500713254556</v>
      </c>
    </row>
    <row r="178" spans="1:20" ht="23.25" x14ac:dyDescent="0.2">
      <c r="I178" s="49">
        <f>AVERAGE(I30:I177)</f>
        <v>4.4200797819630484</v>
      </c>
      <c r="J178" s="49">
        <f t="shared" ref="J178:T178" si="2">AVERAGE(J30:J177)</f>
        <v>4.3319830844351443</v>
      </c>
      <c r="K178" s="49">
        <f t="shared" si="2"/>
        <v>4.339188250702545</v>
      </c>
      <c r="L178" s="49">
        <f t="shared" si="2"/>
        <v>4.2910467073960401</v>
      </c>
      <c r="M178" s="49">
        <f t="shared" si="2"/>
        <v>4.5144914403534733</v>
      </c>
      <c r="N178" s="49">
        <f t="shared" si="2"/>
        <v>4.3137417447231137</v>
      </c>
      <c r="O178" s="49">
        <f t="shared" si="2"/>
        <v>4.5965119876714331</v>
      </c>
      <c r="P178" s="49">
        <f t="shared" si="2"/>
        <v>4.5826253026190056</v>
      </c>
      <c r="Q178" s="49">
        <f t="shared" si="2"/>
        <v>4.7513240243377926</v>
      </c>
      <c r="R178" s="49">
        <f t="shared" si="2"/>
        <v>3.1026788848360454</v>
      </c>
      <c r="S178" s="49">
        <f t="shared" si="2"/>
        <v>4.0931489740708447</v>
      </c>
      <c r="T178" s="49">
        <f t="shared" si="2"/>
        <v>4.2902163207223154</v>
      </c>
    </row>
    <row r="179" spans="1:20" ht="23.25" x14ac:dyDescent="0.2">
      <c r="A179" s="90"/>
      <c r="B179" s="90"/>
      <c r="C179" s="91"/>
      <c r="D179" s="91"/>
      <c r="E179" s="91"/>
      <c r="F179" s="91"/>
      <c r="G179" s="91"/>
      <c r="H179" s="91"/>
      <c r="I179" s="49">
        <f>STDEV(I2:I175)</f>
        <v>0.71778474202553177</v>
      </c>
      <c r="J179" s="49">
        <f t="shared" ref="J179:T179" si="3">STDEV(J2:J175)</f>
        <v>0.74269189870021068</v>
      </c>
      <c r="K179" s="49">
        <f t="shared" si="3"/>
        <v>0.80330937983873607</v>
      </c>
      <c r="L179" s="49">
        <f t="shared" si="3"/>
        <v>0.75882074059100024</v>
      </c>
      <c r="M179" s="49">
        <f t="shared" si="3"/>
        <v>0.60450328725659785</v>
      </c>
      <c r="N179" s="49">
        <f t="shared" si="3"/>
        <v>0.76165497140754113</v>
      </c>
      <c r="O179" s="49">
        <f t="shared" si="3"/>
        <v>0.63434888801573275</v>
      </c>
      <c r="P179" s="49">
        <f t="shared" si="3"/>
        <v>0.60210800600359748</v>
      </c>
      <c r="Q179" s="49">
        <f t="shared" si="3"/>
        <v>0.41434640659095878</v>
      </c>
      <c r="R179" s="49">
        <f t="shared" si="3"/>
        <v>1.064291047688751</v>
      </c>
      <c r="S179" s="49">
        <f t="shared" si="3"/>
        <v>0.63662287512875415</v>
      </c>
      <c r="T179" s="49">
        <f t="shared" si="3"/>
        <v>0.61293500713254556</v>
      </c>
    </row>
    <row r="180" spans="1:20" x14ac:dyDescent="0.2">
      <c r="A180" s="90"/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</row>
    <row r="181" spans="1:20" x14ac:dyDescent="0.2">
      <c r="A181" s="90"/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</row>
    <row r="182" spans="1:20" x14ac:dyDescent="0.2">
      <c r="A182" s="90"/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</row>
    <row r="183" spans="1:20" x14ac:dyDescent="0.2">
      <c r="A183" s="90"/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</row>
    <row r="184" spans="1:20" x14ac:dyDescent="0.2">
      <c r="A184" s="90"/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</row>
    <row r="185" spans="1:20" x14ac:dyDescent="0.2">
      <c r="A185" s="90"/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</row>
    <row r="186" spans="1:20" x14ac:dyDescent="0.2">
      <c r="A186" s="90"/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</row>
    <row r="187" spans="1:20" x14ac:dyDescent="0.2">
      <c r="A187" s="90"/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</row>
    <row r="188" spans="1:20" x14ac:dyDescent="0.2">
      <c r="A188" s="90"/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</row>
    <row r="189" spans="1:20" x14ac:dyDescent="0.2">
      <c r="A189" s="90"/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</row>
    <row r="190" spans="1:20" x14ac:dyDescent="0.2">
      <c r="A190" s="90"/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</row>
    <row r="191" spans="1:20" x14ac:dyDescent="0.2">
      <c r="A191" s="90"/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</row>
    <row r="192" spans="1:20" x14ac:dyDescent="0.2">
      <c r="A192" s="90"/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</row>
    <row r="193" spans="1:20" x14ac:dyDescent="0.2">
      <c r="A193" s="90"/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</row>
    <row r="194" spans="1:20" x14ac:dyDescent="0.2">
      <c r="A194" s="90"/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</row>
    <row r="195" spans="1:20" x14ac:dyDescent="0.2">
      <c r="A195" s="90"/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</row>
    <row r="196" spans="1:20" x14ac:dyDescent="0.2">
      <c r="A196" s="90"/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</row>
    <row r="197" spans="1:20" x14ac:dyDescent="0.2">
      <c r="A197" s="90"/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</row>
    <row r="198" spans="1:20" x14ac:dyDescent="0.2">
      <c r="A198" s="90"/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</row>
    <row r="199" spans="1:20" x14ac:dyDescent="0.2">
      <c r="A199" s="90"/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x14ac:dyDescent="0.2">
      <c r="A200" s="90"/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</row>
    <row r="201" spans="1:20" x14ac:dyDescent="0.2">
      <c r="A201" s="90"/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</row>
    <row r="202" spans="1:20" x14ac:dyDescent="0.2">
      <c r="A202" s="90"/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</row>
    <row r="203" spans="1:20" x14ac:dyDescent="0.2">
      <c r="A203" s="90"/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</row>
    <row r="204" spans="1:20" x14ac:dyDescent="0.2">
      <c r="A204" s="90"/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</row>
    <row r="205" spans="1:20" x14ac:dyDescent="0.2">
      <c r="A205" s="90"/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</row>
    <row r="206" spans="1:20" x14ac:dyDescent="0.2">
      <c r="A206" s="90"/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</row>
    <row r="207" spans="1:20" x14ac:dyDescent="0.2">
      <c r="A207" s="90"/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</row>
    <row r="208" spans="1:20" x14ac:dyDescent="0.2">
      <c r="A208" s="90"/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</row>
    <row r="209" spans="1:20" x14ac:dyDescent="0.2">
      <c r="A209" s="90"/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</row>
    <row r="210" spans="1:20" x14ac:dyDescent="0.2">
      <c r="A210" s="90"/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</row>
    <row r="211" spans="1:20" x14ac:dyDescent="0.2">
      <c r="A211" s="90"/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x14ac:dyDescent="0.2">
      <c r="A212" s="90"/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</row>
    <row r="213" spans="1:20" x14ac:dyDescent="0.2">
      <c r="A213" s="90"/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</row>
    <row r="214" spans="1:20" x14ac:dyDescent="0.2">
      <c r="A214" s="90"/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</row>
    <row r="215" spans="1:20" x14ac:dyDescent="0.2">
      <c r="A215" s="90"/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</row>
    <row r="216" spans="1:20" x14ac:dyDescent="0.2">
      <c r="A216" s="90"/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</row>
    <row r="217" spans="1:20" x14ac:dyDescent="0.2">
      <c r="A217" s="90"/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</row>
    <row r="218" spans="1:20" x14ac:dyDescent="0.2">
      <c r="A218" s="90"/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</row>
    <row r="219" spans="1:20" x14ac:dyDescent="0.2">
      <c r="A219" s="90"/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</row>
    <row r="220" spans="1:20" x14ac:dyDescent="0.2">
      <c r="A220" s="90"/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</row>
    <row r="221" spans="1:20" x14ac:dyDescent="0.2">
      <c r="A221" s="90"/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</row>
    <row r="222" spans="1:20" x14ac:dyDescent="0.2">
      <c r="A222" s="90"/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</row>
    <row r="223" spans="1:20" x14ac:dyDescent="0.2">
      <c r="A223" s="90"/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0" x14ac:dyDescent="0.2">
      <c r="A224" s="90"/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</row>
    <row r="225" spans="1:20" x14ac:dyDescent="0.2">
      <c r="A225" s="90"/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</row>
    <row r="226" spans="1:20" x14ac:dyDescent="0.2">
      <c r="A226" s="90"/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</row>
    <row r="227" spans="1:20" x14ac:dyDescent="0.2">
      <c r="A227" s="90"/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</row>
    <row r="228" spans="1:20" x14ac:dyDescent="0.2">
      <c r="A228" s="90"/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</row>
    <row r="229" spans="1:20" x14ac:dyDescent="0.2">
      <c r="A229" s="90"/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</row>
    <row r="230" spans="1:20" x14ac:dyDescent="0.2">
      <c r="A230" s="90"/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</row>
    <row r="231" spans="1:20" x14ac:dyDescent="0.2">
      <c r="A231" s="90"/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</row>
    <row r="232" spans="1:20" x14ac:dyDescent="0.2">
      <c r="A232" s="90"/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</row>
    <row r="233" spans="1:20" x14ac:dyDescent="0.2">
      <c r="A233" s="90"/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</row>
    <row r="234" spans="1:20" x14ac:dyDescent="0.2">
      <c r="A234" s="90"/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</row>
    <row r="235" spans="1:20" x14ac:dyDescent="0.2">
      <c r="A235" s="90"/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</row>
    <row r="236" spans="1:20" x14ac:dyDescent="0.2">
      <c r="A236" s="90"/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</row>
    <row r="237" spans="1:20" x14ac:dyDescent="0.2">
      <c r="A237" s="90"/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</row>
    <row r="238" spans="1:20" x14ac:dyDescent="0.2">
      <c r="A238" s="90"/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</row>
    <row r="239" spans="1:20" x14ac:dyDescent="0.2">
      <c r="A239" s="90"/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</row>
    <row r="240" spans="1:20" x14ac:dyDescent="0.2">
      <c r="A240" s="90"/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</row>
    <row r="241" spans="1:20" x14ac:dyDescent="0.2">
      <c r="A241" s="90"/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</row>
    <row r="242" spans="1:20" x14ac:dyDescent="0.2">
      <c r="A242" s="90"/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</row>
    <row r="243" spans="1:20" x14ac:dyDescent="0.2">
      <c r="A243" s="90"/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</row>
    <row r="244" spans="1:20" x14ac:dyDescent="0.2">
      <c r="A244" s="90"/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</row>
    <row r="245" spans="1:20" x14ac:dyDescent="0.2">
      <c r="A245" s="90"/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</row>
    <row r="246" spans="1:20" x14ac:dyDescent="0.2">
      <c r="A246" s="90"/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</row>
    <row r="247" spans="1:20" x14ac:dyDescent="0.2">
      <c r="A247" s="90"/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</row>
    <row r="248" spans="1:20" x14ac:dyDescent="0.2">
      <c r="A248" s="90"/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</row>
    <row r="249" spans="1:20" x14ac:dyDescent="0.2">
      <c r="A249" s="90"/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</row>
    <row r="250" spans="1:20" x14ac:dyDescent="0.2">
      <c r="A250" s="90"/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</row>
    <row r="251" spans="1:20" x14ac:dyDescent="0.2">
      <c r="A251" s="90"/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</row>
    <row r="252" spans="1:20" x14ac:dyDescent="0.2">
      <c r="A252" s="90"/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</row>
    <row r="253" spans="1:20" x14ac:dyDescent="0.2">
      <c r="A253" s="90"/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</row>
    <row r="254" spans="1:20" x14ac:dyDescent="0.2">
      <c r="A254" s="90"/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</row>
    <row r="255" spans="1:20" x14ac:dyDescent="0.2">
      <c r="A255" s="90"/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</row>
    <row r="256" spans="1:20" x14ac:dyDescent="0.2">
      <c r="A256" s="90"/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</row>
    <row r="257" spans="1:20" x14ac:dyDescent="0.2">
      <c r="A257" s="90"/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</row>
    <row r="258" spans="1:20" x14ac:dyDescent="0.2">
      <c r="A258" s="90"/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</row>
    <row r="259" spans="1:20" x14ac:dyDescent="0.2">
      <c r="A259" s="90"/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</row>
    <row r="260" spans="1:20" x14ac:dyDescent="0.2">
      <c r="A260" s="90"/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</row>
    <row r="261" spans="1:20" x14ac:dyDescent="0.2">
      <c r="A261" s="90"/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</row>
    <row r="262" spans="1:20" x14ac:dyDescent="0.2">
      <c r="A262" s="90"/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</row>
    <row r="263" spans="1:20" x14ac:dyDescent="0.2">
      <c r="A263" s="90"/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</row>
    <row r="264" spans="1:20" x14ac:dyDescent="0.2">
      <c r="A264" s="90"/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</row>
    <row r="265" spans="1:20" x14ac:dyDescent="0.2">
      <c r="A265" s="90"/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x14ac:dyDescent="0.2">
      <c r="A266" s="90"/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</row>
    <row r="267" spans="1:20" x14ac:dyDescent="0.2">
      <c r="A267" s="90"/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</row>
    <row r="268" spans="1:20" x14ac:dyDescent="0.2">
      <c r="A268" s="90"/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</row>
    <row r="269" spans="1:20" x14ac:dyDescent="0.2">
      <c r="A269" s="90"/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</row>
    <row r="270" spans="1:20" x14ac:dyDescent="0.2">
      <c r="A270" s="90"/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</row>
    <row r="271" spans="1:20" x14ac:dyDescent="0.2">
      <c r="A271" s="90"/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</row>
    <row r="272" spans="1:20" x14ac:dyDescent="0.2">
      <c r="A272" s="90"/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</row>
    <row r="273" spans="1:20" x14ac:dyDescent="0.2">
      <c r="A273" s="90"/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</row>
    <row r="274" spans="1:20" x14ac:dyDescent="0.2">
      <c r="A274" s="90"/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</row>
    <row r="275" spans="1:20" x14ac:dyDescent="0.2">
      <c r="A275" s="90"/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</row>
    <row r="276" spans="1:20" x14ac:dyDescent="0.2">
      <c r="A276" s="90"/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x14ac:dyDescent="0.2">
      <c r="A277" s="90"/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</row>
    <row r="278" spans="1:20" x14ac:dyDescent="0.2">
      <c r="A278" s="90"/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</row>
    <row r="279" spans="1:20" x14ac:dyDescent="0.2">
      <c r="A279" s="90"/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</row>
    <row r="280" spans="1:20" x14ac:dyDescent="0.2">
      <c r="A280" s="90"/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</row>
    <row r="281" spans="1:20" x14ac:dyDescent="0.2">
      <c r="A281" s="90"/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x14ac:dyDescent="0.2">
      <c r="A282" s="90"/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</row>
    <row r="283" spans="1:20" x14ac:dyDescent="0.2">
      <c r="A283" s="90"/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</row>
    <row r="284" spans="1:20" x14ac:dyDescent="0.2">
      <c r="A284" s="90"/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</row>
    <row r="285" spans="1:20" x14ac:dyDescent="0.2">
      <c r="A285" s="90"/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</row>
    <row r="286" spans="1:20" x14ac:dyDescent="0.2">
      <c r="A286" s="90"/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</row>
    <row r="287" spans="1:20" x14ac:dyDescent="0.2">
      <c r="A287" s="90"/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</row>
    <row r="288" spans="1:20" x14ac:dyDescent="0.2">
      <c r="A288" s="90"/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</row>
    <row r="289" spans="1:20" x14ac:dyDescent="0.2">
      <c r="A289" s="90"/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</row>
    <row r="290" spans="1:20" x14ac:dyDescent="0.2">
      <c r="A290" s="90"/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</row>
    <row r="291" spans="1:20" x14ac:dyDescent="0.2">
      <c r="A291" s="90"/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</row>
    <row r="292" spans="1:20" x14ac:dyDescent="0.2">
      <c r="A292" s="90"/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</row>
    <row r="293" spans="1:20" x14ac:dyDescent="0.2">
      <c r="A293" s="90"/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</row>
    <row r="294" spans="1:20" x14ac:dyDescent="0.2">
      <c r="A294" s="90"/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</row>
    <row r="295" spans="1:20" x14ac:dyDescent="0.2">
      <c r="A295" s="90"/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</row>
    <row r="296" spans="1:20" x14ac:dyDescent="0.2">
      <c r="A296" s="90"/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</row>
    <row r="297" spans="1:20" x14ac:dyDescent="0.2">
      <c r="A297" s="90"/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</row>
    <row r="298" spans="1:20" x14ac:dyDescent="0.2">
      <c r="A298" s="90"/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</row>
    <row r="299" spans="1:20" x14ac:dyDescent="0.2">
      <c r="A299" s="90"/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</row>
    <row r="300" spans="1:20" x14ac:dyDescent="0.2">
      <c r="A300" s="90"/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</row>
    <row r="301" spans="1:20" x14ac:dyDescent="0.2">
      <c r="A301" s="90"/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</row>
    <row r="302" spans="1:20" x14ac:dyDescent="0.2">
      <c r="A302" s="90"/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</row>
    <row r="303" spans="1:20" x14ac:dyDescent="0.2">
      <c r="A303" s="90"/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</row>
    <row r="304" spans="1:20" x14ac:dyDescent="0.2">
      <c r="A304" s="90"/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</row>
    <row r="305" spans="10:20" ht="23.25" x14ac:dyDescent="0.2">
      <c r="J305" s="1">
        <f t="shared" ref="J305:T305" si="4">AVERAGE(J3:J17)</f>
        <v>4.4000000000000004</v>
      </c>
      <c r="K305" s="1">
        <f t="shared" si="4"/>
        <v>4.4666666666666668</v>
      </c>
      <c r="L305" s="1">
        <f t="shared" si="4"/>
        <v>4.2</v>
      </c>
      <c r="M305" s="1">
        <f t="shared" si="4"/>
        <v>4.4000000000000004</v>
      </c>
      <c r="N305" s="1">
        <f t="shared" si="4"/>
        <v>4.333333333333333</v>
      </c>
      <c r="O305" s="1">
        <f t="shared" si="4"/>
        <v>4.7333333333333334</v>
      </c>
      <c r="P305" s="1">
        <f t="shared" si="4"/>
        <v>4.7333333333333334</v>
      </c>
      <c r="Q305" s="1">
        <f t="shared" si="4"/>
        <v>4.8</v>
      </c>
      <c r="R305" s="1">
        <f t="shared" si="4"/>
        <v>3.2</v>
      </c>
      <c r="S305" s="1">
        <f t="shared" si="4"/>
        <v>4.2</v>
      </c>
      <c r="T305" s="1">
        <f t="shared" si="4"/>
        <v>4.2666666666666666</v>
      </c>
    </row>
    <row r="306" spans="10:20" ht="23.25" x14ac:dyDescent="0.2">
      <c r="J306" s="2">
        <f t="shared" ref="J306:T306" si="5">STDEV(J3:J17)</f>
        <v>0.73678839761300829</v>
      </c>
      <c r="K306" s="2">
        <f t="shared" si="5"/>
        <v>0.6399404734221853</v>
      </c>
      <c r="L306" s="2">
        <f t="shared" si="5"/>
        <v>0.6761234037828121</v>
      </c>
      <c r="M306" s="2">
        <f t="shared" si="5"/>
        <v>0.73678839761300829</v>
      </c>
      <c r="N306" s="2">
        <f t="shared" si="5"/>
        <v>0.81649658092772515</v>
      </c>
      <c r="O306" s="2">
        <f t="shared" si="5"/>
        <v>0.45773770821706344</v>
      </c>
      <c r="P306" s="2">
        <f t="shared" si="5"/>
        <v>0.45773770821706344</v>
      </c>
      <c r="Q306" s="2">
        <f t="shared" si="5"/>
        <v>0.41403933560541251</v>
      </c>
      <c r="R306" s="2">
        <f t="shared" si="5"/>
        <v>0.77459666924148363</v>
      </c>
      <c r="S306" s="2">
        <f t="shared" si="5"/>
        <v>0.56061191058138671</v>
      </c>
      <c r="T306" s="2">
        <f t="shared" si="5"/>
        <v>0.79880863671798041</v>
      </c>
    </row>
    <row r="307" spans="10:20" ht="23.25" x14ac:dyDescent="0.2">
      <c r="J307" s="49">
        <f t="shared" ref="J307:T307" si="6">AVERAGE(J3:J306)</f>
        <v>4.3315360886991598</v>
      </c>
      <c r="K307" s="49">
        <f t="shared" si="6"/>
        <v>4.3377037199698707</v>
      </c>
      <c r="L307" s="49">
        <f t="shared" si="6"/>
        <v>4.2569882879686256</v>
      </c>
      <c r="M307" s="49">
        <f t="shared" si="6"/>
        <v>4.4770978564108228</v>
      </c>
      <c r="N307" s="49">
        <f t="shared" si="6"/>
        <v>4.2996924893521884</v>
      </c>
      <c r="O307" s="49">
        <f t="shared" si="6"/>
        <v>4.5849480787296635</v>
      </c>
      <c r="P307" s="49">
        <f t="shared" si="6"/>
        <v>4.5620354700434964</v>
      </c>
      <c r="Q307" s="49">
        <f t="shared" si="6"/>
        <v>4.7127132143493151</v>
      </c>
      <c r="R307" s="49">
        <f t="shared" si="6"/>
        <v>3.0912739751815694</v>
      </c>
      <c r="S307" s="49">
        <f t="shared" si="6"/>
        <v>4.090929787275229</v>
      </c>
      <c r="T307" s="49">
        <f t="shared" si="6"/>
        <v>4.2788862687047056</v>
      </c>
    </row>
    <row r="308" spans="10:20" ht="23.25" x14ac:dyDescent="0.2">
      <c r="J308" s="49">
        <f>STDEV(J3:J17)</f>
        <v>0.73678839761300829</v>
      </c>
      <c r="K308" s="49">
        <f t="shared" ref="K308:T308" si="7">STDEV(K3:K17)</f>
        <v>0.6399404734221853</v>
      </c>
      <c r="L308" s="49">
        <f t="shared" si="7"/>
        <v>0.6761234037828121</v>
      </c>
      <c r="M308" s="49">
        <f t="shared" si="7"/>
        <v>0.73678839761300829</v>
      </c>
      <c r="N308" s="49">
        <f t="shared" si="7"/>
        <v>0.81649658092772515</v>
      </c>
      <c r="O308" s="49">
        <f t="shared" si="7"/>
        <v>0.45773770821706344</v>
      </c>
      <c r="P308" s="49">
        <f t="shared" si="7"/>
        <v>0.45773770821706344</v>
      </c>
      <c r="Q308" s="49">
        <f t="shared" si="7"/>
        <v>0.41403933560541251</v>
      </c>
      <c r="R308" s="49">
        <f t="shared" si="7"/>
        <v>0.77459666924148363</v>
      </c>
      <c r="S308" s="49">
        <f t="shared" si="7"/>
        <v>0.56061191058138671</v>
      </c>
      <c r="T308" s="49">
        <f t="shared" si="7"/>
        <v>0.79880863671798041</v>
      </c>
    </row>
  </sheetData>
  <autoFilter ref="H1:H308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90"/>
  <sheetViews>
    <sheetView topLeftCell="H1" zoomScale="80" zoomScaleNormal="80" workbookViewId="0">
      <selection activeCell="R36" sqref="R36"/>
    </sheetView>
  </sheetViews>
  <sheetFormatPr defaultColWidth="14.42578125" defaultRowHeight="12.75" x14ac:dyDescent="0.2"/>
  <cols>
    <col min="1" max="1" width="44.7109375" bestFit="1" customWidth="1"/>
    <col min="2" max="5" width="21.5703125" customWidth="1"/>
    <col min="6" max="6" width="32.5703125" bestFit="1" customWidth="1"/>
    <col min="7" max="7" width="39" bestFit="1" customWidth="1"/>
    <col min="8" max="21" width="21.5703125" customWidth="1"/>
  </cols>
  <sheetData>
    <row r="1" spans="1:21" x14ac:dyDescent="0.2">
      <c r="A1" s="89" t="s">
        <v>541</v>
      </c>
      <c r="B1" s="89" t="s">
        <v>542</v>
      </c>
      <c r="C1" s="89" t="s">
        <v>0</v>
      </c>
      <c r="D1" s="89" t="s">
        <v>1</v>
      </c>
      <c r="E1" s="89" t="s">
        <v>2</v>
      </c>
      <c r="F1" s="89" t="s">
        <v>543</v>
      </c>
      <c r="G1" s="89" t="s">
        <v>4</v>
      </c>
      <c r="H1" s="89" t="s">
        <v>544</v>
      </c>
      <c r="I1" s="89" t="s">
        <v>388</v>
      </c>
      <c r="J1" s="89" t="s">
        <v>389</v>
      </c>
      <c r="K1" s="89" t="s">
        <v>390</v>
      </c>
      <c r="L1" s="89" t="s">
        <v>391</v>
      </c>
      <c r="M1" s="89" t="s">
        <v>392</v>
      </c>
      <c r="N1" s="89" t="s">
        <v>393</v>
      </c>
      <c r="O1" s="89" t="s">
        <v>394</v>
      </c>
      <c r="P1" s="89" t="s">
        <v>395</v>
      </c>
      <c r="Q1" s="89" t="s">
        <v>396</v>
      </c>
      <c r="R1" s="89" t="s">
        <v>397</v>
      </c>
      <c r="S1" s="89" t="s">
        <v>398</v>
      </c>
      <c r="T1" s="89" t="s">
        <v>399</v>
      </c>
      <c r="U1" s="89" t="s">
        <v>400</v>
      </c>
    </row>
    <row r="2" spans="1:21" x14ac:dyDescent="0.2">
      <c r="A2" s="116">
        <v>44079.403933391208</v>
      </c>
      <c r="B2" s="117" t="s">
        <v>116</v>
      </c>
      <c r="C2" s="117" t="s">
        <v>6</v>
      </c>
      <c r="D2" s="117" t="s">
        <v>7</v>
      </c>
      <c r="E2" s="117" t="s">
        <v>8</v>
      </c>
      <c r="F2" s="117" t="s">
        <v>301</v>
      </c>
      <c r="G2" s="117" t="s">
        <v>118</v>
      </c>
      <c r="H2" s="117" t="s">
        <v>13</v>
      </c>
      <c r="I2" s="117">
        <v>5</v>
      </c>
      <c r="J2" s="117">
        <v>5</v>
      </c>
      <c r="K2" s="117">
        <v>5</v>
      </c>
      <c r="L2" s="117">
        <v>5</v>
      </c>
      <c r="M2" s="117">
        <v>5</v>
      </c>
      <c r="N2" s="117">
        <v>5</v>
      </c>
      <c r="O2" s="117">
        <v>5</v>
      </c>
      <c r="P2" s="117">
        <v>5</v>
      </c>
      <c r="Q2" s="117">
        <v>5</v>
      </c>
      <c r="R2" s="117">
        <v>3</v>
      </c>
      <c r="S2" s="117">
        <v>4</v>
      </c>
      <c r="T2" s="117">
        <v>5</v>
      </c>
    </row>
    <row r="3" spans="1:21" x14ac:dyDescent="0.2">
      <c r="A3" s="116">
        <v>44079.413816412038</v>
      </c>
      <c r="B3" s="117" t="s">
        <v>123</v>
      </c>
      <c r="C3" s="117" t="s">
        <v>10</v>
      </c>
      <c r="D3" s="117" t="s">
        <v>7</v>
      </c>
      <c r="E3" s="117" t="s">
        <v>8</v>
      </c>
      <c r="F3" s="117" t="s">
        <v>301</v>
      </c>
      <c r="G3" s="117" t="s">
        <v>124</v>
      </c>
      <c r="H3" s="117" t="s">
        <v>13</v>
      </c>
      <c r="I3" s="117">
        <v>4</v>
      </c>
      <c r="J3" s="117">
        <v>4</v>
      </c>
      <c r="K3" s="117">
        <v>4</v>
      </c>
      <c r="L3" s="117">
        <v>4</v>
      </c>
      <c r="M3" s="117">
        <v>5</v>
      </c>
      <c r="N3" s="117">
        <v>5</v>
      </c>
      <c r="O3" s="117">
        <v>5</v>
      </c>
      <c r="P3" s="117">
        <v>5</v>
      </c>
      <c r="Q3" s="117">
        <v>5</v>
      </c>
      <c r="R3" s="117">
        <v>3</v>
      </c>
      <c r="S3" s="117">
        <v>4</v>
      </c>
      <c r="T3" s="117">
        <v>4</v>
      </c>
      <c r="U3" s="117" t="s">
        <v>401</v>
      </c>
    </row>
    <row r="4" spans="1:21" x14ac:dyDescent="0.2">
      <c r="A4" s="116">
        <v>44079.418258414356</v>
      </c>
      <c r="B4" s="117" t="s">
        <v>130</v>
      </c>
      <c r="C4" s="117" t="s">
        <v>10</v>
      </c>
      <c r="D4" s="117" t="s">
        <v>7</v>
      </c>
      <c r="E4" s="91" t="s">
        <v>8</v>
      </c>
      <c r="F4" s="91" t="s">
        <v>476</v>
      </c>
      <c r="G4" s="117" t="s">
        <v>132</v>
      </c>
      <c r="H4" s="117" t="s">
        <v>13</v>
      </c>
      <c r="I4" s="117">
        <v>5</v>
      </c>
      <c r="J4" s="117">
        <v>4</v>
      </c>
      <c r="K4" s="117">
        <v>5</v>
      </c>
      <c r="L4" s="117">
        <v>5</v>
      </c>
      <c r="M4" s="117">
        <v>4</v>
      </c>
      <c r="N4" s="117">
        <v>4</v>
      </c>
      <c r="O4" s="117">
        <v>5</v>
      </c>
      <c r="P4" s="117">
        <v>5</v>
      </c>
      <c r="Q4" s="117">
        <v>5</v>
      </c>
      <c r="R4" s="117">
        <v>3</v>
      </c>
      <c r="S4" s="117">
        <v>4</v>
      </c>
      <c r="T4" s="117">
        <v>5</v>
      </c>
    </row>
    <row r="5" spans="1:21" x14ac:dyDescent="0.2">
      <c r="A5" s="116">
        <v>44079.422814386577</v>
      </c>
      <c r="B5" s="117" t="s">
        <v>137</v>
      </c>
      <c r="C5" s="117" t="s">
        <v>10</v>
      </c>
      <c r="D5" s="117" t="s">
        <v>7</v>
      </c>
      <c r="E5" s="117" t="s">
        <v>8</v>
      </c>
      <c r="F5" s="91" t="s">
        <v>274</v>
      </c>
      <c r="G5" s="117" t="s">
        <v>102</v>
      </c>
      <c r="H5" s="117" t="s">
        <v>13</v>
      </c>
      <c r="I5" s="117">
        <v>5</v>
      </c>
      <c r="J5" s="117">
        <v>5</v>
      </c>
      <c r="K5" s="117">
        <v>5</v>
      </c>
      <c r="L5" s="117">
        <v>4</v>
      </c>
      <c r="M5" s="117">
        <v>5</v>
      </c>
      <c r="N5" s="117">
        <v>5</v>
      </c>
      <c r="O5" s="117">
        <v>5</v>
      </c>
      <c r="P5" s="117">
        <v>5</v>
      </c>
      <c r="Q5" s="117">
        <v>5</v>
      </c>
      <c r="R5" s="117">
        <v>3</v>
      </c>
      <c r="S5" s="117">
        <v>5</v>
      </c>
      <c r="T5" s="117">
        <v>5</v>
      </c>
    </row>
    <row r="6" spans="1:21" x14ac:dyDescent="0.2">
      <c r="A6" s="116">
        <v>44079.423084733797</v>
      </c>
      <c r="B6" s="117" t="s">
        <v>138</v>
      </c>
      <c r="C6" s="117" t="s">
        <v>10</v>
      </c>
      <c r="D6" s="117" t="s">
        <v>7</v>
      </c>
      <c r="E6" s="117" t="s">
        <v>8</v>
      </c>
      <c r="F6" s="91" t="s">
        <v>474</v>
      </c>
      <c r="G6" s="91" t="s">
        <v>183</v>
      </c>
      <c r="H6" s="117" t="s">
        <v>13</v>
      </c>
      <c r="I6" s="117">
        <v>4</v>
      </c>
      <c r="J6" s="117">
        <v>3</v>
      </c>
      <c r="K6" s="117">
        <v>4</v>
      </c>
      <c r="L6" s="117">
        <v>3</v>
      </c>
      <c r="M6" s="117">
        <v>3</v>
      </c>
      <c r="N6" s="117">
        <v>2</v>
      </c>
      <c r="O6" s="117">
        <v>5</v>
      </c>
      <c r="P6" s="117">
        <v>5</v>
      </c>
      <c r="Q6" s="117">
        <v>5</v>
      </c>
      <c r="R6" s="117">
        <v>2</v>
      </c>
      <c r="S6" s="91">
        <v>5</v>
      </c>
      <c r="T6" s="117">
        <v>3</v>
      </c>
      <c r="U6" s="117" t="s">
        <v>404</v>
      </c>
    </row>
    <row r="7" spans="1:21" x14ac:dyDescent="0.2">
      <c r="A7" s="116">
        <v>44079.42433829861</v>
      </c>
      <c r="B7" s="117" t="s">
        <v>146</v>
      </c>
      <c r="C7" s="117" t="s">
        <v>6</v>
      </c>
      <c r="D7" s="117" t="s">
        <v>7</v>
      </c>
      <c r="E7" s="117" t="s">
        <v>8</v>
      </c>
      <c r="F7" s="91" t="s">
        <v>477</v>
      </c>
      <c r="G7" s="117" t="s">
        <v>148</v>
      </c>
      <c r="H7" s="117" t="s">
        <v>13</v>
      </c>
      <c r="I7" s="117">
        <v>5</v>
      </c>
      <c r="J7" s="117">
        <v>5</v>
      </c>
      <c r="K7" s="117">
        <v>5</v>
      </c>
      <c r="L7" s="117">
        <v>5</v>
      </c>
      <c r="M7" s="117">
        <v>5</v>
      </c>
      <c r="N7" s="117">
        <v>5</v>
      </c>
      <c r="O7" s="117">
        <v>5</v>
      </c>
      <c r="P7" s="117">
        <v>5</v>
      </c>
      <c r="Q7" s="117">
        <v>5</v>
      </c>
      <c r="R7" s="117">
        <v>3</v>
      </c>
      <c r="S7" s="117">
        <v>5</v>
      </c>
      <c r="T7" s="117">
        <v>5</v>
      </c>
      <c r="U7" s="117" t="s">
        <v>405</v>
      </c>
    </row>
    <row r="8" spans="1:21" x14ac:dyDescent="0.2">
      <c r="A8" s="116">
        <v>44079.427563958336</v>
      </c>
      <c r="B8" s="117" t="s">
        <v>155</v>
      </c>
      <c r="C8" s="117" t="s">
        <v>10</v>
      </c>
      <c r="D8" s="117" t="s">
        <v>7</v>
      </c>
      <c r="E8" s="117" t="s">
        <v>8</v>
      </c>
      <c r="F8" s="91" t="s">
        <v>274</v>
      </c>
      <c r="G8" s="117" t="s">
        <v>156</v>
      </c>
      <c r="H8" s="117" t="s">
        <v>13</v>
      </c>
      <c r="I8" s="117">
        <v>4</v>
      </c>
      <c r="J8" s="117">
        <v>5</v>
      </c>
      <c r="K8" s="117">
        <v>5</v>
      </c>
      <c r="L8" s="117">
        <v>5</v>
      </c>
      <c r="M8" s="117">
        <v>4</v>
      </c>
      <c r="N8" s="117">
        <v>4</v>
      </c>
      <c r="O8" s="117">
        <v>5</v>
      </c>
      <c r="P8" s="117">
        <v>5</v>
      </c>
      <c r="Q8" s="117">
        <v>4</v>
      </c>
      <c r="R8" s="117">
        <v>2</v>
      </c>
      <c r="S8" s="117">
        <v>4</v>
      </c>
      <c r="T8" s="117">
        <v>4</v>
      </c>
      <c r="U8" s="117" t="s">
        <v>410</v>
      </c>
    </row>
    <row r="9" spans="1:21" x14ac:dyDescent="0.2">
      <c r="A9" s="116">
        <v>44079.430268113429</v>
      </c>
      <c r="B9" s="117" t="s">
        <v>168</v>
      </c>
      <c r="C9" s="117" t="s">
        <v>10</v>
      </c>
      <c r="D9" s="117" t="s">
        <v>7</v>
      </c>
      <c r="E9" s="117" t="s">
        <v>8</v>
      </c>
      <c r="F9" s="91" t="s">
        <v>475</v>
      </c>
      <c r="G9" s="117" t="s">
        <v>170</v>
      </c>
      <c r="H9" s="117" t="s">
        <v>13</v>
      </c>
      <c r="I9" s="117">
        <v>4</v>
      </c>
      <c r="J9" s="117">
        <v>5</v>
      </c>
      <c r="K9" s="117">
        <v>4</v>
      </c>
      <c r="L9" s="117">
        <v>4</v>
      </c>
      <c r="M9" s="117">
        <v>5</v>
      </c>
      <c r="N9" s="117">
        <v>5</v>
      </c>
      <c r="O9" s="117">
        <v>5</v>
      </c>
      <c r="P9" s="117">
        <v>5</v>
      </c>
      <c r="Q9" s="117">
        <v>5</v>
      </c>
      <c r="R9" s="117">
        <v>2</v>
      </c>
      <c r="S9" s="117">
        <v>4</v>
      </c>
      <c r="T9" s="117">
        <v>5</v>
      </c>
    </row>
    <row r="10" spans="1:21" x14ac:dyDescent="0.2">
      <c r="A10" s="116">
        <v>44079.430469236111</v>
      </c>
      <c r="B10" s="117" t="s">
        <v>171</v>
      </c>
      <c r="C10" s="117" t="s">
        <v>6</v>
      </c>
      <c r="D10" s="117" t="s">
        <v>11</v>
      </c>
      <c r="E10" s="117" t="s">
        <v>94</v>
      </c>
      <c r="F10" s="91" t="s">
        <v>477</v>
      </c>
      <c r="G10" s="91" t="s">
        <v>247</v>
      </c>
      <c r="H10" s="117" t="s">
        <v>13</v>
      </c>
      <c r="I10" s="117">
        <v>4</v>
      </c>
      <c r="J10" s="117">
        <v>4</v>
      </c>
      <c r="K10" s="117">
        <v>4</v>
      </c>
      <c r="L10" s="117">
        <v>4</v>
      </c>
      <c r="M10" s="117">
        <v>4</v>
      </c>
      <c r="N10" s="117">
        <v>4</v>
      </c>
      <c r="O10" s="117">
        <v>4</v>
      </c>
      <c r="P10" s="117">
        <v>4</v>
      </c>
      <c r="Q10" s="117">
        <v>4</v>
      </c>
      <c r="R10" s="117">
        <v>4</v>
      </c>
      <c r="S10" s="117">
        <v>4</v>
      </c>
      <c r="T10" s="117">
        <v>4</v>
      </c>
    </row>
    <row r="11" spans="1:21" x14ac:dyDescent="0.2">
      <c r="A11" s="116">
        <v>44079.431331053245</v>
      </c>
      <c r="B11" s="117" t="s">
        <v>173</v>
      </c>
      <c r="C11" s="117" t="s">
        <v>10</v>
      </c>
      <c r="D11" s="117" t="s">
        <v>7</v>
      </c>
      <c r="E11" s="117" t="s">
        <v>8</v>
      </c>
      <c r="F11" s="91" t="s">
        <v>474</v>
      </c>
      <c r="G11" s="117" t="s">
        <v>98</v>
      </c>
      <c r="H11" s="117" t="s">
        <v>13</v>
      </c>
      <c r="I11" s="117">
        <v>4</v>
      </c>
      <c r="J11" s="117">
        <v>4</v>
      </c>
      <c r="K11" s="117">
        <v>5</v>
      </c>
      <c r="L11" s="117">
        <v>4</v>
      </c>
      <c r="M11" s="117">
        <v>4</v>
      </c>
      <c r="N11" s="117">
        <v>4</v>
      </c>
      <c r="O11" s="117">
        <v>5</v>
      </c>
      <c r="P11" s="117">
        <v>5</v>
      </c>
      <c r="Q11" s="117">
        <v>5</v>
      </c>
      <c r="R11" s="117">
        <v>3</v>
      </c>
      <c r="S11" s="117">
        <v>4</v>
      </c>
      <c r="T11" s="117">
        <v>5</v>
      </c>
      <c r="U11" s="117" t="s">
        <v>15</v>
      </c>
    </row>
    <row r="12" spans="1:21" x14ac:dyDescent="0.2">
      <c r="A12" s="116">
        <v>44079.431517604171</v>
      </c>
      <c r="B12" s="117" t="s">
        <v>176</v>
      </c>
      <c r="C12" s="117" t="s">
        <v>6</v>
      </c>
      <c r="D12" s="117" t="s">
        <v>11</v>
      </c>
      <c r="E12" s="117" t="s">
        <v>94</v>
      </c>
      <c r="F12" s="91" t="s">
        <v>198</v>
      </c>
      <c r="G12" s="91" t="s">
        <v>484</v>
      </c>
      <c r="H12" s="117" t="s">
        <v>13</v>
      </c>
      <c r="I12" s="117">
        <v>4</v>
      </c>
      <c r="J12" s="117">
        <v>4</v>
      </c>
      <c r="K12" s="117">
        <v>5</v>
      </c>
      <c r="L12" s="117">
        <v>4</v>
      </c>
      <c r="M12" s="117">
        <v>5</v>
      </c>
      <c r="N12" s="117">
        <v>5</v>
      </c>
      <c r="O12" s="117">
        <v>5</v>
      </c>
      <c r="P12" s="117">
        <v>5</v>
      </c>
      <c r="Q12" s="117">
        <v>5</v>
      </c>
      <c r="R12" s="117">
        <v>3</v>
      </c>
      <c r="S12" s="117">
        <v>4</v>
      </c>
      <c r="T12" s="117">
        <v>5</v>
      </c>
    </row>
    <row r="13" spans="1:21" x14ac:dyDescent="0.2">
      <c r="A13" s="116">
        <v>44079.432273831015</v>
      </c>
      <c r="B13" s="117" t="s">
        <v>179</v>
      </c>
      <c r="C13" s="117" t="s">
        <v>6</v>
      </c>
      <c r="D13" s="117" t="s">
        <v>7</v>
      </c>
      <c r="E13" s="117" t="s">
        <v>8</v>
      </c>
      <c r="F13" s="91" t="s">
        <v>274</v>
      </c>
      <c r="G13" s="117" t="s">
        <v>145</v>
      </c>
      <c r="H13" s="117" t="s">
        <v>13</v>
      </c>
      <c r="I13" s="117">
        <v>4</v>
      </c>
      <c r="J13" s="117">
        <v>3</v>
      </c>
      <c r="K13" s="117">
        <v>4</v>
      </c>
      <c r="L13" s="117">
        <v>2</v>
      </c>
      <c r="M13" s="117">
        <v>4</v>
      </c>
      <c r="N13" s="117">
        <v>4</v>
      </c>
      <c r="O13" s="117">
        <v>5</v>
      </c>
      <c r="P13" s="117">
        <v>4</v>
      </c>
      <c r="Q13" s="117">
        <v>5</v>
      </c>
      <c r="R13" s="117">
        <v>1</v>
      </c>
      <c r="S13" s="117">
        <v>2</v>
      </c>
      <c r="T13" s="117">
        <v>4</v>
      </c>
    </row>
    <row r="14" spans="1:21" x14ac:dyDescent="0.2">
      <c r="A14" s="116">
        <v>44079.432898796294</v>
      </c>
      <c r="B14" s="117" t="s">
        <v>180</v>
      </c>
      <c r="C14" s="117" t="s">
        <v>10</v>
      </c>
      <c r="D14" s="117" t="s">
        <v>7</v>
      </c>
      <c r="E14" s="117" t="s">
        <v>8</v>
      </c>
      <c r="F14" s="91" t="s">
        <v>475</v>
      </c>
      <c r="G14" s="117" t="s">
        <v>170</v>
      </c>
      <c r="H14" s="117" t="s">
        <v>13</v>
      </c>
      <c r="I14" s="117">
        <v>4</v>
      </c>
      <c r="J14" s="117">
        <v>4</v>
      </c>
      <c r="K14" s="117">
        <v>4</v>
      </c>
      <c r="L14" s="117">
        <v>5</v>
      </c>
      <c r="M14" s="117">
        <v>4</v>
      </c>
      <c r="N14" s="117">
        <v>5</v>
      </c>
      <c r="O14" s="117">
        <v>5</v>
      </c>
      <c r="P14" s="117">
        <v>5</v>
      </c>
      <c r="Q14" s="117">
        <v>4</v>
      </c>
      <c r="R14" s="117">
        <v>3</v>
      </c>
      <c r="S14" s="117">
        <v>4</v>
      </c>
      <c r="T14" s="117">
        <v>4</v>
      </c>
    </row>
    <row r="15" spans="1:21" x14ac:dyDescent="0.2">
      <c r="A15" s="116">
        <v>44079.435914942129</v>
      </c>
      <c r="B15" s="117" t="s">
        <v>197</v>
      </c>
      <c r="C15" s="117" t="s">
        <v>6</v>
      </c>
      <c r="D15" s="117" t="s">
        <v>7</v>
      </c>
      <c r="E15" s="117" t="s">
        <v>94</v>
      </c>
      <c r="F15" s="117" t="s">
        <v>198</v>
      </c>
      <c r="G15" s="91" t="s">
        <v>484</v>
      </c>
      <c r="H15" s="117" t="s">
        <v>13</v>
      </c>
      <c r="I15" s="117">
        <v>3</v>
      </c>
      <c r="J15" s="117">
        <v>4</v>
      </c>
      <c r="K15" s="117">
        <v>4</v>
      </c>
      <c r="L15" s="117">
        <v>5</v>
      </c>
      <c r="M15" s="117">
        <v>5</v>
      </c>
      <c r="N15" s="117">
        <v>5</v>
      </c>
      <c r="O15" s="117">
        <v>5</v>
      </c>
      <c r="P15" s="117">
        <v>5</v>
      </c>
      <c r="Q15" s="117">
        <v>5</v>
      </c>
      <c r="R15" s="117">
        <v>3</v>
      </c>
      <c r="S15" s="117">
        <v>4</v>
      </c>
      <c r="T15" s="117">
        <v>4</v>
      </c>
      <c r="U15" s="117" t="s">
        <v>420</v>
      </c>
    </row>
    <row r="16" spans="1:21" x14ac:dyDescent="0.2">
      <c r="A16" s="116">
        <v>44079.436912048608</v>
      </c>
      <c r="B16" s="117" t="s">
        <v>205</v>
      </c>
      <c r="C16" s="117" t="s">
        <v>6</v>
      </c>
      <c r="D16" s="117" t="s">
        <v>11</v>
      </c>
      <c r="E16" s="117" t="s">
        <v>94</v>
      </c>
      <c r="F16" s="91" t="s">
        <v>274</v>
      </c>
      <c r="G16" s="117" t="s">
        <v>154</v>
      </c>
      <c r="H16" s="117" t="s">
        <v>13</v>
      </c>
      <c r="I16" s="117">
        <v>4</v>
      </c>
      <c r="J16" s="117">
        <v>4</v>
      </c>
      <c r="K16" s="117">
        <v>4</v>
      </c>
      <c r="L16" s="117">
        <v>4</v>
      </c>
      <c r="M16" s="117">
        <v>5</v>
      </c>
      <c r="N16" s="117">
        <v>5</v>
      </c>
      <c r="O16" s="117">
        <v>5</v>
      </c>
      <c r="P16" s="117">
        <v>5</v>
      </c>
      <c r="Q16" s="117">
        <v>5</v>
      </c>
      <c r="R16" s="117">
        <v>3</v>
      </c>
      <c r="S16" s="117">
        <v>4</v>
      </c>
      <c r="T16" s="117">
        <v>4</v>
      </c>
      <c r="U16" s="117" t="s">
        <v>423</v>
      </c>
    </row>
    <row r="17" spans="1:21" x14ac:dyDescent="0.2">
      <c r="A17" s="116">
        <v>44079.438703877313</v>
      </c>
      <c r="B17" s="117" t="s">
        <v>212</v>
      </c>
      <c r="C17" s="117" t="s">
        <v>10</v>
      </c>
      <c r="D17" s="117" t="s">
        <v>11</v>
      </c>
      <c r="E17" s="117" t="s">
        <v>8</v>
      </c>
      <c r="F17" s="91" t="s">
        <v>474</v>
      </c>
      <c r="G17" s="117" t="s">
        <v>98</v>
      </c>
      <c r="H17" s="117" t="s">
        <v>13</v>
      </c>
      <c r="I17" s="117">
        <v>5</v>
      </c>
      <c r="J17" s="117">
        <v>5</v>
      </c>
      <c r="K17" s="117">
        <v>4</v>
      </c>
      <c r="L17" s="117">
        <v>4</v>
      </c>
      <c r="M17" s="117">
        <v>4</v>
      </c>
      <c r="N17" s="117">
        <v>4</v>
      </c>
      <c r="O17" s="117">
        <v>4</v>
      </c>
      <c r="P17" s="117">
        <v>4</v>
      </c>
      <c r="Q17" s="91">
        <v>4</v>
      </c>
      <c r="R17" s="117">
        <v>4</v>
      </c>
      <c r="S17" s="117">
        <v>4</v>
      </c>
      <c r="T17" s="117">
        <v>4</v>
      </c>
    </row>
    <row r="18" spans="1:21" x14ac:dyDescent="0.2">
      <c r="A18" s="116">
        <v>44079.439874629628</v>
      </c>
      <c r="B18" s="117" t="s">
        <v>225</v>
      </c>
      <c r="C18" s="117" t="s">
        <v>6</v>
      </c>
      <c r="D18" s="117" t="s">
        <v>7</v>
      </c>
      <c r="E18" s="117" t="s">
        <v>8</v>
      </c>
      <c r="F18" s="91" t="s">
        <v>320</v>
      </c>
      <c r="G18" s="117" t="s">
        <v>227</v>
      </c>
      <c r="H18" s="117" t="s">
        <v>13</v>
      </c>
      <c r="I18" s="117">
        <v>5</v>
      </c>
      <c r="J18" s="117">
        <v>5</v>
      </c>
      <c r="K18" s="117">
        <v>5</v>
      </c>
      <c r="L18" s="117">
        <v>5</v>
      </c>
      <c r="M18" s="117">
        <v>5</v>
      </c>
      <c r="N18" s="117">
        <v>5</v>
      </c>
      <c r="O18" s="117">
        <v>4</v>
      </c>
      <c r="P18" s="117">
        <v>5</v>
      </c>
      <c r="Q18" s="117">
        <v>5</v>
      </c>
      <c r="R18" s="117">
        <v>5</v>
      </c>
      <c r="S18" s="117">
        <v>5</v>
      </c>
      <c r="T18" s="117">
        <v>5</v>
      </c>
    </row>
    <row r="19" spans="1:21" x14ac:dyDescent="0.2">
      <c r="A19" s="116">
        <v>44079.440981678243</v>
      </c>
      <c r="B19" s="117" t="s">
        <v>228</v>
      </c>
      <c r="C19" s="117" t="s">
        <v>10</v>
      </c>
      <c r="D19" s="117" t="s">
        <v>99</v>
      </c>
      <c r="E19" s="117" t="s">
        <v>8</v>
      </c>
      <c r="F19" s="91" t="s">
        <v>475</v>
      </c>
      <c r="G19" s="117" t="s">
        <v>170</v>
      </c>
      <c r="H19" s="117" t="s">
        <v>13</v>
      </c>
      <c r="I19" s="117">
        <v>4</v>
      </c>
      <c r="J19" s="117">
        <v>4</v>
      </c>
      <c r="K19" s="117">
        <v>4</v>
      </c>
      <c r="L19" s="117">
        <v>5</v>
      </c>
      <c r="M19" s="117">
        <v>5</v>
      </c>
      <c r="N19" s="117">
        <v>5</v>
      </c>
      <c r="O19" s="117">
        <v>5</v>
      </c>
      <c r="P19" s="117">
        <v>5</v>
      </c>
      <c r="Q19" s="117">
        <v>5</v>
      </c>
      <c r="R19" s="117">
        <v>3</v>
      </c>
      <c r="S19" s="117">
        <v>4</v>
      </c>
      <c r="T19" s="117">
        <v>4</v>
      </c>
      <c r="U19" s="117" t="s">
        <v>428</v>
      </c>
    </row>
    <row r="20" spans="1:21" x14ac:dyDescent="0.2">
      <c r="A20" s="116">
        <v>44079.441721504627</v>
      </c>
      <c r="B20" s="117" t="s">
        <v>231</v>
      </c>
      <c r="C20" s="91" t="s">
        <v>10</v>
      </c>
      <c r="D20" s="117" t="s">
        <v>7</v>
      </c>
      <c r="E20" s="117" t="s">
        <v>8</v>
      </c>
      <c r="F20" s="91" t="s">
        <v>474</v>
      </c>
      <c r="G20" s="117" t="s">
        <v>183</v>
      </c>
      <c r="H20" s="117" t="s">
        <v>13</v>
      </c>
      <c r="I20" s="117">
        <v>5</v>
      </c>
      <c r="J20" s="117">
        <v>5</v>
      </c>
      <c r="K20" s="117">
        <v>4</v>
      </c>
      <c r="L20" s="117">
        <v>5</v>
      </c>
      <c r="M20" s="117">
        <v>5</v>
      </c>
      <c r="N20" s="117">
        <v>4</v>
      </c>
      <c r="O20" s="117">
        <v>5</v>
      </c>
      <c r="P20" s="117">
        <v>5</v>
      </c>
      <c r="Q20" s="117">
        <v>5</v>
      </c>
      <c r="R20" s="117">
        <v>2</v>
      </c>
      <c r="S20" s="117">
        <v>4</v>
      </c>
      <c r="T20" s="117">
        <v>4</v>
      </c>
      <c r="U20" s="91" t="s">
        <v>429</v>
      </c>
    </row>
    <row r="21" spans="1:21" x14ac:dyDescent="0.2">
      <c r="A21" s="116">
        <v>44079.44191425926</v>
      </c>
      <c r="B21" s="117" t="s">
        <v>232</v>
      </c>
      <c r="C21" s="117" t="s">
        <v>10</v>
      </c>
      <c r="D21" s="117" t="s">
        <v>11</v>
      </c>
      <c r="E21" s="117" t="s">
        <v>94</v>
      </c>
      <c r="F21" s="91" t="s">
        <v>274</v>
      </c>
      <c r="G21" s="117" t="s">
        <v>154</v>
      </c>
      <c r="H21" s="117" t="s">
        <v>13</v>
      </c>
      <c r="I21" s="117">
        <v>4</v>
      </c>
      <c r="J21" s="117">
        <v>4</v>
      </c>
      <c r="K21" s="117">
        <v>5</v>
      </c>
      <c r="L21" s="117">
        <v>4</v>
      </c>
      <c r="M21" s="117">
        <v>4</v>
      </c>
      <c r="N21" s="117">
        <v>4</v>
      </c>
      <c r="O21" s="117">
        <v>5</v>
      </c>
      <c r="P21" s="117">
        <v>5</v>
      </c>
      <c r="Q21" s="117">
        <v>5</v>
      </c>
      <c r="R21" s="117">
        <v>3</v>
      </c>
      <c r="S21" s="117">
        <v>4</v>
      </c>
      <c r="T21" s="117">
        <v>5</v>
      </c>
    </row>
    <row r="22" spans="1:21" x14ac:dyDescent="0.2">
      <c r="A22" s="116">
        <v>44079.443833738427</v>
      </c>
      <c r="B22" s="117" t="s">
        <v>246</v>
      </c>
      <c r="C22" s="117" t="s">
        <v>6</v>
      </c>
      <c r="D22" s="117" t="s">
        <v>7</v>
      </c>
      <c r="E22" s="117" t="s">
        <v>94</v>
      </c>
      <c r="F22" s="91" t="s">
        <v>477</v>
      </c>
      <c r="G22" s="117" t="s">
        <v>247</v>
      </c>
      <c r="H22" s="117" t="s">
        <v>13</v>
      </c>
      <c r="I22" s="117">
        <v>5</v>
      </c>
      <c r="J22" s="117">
        <v>5</v>
      </c>
      <c r="K22" s="117">
        <v>5</v>
      </c>
      <c r="L22" s="117">
        <v>5</v>
      </c>
      <c r="M22" s="117">
        <v>5</v>
      </c>
      <c r="N22" s="117">
        <v>5</v>
      </c>
      <c r="O22" s="117">
        <v>5</v>
      </c>
      <c r="P22" s="117">
        <v>5</v>
      </c>
      <c r="Q22" s="117">
        <v>5</v>
      </c>
      <c r="R22" s="117">
        <v>5</v>
      </c>
      <c r="S22" s="117">
        <v>5</v>
      </c>
      <c r="T22" s="117">
        <v>5</v>
      </c>
    </row>
    <row r="23" spans="1:21" x14ac:dyDescent="0.2">
      <c r="A23" s="116">
        <v>44079.444096643521</v>
      </c>
      <c r="B23" s="117" t="s">
        <v>248</v>
      </c>
      <c r="C23" s="117" t="s">
        <v>10</v>
      </c>
      <c r="D23" s="117" t="s">
        <v>11</v>
      </c>
      <c r="E23" s="117" t="s">
        <v>94</v>
      </c>
      <c r="F23" s="91" t="s">
        <v>274</v>
      </c>
      <c r="G23" s="117" t="s">
        <v>249</v>
      </c>
      <c r="H23" s="117" t="s">
        <v>13</v>
      </c>
      <c r="I23" s="117">
        <v>4</v>
      </c>
      <c r="J23" s="117">
        <v>4</v>
      </c>
      <c r="K23" s="117">
        <v>4</v>
      </c>
      <c r="L23" s="117">
        <v>4</v>
      </c>
      <c r="M23" s="117">
        <v>5</v>
      </c>
      <c r="N23" s="117">
        <v>5</v>
      </c>
      <c r="O23" s="117">
        <v>5</v>
      </c>
      <c r="P23" s="117">
        <v>5</v>
      </c>
      <c r="Q23" s="117">
        <v>5</v>
      </c>
      <c r="R23" s="117">
        <v>3</v>
      </c>
      <c r="S23" s="117">
        <v>4</v>
      </c>
      <c r="T23" s="117">
        <v>4</v>
      </c>
    </row>
    <row r="24" spans="1:21" x14ac:dyDescent="0.2">
      <c r="A24" s="116">
        <v>44079.444138159721</v>
      </c>
      <c r="B24" s="117" t="s">
        <v>250</v>
      </c>
      <c r="C24" s="117" t="s">
        <v>10</v>
      </c>
      <c r="D24" s="117" t="s">
        <v>11</v>
      </c>
      <c r="E24" s="117" t="s">
        <v>8</v>
      </c>
      <c r="F24" s="117" t="s">
        <v>251</v>
      </c>
      <c r="G24" s="117" t="s">
        <v>252</v>
      </c>
      <c r="H24" s="117" t="s">
        <v>13</v>
      </c>
      <c r="I24" s="117">
        <v>4</v>
      </c>
      <c r="J24" s="117">
        <v>4</v>
      </c>
      <c r="K24" s="117">
        <v>4</v>
      </c>
      <c r="L24" s="117">
        <v>4</v>
      </c>
      <c r="M24" s="117">
        <v>4</v>
      </c>
      <c r="N24" s="117">
        <v>4</v>
      </c>
      <c r="O24" s="117">
        <v>4</v>
      </c>
      <c r="P24" s="117">
        <v>4</v>
      </c>
      <c r="Q24" s="117">
        <v>4</v>
      </c>
      <c r="R24" s="117">
        <v>3</v>
      </c>
      <c r="S24" s="117">
        <v>4</v>
      </c>
      <c r="T24" s="117">
        <v>4</v>
      </c>
    </row>
    <row r="25" spans="1:21" x14ac:dyDescent="0.2">
      <c r="A25" s="116">
        <v>44079.44545107639</v>
      </c>
      <c r="B25" s="117" t="s">
        <v>260</v>
      </c>
      <c r="C25" s="117" t="s">
        <v>10</v>
      </c>
      <c r="D25" s="117" t="s">
        <v>7</v>
      </c>
      <c r="E25" s="117" t="s">
        <v>8</v>
      </c>
      <c r="F25" s="91" t="s">
        <v>475</v>
      </c>
      <c r="G25" s="91" t="s">
        <v>169</v>
      </c>
      <c r="H25" s="117" t="s">
        <v>13</v>
      </c>
      <c r="I25" s="117">
        <v>5</v>
      </c>
      <c r="J25" s="117">
        <v>5</v>
      </c>
      <c r="K25" s="117">
        <v>5</v>
      </c>
      <c r="L25" s="117">
        <v>5</v>
      </c>
      <c r="M25" s="117">
        <v>5</v>
      </c>
      <c r="N25" s="117">
        <v>4</v>
      </c>
      <c r="O25" s="117">
        <v>4</v>
      </c>
      <c r="P25" s="117">
        <v>5</v>
      </c>
      <c r="Q25" s="117">
        <v>5</v>
      </c>
      <c r="R25" s="117">
        <v>1</v>
      </c>
      <c r="S25" s="117">
        <v>4</v>
      </c>
      <c r="T25" s="117">
        <v>4</v>
      </c>
      <c r="U25" s="117" t="s">
        <v>437</v>
      </c>
    </row>
    <row r="26" spans="1:21" x14ac:dyDescent="0.2">
      <c r="A26" s="116">
        <v>44079.4461615162</v>
      </c>
      <c r="B26" s="117" t="s">
        <v>262</v>
      </c>
      <c r="C26" s="117" t="s">
        <v>6</v>
      </c>
      <c r="D26" s="117" t="s">
        <v>11</v>
      </c>
      <c r="E26" s="117" t="s">
        <v>8</v>
      </c>
      <c r="F26" s="91" t="s">
        <v>274</v>
      </c>
      <c r="G26" s="117" t="s">
        <v>102</v>
      </c>
      <c r="H26" s="117" t="s">
        <v>13</v>
      </c>
      <c r="I26" s="117">
        <v>5</v>
      </c>
      <c r="J26" s="117">
        <v>5</v>
      </c>
      <c r="K26" s="117">
        <v>5</v>
      </c>
      <c r="L26" s="117">
        <v>5</v>
      </c>
      <c r="M26" s="117">
        <v>5</v>
      </c>
      <c r="N26" s="117">
        <v>5</v>
      </c>
      <c r="O26" s="117">
        <v>4</v>
      </c>
      <c r="P26" s="117">
        <v>5</v>
      </c>
      <c r="Q26" s="117">
        <v>5</v>
      </c>
      <c r="R26" s="117">
        <v>3</v>
      </c>
      <c r="S26" s="117">
        <v>4</v>
      </c>
      <c r="T26" s="117">
        <v>4</v>
      </c>
      <c r="U26" s="117" t="s">
        <v>438</v>
      </c>
    </row>
    <row r="27" spans="1:21" x14ac:dyDescent="0.2">
      <c r="A27" s="116">
        <v>44079.446189988426</v>
      </c>
      <c r="B27" s="117" t="s">
        <v>265</v>
      </c>
      <c r="C27" s="117" t="s">
        <v>10</v>
      </c>
      <c r="D27" s="117" t="s">
        <v>99</v>
      </c>
      <c r="E27" s="117" t="s">
        <v>8</v>
      </c>
      <c r="F27" s="117" t="s">
        <v>301</v>
      </c>
      <c r="G27" s="117" t="s">
        <v>124</v>
      </c>
      <c r="H27" s="117" t="s">
        <v>13</v>
      </c>
      <c r="I27" s="117">
        <v>5</v>
      </c>
      <c r="J27" s="117">
        <v>5</v>
      </c>
      <c r="K27" s="117">
        <v>5</v>
      </c>
      <c r="L27" s="117">
        <v>4</v>
      </c>
      <c r="M27" s="117">
        <v>4</v>
      </c>
      <c r="N27" s="117">
        <v>4</v>
      </c>
      <c r="O27" s="117">
        <v>4</v>
      </c>
      <c r="P27" s="117">
        <v>4</v>
      </c>
      <c r="Q27" s="117">
        <v>5</v>
      </c>
      <c r="R27" s="117">
        <v>3</v>
      </c>
      <c r="S27" s="117">
        <v>4</v>
      </c>
      <c r="T27" s="117">
        <v>4</v>
      </c>
    </row>
    <row r="28" spans="1:21" x14ac:dyDescent="0.2">
      <c r="A28" s="116">
        <v>44079.448909583334</v>
      </c>
      <c r="B28" s="117" t="s">
        <v>282</v>
      </c>
      <c r="C28" s="117" t="s">
        <v>10</v>
      </c>
      <c r="D28" s="117" t="s">
        <v>11</v>
      </c>
      <c r="E28" s="117" t="s">
        <v>8</v>
      </c>
      <c r="F28" s="117" t="s">
        <v>251</v>
      </c>
      <c r="G28" s="117" t="s">
        <v>252</v>
      </c>
      <c r="H28" s="117" t="s">
        <v>13</v>
      </c>
      <c r="I28" s="117">
        <v>5</v>
      </c>
      <c r="J28" s="117">
        <v>5</v>
      </c>
      <c r="K28" s="117">
        <v>5</v>
      </c>
      <c r="L28" s="117">
        <v>4</v>
      </c>
      <c r="M28" s="117">
        <v>5</v>
      </c>
      <c r="N28" s="117">
        <v>4</v>
      </c>
      <c r="O28" s="117">
        <v>5</v>
      </c>
      <c r="P28" s="117">
        <v>5</v>
      </c>
      <c r="Q28" s="117">
        <v>5</v>
      </c>
      <c r="R28" s="117">
        <v>3</v>
      </c>
      <c r="S28" s="117">
        <v>4</v>
      </c>
      <c r="T28" s="117">
        <v>4</v>
      </c>
      <c r="U28" s="117" t="s">
        <v>444</v>
      </c>
    </row>
    <row r="29" spans="1:21" x14ac:dyDescent="0.2">
      <c r="A29" s="116">
        <v>44079.450140277782</v>
      </c>
      <c r="B29" s="117" t="s">
        <v>285</v>
      </c>
      <c r="C29" s="117" t="s">
        <v>10</v>
      </c>
      <c r="D29" s="117" t="s">
        <v>11</v>
      </c>
      <c r="E29" s="117" t="s">
        <v>8</v>
      </c>
      <c r="F29" s="91" t="s">
        <v>274</v>
      </c>
      <c r="G29" s="117" t="s">
        <v>286</v>
      </c>
      <c r="H29" s="117" t="s">
        <v>13</v>
      </c>
      <c r="I29" s="117">
        <v>5</v>
      </c>
      <c r="J29" s="117">
        <v>5</v>
      </c>
      <c r="K29" s="117">
        <v>5</v>
      </c>
      <c r="L29" s="117">
        <v>4</v>
      </c>
      <c r="M29" s="117">
        <v>4</v>
      </c>
      <c r="N29" s="117">
        <v>4</v>
      </c>
      <c r="O29" s="117">
        <v>5</v>
      </c>
      <c r="P29" s="117">
        <v>5</v>
      </c>
      <c r="Q29" s="117">
        <v>5</v>
      </c>
      <c r="R29" s="117">
        <v>1</v>
      </c>
      <c r="S29" s="117">
        <v>3</v>
      </c>
      <c r="T29" s="117">
        <v>3</v>
      </c>
      <c r="U29" s="117" t="s">
        <v>15</v>
      </c>
    </row>
    <row r="30" spans="1:21" x14ac:dyDescent="0.2">
      <c r="A30" s="116">
        <v>44079.45108194444</v>
      </c>
      <c r="B30" s="117" t="s">
        <v>288</v>
      </c>
      <c r="C30" s="117" t="s">
        <v>10</v>
      </c>
      <c r="D30" s="117" t="s">
        <v>7</v>
      </c>
      <c r="E30" s="117" t="s">
        <v>8</v>
      </c>
      <c r="F30" s="91" t="s">
        <v>274</v>
      </c>
      <c r="G30" s="117" t="s">
        <v>156</v>
      </c>
      <c r="H30" s="117" t="s">
        <v>13</v>
      </c>
      <c r="I30" s="117">
        <v>4</v>
      </c>
      <c r="J30" s="117">
        <v>3</v>
      </c>
      <c r="K30" s="117">
        <v>3</v>
      </c>
      <c r="L30" s="117">
        <v>4</v>
      </c>
      <c r="M30" s="117">
        <v>3</v>
      </c>
      <c r="N30" s="117">
        <v>3</v>
      </c>
      <c r="O30" s="117">
        <v>3</v>
      </c>
      <c r="P30" s="117">
        <v>3</v>
      </c>
      <c r="Q30" s="117">
        <v>4</v>
      </c>
      <c r="R30" s="117">
        <v>2</v>
      </c>
      <c r="S30" s="117">
        <v>3</v>
      </c>
      <c r="T30" s="117">
        <v>3</v>
      </c>
      <c r="U30" s="117" t="s">
        <v>445</v>
      </c>
    </row>
    <row r="31" spans="1:21" x14ac:dyDescent="0.2">
      <c r="A31" s="116">
        <v>44079.451659537037</v>
      </c>
      <c r="B31" s="117" t="s">
        <v>291</v>
      </c>
      <c r="C31" s="117" t="s">
        <v>10</v>
      </c>
      <c r="D31" s="117" t="s">
        <v>11</v>
      </c>
      <c r="E31" s="117" t="s">
        <v>8</v>
      </c>
      <c r="F31" s="91" t="s">
        <v>478</v>
      </c>
      <c r="G31" s="117" t="s">
        <v>189</v>
      </c>
      <c r="H31" s="117" t="s">
        <v>13</v>
      </c>
      <c r="I31" s="117">
        <v>4</v>
      </c>
      <c r="J31" s="117">
        <v>4</v>
      </c>
      <c r="K31" s="117">
        <v>4</v>
      </c>
      <c r="L31" s="117">
        <v>4</v>
      </c>
      <c r="M31" s="117">
        <v>4</v>
      </c>
      <c r="N31" s="117">
        <v>4</v>
      </c>
      <c r="O31" s="117">
        <v>4</v>
      </c>
      <c r="P31" s="117">
        <v>4</v>
      </c>
      <c r="Q31" s="117">
        <v>4</v>
      </c>
      <c r="R31" s="117">
        <v>2</v>
      </c>
      <c r="S31" s="117">
        <v>4</v>
      </c>
      <c r="T31" s="117">
        <v>4</v>
      </c>
    </row>
    <row r="32" spans="1:21" x14ac:dyDescent="0.2">
      <c r="A32" s="116">
        <v>44079.461267418985</v>
      </c>
      <c r="B32" s="117" t="s">
        <v>313</v>
      </c>
      <c r="C32" s="117" t="s">
        <v>10</v>
      </c>
      <c r="D32" s="117" t="s">
        <v>99</v>
      </c>
      <c r="E32" s="117" t="s">
        <v>8</v>
      </c>
      <c r="F32" s="91" t="s">
        <v>274</v>
      </c>
      <c r="G32" s="117" t="s">
        <v>156</v>
      </c>
      <c r="H32" s="117" t="s">
        <v>13</v>
      </c>
      <c r="I32" s="117">
        <v>5</v>
      </c>
      <c r="J32" s="117">
        <v>5</v>
      </c>
      <c r="K32" s="117">
        <v>5</v>
      </c>
      <c r="L32" s="117">
        <v>5</v>
      </c>
      <c r="M32" s="117">
        <v>5</v>
      </c>
      <c r="N32" s="117">
        <v>5</v>
      </c>
      <c r="O32" s="117">
        <v>5</v>
      </c>
      <c r="P32" s="117">
        <v>5</v>
      </c>
      <c r="Q32" s="117">
        <v>5</v>
      </c>
      <c r="R32" s="117">
        <v>1</v>
      </c>
      <c r="S32" s="117">
        <v>3</v>
      </c>
      <c r="T32" s="117">
        <v>3</v>
      </c>
      <c r="U32" s="117" t="s">
        <v>450</v>
      </c>
    </row>
    <row r="33" spans="1:21" x14ac:dyDescent="0.2">
      <c r="A33" s="116">
        <v>44079.464981585646</v>
      </c>
      <c r="B33" s="117" t="s">
        <v>323</v>
      </c>
      <c r="C33" s="117" t="s">
        <v>6</v>
      </c>
      <c r="D33" s="117" t="s">
        <v>99</v>
      </c>
      <c r="E33" s="117" t="s">
        <v>8</v>
      </c>
      <c r="F33" s="91" t="s">
        <v>474</v>
      </c>
      <c r="G33" s="117" t="s">
        <v>183</v>
      </c>
      <c r="H33" s="117" t="s">
        <v>13</v>
      </c>
      <c r="I33" s="117">
        <v>4</v>
      </c>
      <c r="J33" s="117">
        <v>4</v>
      </c>
      <c r="K33" s="117">
        <v>4</v>
      </c>
      <c r="L33" s="117">
        <v>4</v>
      </c>
      <c r="M33" s="117">
        <v>4</v>
      </c>
      <c r="N33" s="117"/>
      <c r="O33" s="117">
        <v>4</v>
      </c>
      <c r="P33" s="117">
        <v>4</v>
      </c>
      <c r="Q33" s="117">
        <v>4</v>
      </c>
      <c r="R33" s="117">
        <v>3</v>
      </c>
      <c r="S33" s="117">
        <v>4</v>
      </c>
      <c r="T33" s="117">
        <v>4</v>
      </c>
      <c r="U33" s="117" t="s">
        <v>454</v>
      </c>
    </row>
    <row r="34" spans="1:21" x14ac:dyDescent="0.2">
      <c r="A34" s="116">
        <v>44079.485041030093</v>
      </c>
      <c r="B34" s="117" t="s">
        <v>348</v>
      </c>
      <c r="C34" s="117" t="s">
        <v>6</v>
      </c>
      <c r="D34" s="117" t="s">
        <v>349</v>
      </c>
      <c r="E34" s="117" t="s">
        <v>8</v>
      </c>
      <c r="F34" s="117" t="s">
        <v>198</v>
      </c>
      <c r="G34" s="91" t="s">
        <v>484</v>
      </c>
      <c r="H34" s="117" t="s">
        <v>13</v>
      </c>
      <c r="I34" s="117">
        <v>5</v>
      </c>
      <c r="J34" s="117">
        <v>4</v>
      </c>
      <c r="K34" s="117">
        <v>4</v>
      </c>
      <c r="L34" s="117">
        <v>4</v>
      </c>
      <c r="M34" s="117">
        <v>4</v>
      </c>
      <c r="N34" s="117">
        <v>4</v>
      </c>
      <c r="O34" s="117">
        <v>5</v>
      </c>
      <c r="P34" s="117">
        <v>4</v>
      </c>
      <c r="Q34" s="117">
        <v>4</v>
      </c>
      <c r="R34" s="117">
        <v>3</v>
      </c>
      <c r="S34" s="117">
        <v>4</v>
      </c>
      <c r="T34" s="117">
        <v>4</v>
      </c>
      <c r="U34" s="117" t="s">
        <v>462</v>
      </c>
    </row>
    <row r="35" spans="1:21" x14ac:dyDescent="0.2">
      <c r="A35" s="116">
        <v>44079.494708761573</v>
      </c>
      <c r="B35" s="117" t="s">
        <v>369</v>
      </c>
      <c r="C35" s="117" t="s">
        <v>6</v>
      </c>
      <c r="D35" s="117" t="s">
        <v>11</v>
      </c>
      <c r="E35" s="117" t="s">
        <v>8</v>
      </c>
      <c r="F35" s="91" t="s">
        <v>478</v>
      </c>
      <c r="G35" s="117" t="s">
        <v>189</v>
      </c>
      <c r="H35" s="117" t="s">
        <v>13</v>
      </c>
      <c r="I35" s="117">
        <v>5</v>
      </c>
      <c r="J35" s="117">
        <v>5</v>
      </c>
      <c r="K35" s="117">
        <v>5</v>
      </c>
      <c r="L35" s="117">
        <v>5</v>
      </c>
      <c r="M35" s="117">
        <v>5</v>
      </c>
      <c r="N35" s="117">
        <v>5</v>
      </c>
      <c r="O35" s="117">
        <v>5</v>
      </c>
      <c r="P35" s="117">
        <v>5</v>
      </c>
      <c r="Q35" s="117">
        <v>5</v>
      </c>
      <c r="R35" s="117">
        <v>5</v>
      </c>
      <c r="S35" s="117">
        <v>5</v>
      </c>
      <c r="T35" s="117">
        <v>5</v>
      </c>
      <c r="U35" s="117" t="s">
        <v>468</v>
      </c>
    </row>
    <row r="36" spans="1:21" ht="23.25" x14ac:dyDescent="0.2">
      <c r="I36" s="1">
        <f>AVERAGE(I2:I35)</f>
        <v>4.4411764705882355</v>
      </c>
      <c r="J36" s="1">
        <f t="shared" ref="J36:T36" si="0">AVERAGE(J2:J35)</f>
        <v>4.382352941176471</v>
      </c>
      <c r="K36" s="1">
        <f t="shared" si="0"/>
        <v>4.4705882352941178</v>
      </c>
      <c r="L36" s="1">
        <f t="shared" si="0"/>
        <v>4.3235294117647056</v>
      </c>
      <c r="M36" s="1">
        <f t="shared" si="0"/>
        <v>4.4705882352941178</v>
      </c>
      <c r="N36" s="1">
        <f t="shared" si="0"/>
        <v>4.3939393939393936</v>
      </c>
      <c r="O36" s="1">
        <f t="shared" si="0"/>
        <v>4.6764705882352944</v>
      </c>
      <c r="P36" s="1">
        <f t="shared" si="0"/>
        <v>4.7058823529411766</v>
      </c>
      <c r="Q36" s="1">
        <f t="shared" si="0"/>
        <v>4.7352941176470589</v>
      </c>
      <c r="R36" s="1">
        <f t="shared" si="0"/>
        <v>2.8235294117647061</v>
      </c>
      <c r="S36" s="1">
        <f t="shared" si="0"/>
        <v>4.0294117647058822</v>
      </c>
      <c r="T36" s="1">
        <f t="shared" si="0"/>
        <v>4.2058823529411766</v>
      </c>
    </row>
    <row r="37" spans="1:21" ht="23.25" x14ac:dyDescent="0.2">
      <c r="I37" s="2">
        <f>STDEV(I2:I35)</f>
        <v>0.56090708303000258</v>
      </c>
      <c r="J37" s="2">
        <f t="shared" ref="J37:T37" si="1">STDEV(J2:J35)</f>
        <v>0.65202276788435187</v>
      </c>
      <c r="K37" s="2">
        <f t="shared" si="1"/>
        <v>0.56328549829076113</v>
      </c>
      <c r="L37" s="2">
        <f t="shared" si="1"/>
        <v>0.68404271686984242</v>
      </c>
      <c r="M37" s="2">
        <f t="shared" si="1"/>
        <v>0.61473296087873119</v>
      </c>
      <c r="N37" s="2">
        <f t="shared" si="1"/>
        <v>0.70442325430959551</v>
      </c>
      <c r="O37" s="2">
        <f t="shared" si="1"/>
        <v>0.53487966561133504</v>
      </c>
      <c r="P37" s="2">
        <f t="shared" si="1"/>
        <v>0.52393683199558228</v>
      </c>
      <c r="Q37" s="2">
        <f t="shared" si="1"/>
        <v>0.44781107551989907</v>
      </c>
      <c r="R37" s="2">
        <f t="shared" si="1"/>
        <v>1.0289915108550529</v>
      </c>
      <c r="S37" s="2">
        <f t="shared" si="1"/>
        <v>0.62693550572785939</v>
      </c>
      <c r="T37" s="2">
        <f t="shared" si="1"/>
        <v>0.64099410315946226</v>
      </c>
    </row>
    <row r="38" spans="1:21" ht="23.25" x14ac:dyDescent="0.2">
      <c r="I38" s="49">
        <f>AVERAGE(I2:I37)</f>
        <v>4.3333912098227287</v>
      </c>
      <c r="J38" s="49">
        <f t="shared" ref="J38:T38" si="2">AVERAGE(J2:J37)</f>
        <v>4.2787326585850227</v>
      </c>
      <c r="K38" s="49">
        <f t="shared" si="2"/>
        <v>4.3620520481551353</v>
      </c>
      <c r="L38" s="49">
        <f t="shared" si="2"/>
        <v>4.2224325591287375</v>
      </c>
      <c r="M38" s="49">
        <f t="shared" si="2"/>
        <v>4.3634811443381345</v>
      </c>
      <c r="N38" s="49">
        <f t="shared" si="2"/>
        <v>4.2885246470928289</v>
      </c>
      <c r="O38" s="49">
        <f t="shared" si="2"/>
        <v>4.5614263959401846</v>
      </c>
      <c r="P38" s="49">
        <f t="shared" si="2"/>
        <v>4.5897171995815764</v>
      </c>
      <c r="Q38" s="49">
        <f t="shared" si="2"/>
        <v>4.6161973664768601</v>
      </c>
      <c r="R38" s="49">
        <f t="shared" si="2"/>
        <v>2.7736811367394378</v>
      </c>
      <c r="S38" s="49">
        <f t="shared" si="2"/>
        <v>3.9348985352898262</v>
      </c>
      <c r="T38" s="49">
        <f t="shared" si="2"/>
        <v>4.1068576793361293</v>
      </c>
    </row>
    <row r="39" spans="1:21" ht="23.25" x14ac:dyDescent="0.2">
      <c r="A39" s="90"/>
      <c r="B39" s="91"/>
      <c r="C39" s="91"/>
      <c r="D39" s="91"/>
      <c r="E39" s="91"/>
      <c r="F39" s="91"/>
      <c r="G39" s="91"/>
      <c r="H39" s="91"/>
      <c r="I39" s="49">
        <f>STDEV(I2:I35)</f>
        <v>0.56090708303000258</v>
      </c>
      <c r="J39" s="49">
        <f t="shared" ref="J39:T39" si="3">STDEV(J2:J35)</f>
        <v>0.65202276788435187</v>
      </c>
      <c r="K39" s="49">
        <f t="shared" si="3"/>
        <v>0.56328549829076113</v>
      </c>
      <c r="L39" s="49">
        <f t="shared" si="3"/>
        <v>0.68404271686984242</v>
      </c>
      <c r="M39" s="49">
        <f t="shared" si="3"/>
        <v>0.61473296087873119</v>
      </c>
      <c r="N39" s="49">
        <f t="shared" si="3"/>
        <v>0.70442325430959551</v>
      </c>
      <c r="O39" s="49">
        <f t="shared" si="3"/>
        <v>0.53487966561133504</v>
      </c>
      <c r="P39" s="49">
        <f t="shared" si="3"/>
        <v>0.52393683199558228</v>
      </c>
      <c r="Q39" s="49">
        <f t="shared" si="3"/>
        <v>0.44781107551989907</v>
      </c>
      <c r="R39" s="49">
        <f t="shared" si="3"/>
        <v>1.0289915108550529</v>
      </c>
      <c r="S39" s="49">
        <f t="shared" si="3"/>
        <v>0.62693550572785939</v>
      </c>
      <c r="T39" s="49">
        <f t="shared" si="3"/>
        <v>0.64099410315946226</v>
      </c>
    </row>
    <row r="40" spans="1:21" ht="24" x14ac:dyDescent="0.55000000000000004">
      <c r="A40" s="121" t="s">
        <v>6</v>
      </c>
      <c r="B40" s="122">
        <f>COUNTIF(C2:C35,"ชาย")</f>
        <v>13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1" ht="24" x14ac:dyDescent="0.55000000000000004">
      <c r="A41" s="121" t="s">
        <v>10</v>
      </c>
      <c r="B41" s="122">
        <f>COUNTIF(C3:C36,"หญิง")</f>
        <v>21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1" ht="24" x14ac:dyDescent="0.55000000000000004">
      <c r="A42" s="123"/>
      <c r="B42" s="124">
        <f>SUM(B40:B41)</f>
        <v>34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1" ht="24" x14ac:dyDescent="0.55000000000000004">
      <c r="A43" s="126"/>
      <c r="B43" s="12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1" ht="24" x14ac:dyDescent="0.55000000000000004">
      <c r="A44" s="121" t="s">
        <v>7</v>
      </c>
      <c r="B44" s="122">
        <f>COUNTIF(D2:D35,"20-30 ปี")</f>
        <v>17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1" ht="24" x14ac:dyDescent="0.55000000000000004">
      <c r="A45" s="121" t="s">
        <v>11</v>
      </c>
      <c r="B45" s="122">
        <f>COUNTIF(D3:D36,"31-40 ปี")</f>
        <v>12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1" ht="24" x14ac:dyDescent="0.55000000000000004">
      <c r="A46" s="125" t="s">
        <v>99</v>
      </c>
      <c r="B46" s="122">
        <f>COUNTIF(D4:D37,"41-50 ปี")</f>
        <v>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1" ht="24" x14ac:dyDescent="0.55000000000000004">
      <c r="A47" s="128" t="s">
        <v>349</v>
      </c>
      <c r="B47" s="122">
        <f>COUNTIF(D5:D38,"51 ปีขึ้นไป")</f>
        <v>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1" ht="24" x14ac:dyDescent="0.55000000000000004">
      <c r="A48" s="123"/>
      <c r="B48" s="124">
        <f>SUM(B44:B47)</f>
        <v>34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ht="24" x14ac:dyDescent="0.55000000000000004">
      <c r="A49" s="126"/>
      <c r="B49" s="12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ht="24" x14ac:dyDescent="0.55000000000000004">
      <c r="A50" s="125" t="s">
        <v>8</v>
      </c>
      <c r="B50" s="122">
        <f>COUNTIF(E2:E35,"ปริญญาโท")</f>
        <v>27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ht="24" x14ac:dyDescent="0.55000000000000004">
      <c r="A51" s="125" t="s">
        <v>94</v>
      </c>
      <c r="B51" s="122">
        <f>COUNTIF(E2:E36,"ปริญญาเอก")</f>
        <v>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ht="24" x14ac:dyDescent="0.55000000000000004">
      <c r="A52" s="123"/>
      <c r="B52" s="124">
        <f>SUM(B50:B51)</f>
        <v>34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ht="24" x14ac:dyDescent="0.55000000000000004">
      <c r="A53" s="126"/>
      <c r="B53" s="12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24" x14ac:dyDescent="0.55000000000000004">
      <c r="A54" s="125" t="s">
        <v>474</v>
      </c>
      <c r="B54" s="122">
        <f>COUNTIF(F2:F40,"คณะบริหารธุรกิจ เศรษฐศาสตร์และการสื่อสาร")</f>
        <v>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ht="24" x14ac:dyDescent="0.55000000000000004">
      <c r="A55" s="125" t="s">
        <v>198</v>
      </c>
      <c r="B55" s="122">
        <f>COUNTIF(F2:F41,"คณะโลจิสติกส์และดิจิทัลซัพพลายเชน")</f>
        <v>3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ht="24" x14ac:dyDescent="0.55000000000000004">
      <c r="A56" s="125" t="s">
        <v>301</v>
      </c>
      <c r="B56" s="122">
        <f>COUNTIF(F2:F42,"คณะเกษตรศาสตร์ ทรัพยากรธรรมชาติและสิ่งแวดล้อม")</f>
        <v>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ht="24" x14ac:dyDescent="0.55000000000000004">
      <c r="A57" s="125" t="s">
        <v>475</v>
      </c>
      <c r="B57" s="122">
        <f>COUNTIF(F2:F43,"คณะเภสัชศาสตร์")</f>
        <v>4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ht="24" x14ac:dyDescent="0.55000000000000004">
      <c r="A58" s="125" t="s">
        <v>476</v>
      </c>
      <c r="B58" s="122">
        <f>COUNTIF(F2:F44,"คณะวิทยาศาสตร์การแพทย์")</f>
        <v>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ht="24" x14ac:dyDescent="0.55000000000000004">
      <c r="A59" s="125" t="s">
        <v>477</v>
      </c>
      <c r="B59" s="122">
        <f>COUNTIF(F2:F45,"คณะวิศวกรรมศาสตร์")</f>
        <v>3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ht="24" x14ac:dyDescent="0.55000000000000004">
      <c r="A60" s="125" t="s">
        <v>274</v>
      </c>
      <c r="B60" s="122">
        <f>COUNTIF(F2:F46,"คณะศึกษาศาสตร์")</f>
        <v>10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ht="24" x14ac:dyDescent="0.55000000000000004">
      <c r="A61" s="125" t="s">
        <v>320</v>
      </c>
      <c r="B61" s="122">
        <f>COUNTIF(F2:F47,"คณะสหเวชศาสตร์")</f>
        <v>1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ht="24" x14ac:dyDescent="0.55000000000000004">
      <c r="A62" s="125" t="s">
        <v>251</v>
      </c>
      <c r="B62" s="122">
        <f>COUNTIF(F2:F48,"บัณฑิตวิทยาลัย")</f>
        <v>2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ht="24" x14ac:dyDescent="0.55000000000000004">
      <c r="A63" s="125" t="s">
        <v>478</v>
      </c>
      <c r="B63" s="122">
        <f>COUNTIF(F3:F49,"คณะสาธารณสุขศาสตร์")</f>
        <v>2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ht="24" x14ac:dyDescent="0.55000000000000004">
      <c r="A64" s="123"/>
      <c r="B64" s="124">
        <f>SUM(B54:B63)</f>
        <v>34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24" x14ac:dyDescent="0.55000000000000004">
      <c r="A65" s="126"/>
      <c r="B65" s="12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24" x14ac:dyDescent="0.55000000000000004">
      <c r="A66" s="125" t="s">
        <v>118</v>
      </c>
      <c r="B66" s="122">
        <f>COUNTIF(G2:G52,"สัตวศาสตร์")</f>
        <v>1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24" x14ac:dyDescent="0.55000000000000004">
      <c r="A67" s="125" t="s">
        <v>124</v>
      </c>
      <c r="B67" s="122">
        <f>COUNTIF(G2:G53,"ภูมิสารสนเทศศาสตร์")</f>
        <v>2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ht="24" x14ac:dyDescent="0.55000000000000004">
      <c r="A68" s="129" t="s">
        <v>132</v>
      </c>
      <c r="B68" s="122">
        <f>COUNTIF(G4:G54,"จุลชีววิทยา")</f>
        <v>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ht="24" x14ac:dyDescent="0.55000000000000004">
      <c r="A69" s="129" t="s">
        <v>102</v>
      </c>
      <c r="B69" s="122">
        <f>COUNTIF(G2:G55,"การบริหารการศึกษา")</f>
        <v>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ht="24" x14ac:dyDescent="0.55000000000000004">
      <c r="A70" s="129" t="s">
        <v>183</v>
      </c>
      <c r="B70" s="122">
        <f>COUNTIF(G2:G56,"การสื่อสาร")</f>
        <v>3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ht="24" x14ac:dyDescent="0.55000000000000004">
      <c r="A71" s="129" t="s">
        <v>148</v>
      </c>
      <c r="B71" s="122">
        <f>COUNTIF(G2:G57,"วิศวกรรมไฟฟ้า")</f>
        <v>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24" x14ac:dyDescent="0.55000000000000004">
      <c r="A72" s="129" t="s">
        <v>247</v>
      </c>
      <c r="B72" s="122">
        <f>COUNTIF(G2:G58,"วิศวกรรมคอมพิวเตอร์")</f>
        <v>2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24" x14ac:dyDescent="0.55000000000000004">
      <c r="A73" s="129" t="s">
        <v>145</v>
      </c>
      <c r="B73" s="122">
        <f>COUNTIF(G2:G60,"ภาษาไทย")</f>
        <v>1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ht="24" x14ac:dyDescent="0.55000000000000004">
      <c r="A74" s="129" t="s">
        <v>98</v>
      </c>
      <c r="B74" s="122">
        <f>COUNTIF(G2:G61,"บริหารธุรกิจ")</f>
        <v>2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24" x14ac:dyDescent="0.55000000000000004">
      <c r="A75" s="129" t="s">
        <v>227</v>
      </c>
      <c r="B75" s="122">
        <f>COUNTIF(G2:G62,"ชีวเวชศาสตร์")</f>
        <v>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ht="24" x14ac:dyDescent="0.55000000000000004">
      <c r="A76" s="129" t="s">
        <v>170</v>
      </c>
      <c r="B76" s="122">
        <f>COUNTIF(G2:G63,"เภสัชกรรมชุมชน")</f>
        <v>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24" x14ac:dyDescent="0.55000000000000004">
      <c r="A77" s="129" t="s">
        <v>154</v>
      </c>
      <c r="B77" s="122">
        <f>COUNTIF(G2:G64,"เทคโนโลยีและสื่อสารการศึกษา")</f>
        <v>2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24" x14ac:dyDescent="0.55000000000000004">
      <c r="A78" s="129" t="s">
        <v>249</v>
      </c>
      <c r="B78" s="122">
        <f>COUNTIF(G2:G65,"นวัตกรรมทางการศึกษา")</f>
        <v>1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ht="24" x14ac:dyDescent="0.55000000000000004">
      <c r="A79" s="129" t="s">
        <v>252</v>
      </c>
      <c r="B79" s="122">
        <f>COUNTIF(G2:G66,"เทคโนโลยีผู้ประกอบการและการจัดการนวัตกรรม")</f>
        <v>2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ht="24" x14ac:dyDescent="0.55000000000000004">
      <c r="A80" s="129" t="s">
        <v>169</v>
      </c>
      <c r="B80" s="122">
        <f>COUNTIF(G2:G67,"เภสัชศาสตร์")</f>
        <v>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ht="24" x14ac:dyDescent="0.55000000000000004">
      <c r="A81" s="129" t="s">
        <v>286</v>
      </c>
      <c r="B81" s="122">
        <f>COUNTIF(G2:G68,"คณิตศาสตร์")</f>
        <v>1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24" x14ac:dyDescent="0.55000000000000004">
      <c r="A82" s="129" t="s">
        <v>156</v>
      </c>
      <c r="B82" s="122">
        <f>COUNTIF(G2:G69,"วิทยาศาสตร์ศึกษา")</f>
        <v>3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ht="24" x14ac:dyDescent="0.55000000000000004">
      <c r="A83" s="129" t="s">
        <v>484</v>
      </c>
      <c r="B83" s="122">
        <f>COUNTIF(G2:G70,"โลจิสติกส์และดิจิทัลซัพพลายเชน")</f>
        <v>3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ht="24" x14ac:dyDescent="0.55000000000000004">
      <c r="A84" s="129" t="s">
        <v>189</v>
      </c>
      <c r="B84" s="122">
        <f>COUNTIF(G2:G71,"สาธารณสุขศาสตร์")</f>
        <v>2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ht="24" x14ac:dyDescent="0.55000000000000004">
      <c r="A85" s="120"/>
      <c r="B85" s="130">
        <f>SUM(B66:B84)</f>
        <v>34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x14ac:dyDescent="0.2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ht="24" x14ac:dyDescent="0.55000000000000004">
      <c r="A87" s="119"/>
      <c r="B87" s="119"/>
    </row>
    <row r="88" spans="1:20" ht="24" x14ac:dyDescent="0.55000000000000004">
      <c r="A88" s="119"/>
      <c r="B88" s="119"/>
    </row>
    <row r="89" spans="1:20" ht="24" x14ac:dyDescent="0.55000000000000004">
      <c r="A89" s="119"/>
      <c r="B89" s="119"/>
    </row>
    <row r="90" spans="1:20" ht="24" x14ac:dyDescent="0.55000000000000004">
      <c r="A90" s="119"/>
      <c r="B90" s="119"/>
    </row>
  </sheetData>
  <autoFilter ref="G1:G9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35"/>
  <sheetViews>
    <sheetView topLeftCell="H1" zoomScale="80" zoomScaleNormal="80" workbookViewId="0">
      <selection activeCell="N40" sqref="N40"/>
    </sheetView>
  </sheetViews>
  <sheetFormatPr defaultColWidth="14.42578125" defaultRowHeight="12.75" x14ac:dyDescent="0.2"/>
  <cols>
    <col min="1" max="1" width="44.7109375" bestFit="1" customWidth="1"/>
    <col min="2" max="2" width="30" bestFit="1" customWidth="1"/>
    <col min="3" max="5" width="21.5703125" customWidth="1"/>
    <col min="6" max="6" width="36.7109375" bestFit="1" customWidth="1"/>
    <col min="7" max="7" width="34.7109375" bestFit="1" customWidth="1"/>
    <col min="8" max="21" width="21.5703125" customWidth="1"/>
  </cols>
  <sheetData>
    <row r="1" spans="1:21" x14ac:dyDescent="0.2">
      <c r="A1" s="89" t="s">
        <v>541</v>
      </c>
      <c r="B1" s="89" t="s">
        <v>542</v>
      </c>
      <c r="C1" s="89" t="s">
        <v>0</v>
      </c>
      <c r="D1" s="89" t="s">
        <v>1</v>
      </c>
      <c r="E1" s="89" t="s">
        <v>2</v>
      </c>
      <c r="F1" s="89" t="s">
        <v>543</v>
      </c>
      <c r="G1" s="89" t="s">
        <v>4</v>
      </c>
      <c r="H1" s="89" t="s">
        <v>544</v>
      </c>
      <c r="I1" s="89" t="s">
        <v>388</v>
      </c>
      <c r="J1" s="89" t="s">
        <v>389</v>
      </c>
      <c r="K1" s="89" t="s">
        <v>390</v>
      </c>
      <c r="L1" s="89" t="s">
        <v>391</v>
      </c>
      <c r="M1" s="89" t="s">
        <v>392</v>
      </c>
      <c r="N1" s="89" t="s">
        <v>393</v>
      </c>
      <c r="O1" s="89" t="s">
        <v>394</v>
      </c>
      <c r="P1" s="89" t="s">
        <v>395</v>
      </c>
      <c r="Q1" s="89" t="s">
        <v>396</v>
      </c>
      <c r="R1" s="89" t="s">
        <v>397</v>
      </c>
      <c r="S1" s="89" t="s">
        <v>398</v>
      </c>
      <c r="T1" s="89" t="s">
        <v>399</v>
      </c>
      <c r="U1" s="89" t="s">
        <v>400</v>
      </c>
    </row>
    <row r="2" spans="1:21" x14ac:dyDescent="0.2">
      <c r="A2" s="116">
        <v>44079.423094004625</v>
      </c>
      <c r="B2" s="117" t="s">
        <v>141</v>
      </c>
      <c r="C2" s="117" t="s">
        <v>6</v>
      </c>
      <c r="D2" s="117" t="s">
        <v>11</v>
      </c>
      <c r="E2" s="117" t="s">
        <v>8</v>
      </c>
      <c r="F2" s="91" t="s">
        <v>474</v>
      </c>
      <c r="G2" s="117" t="s">
        <v>98</v>
      </c>
      <c r="H2" s="117" t="s">
        <v>17</v>
      </c>
      <c r="I2" s="117">
        <v>5</v>
      </c>
      <c r="J2" s="117">
        <v>5</v>
      </c>
      <c r="K2" s="117">
        <v>5</v>
      </c>
      <c r="L2" s="117">
        <v>4</v>
      </c>
      <c r="M2" s="117">
        <v>4</v>
      </c>
      <c r="N2" s="117">
        <v>4</v>
      </c>
      <c r="O2" s="117">
        <v>4</v>
      </c>
      <c r="P2" s="117">
        <v>4</v>
      </c>
      <c r="Q2" s="117">
        <v>5</v>
      </c>
      <c r="R2" s="117">
        <v>3</v>
      </c>
      <c r="S2" s="117">
        <v>4</v>
      </c>
      <c r="T2" s="117">
        <v>5</v>
      </c>
    </row>
    <row r="3" spans="1:21" x14ac:dyDescent="0.2">
      <c r="A3" s="116">
        <v>44079.425116909726</v>
      </c>
      <c r="B3" s="117" t="s">
        <v>149</v>
      </c>
      <c r="C3" s="117" t="s">
        <v>6</v>
      </c>
      <c r="D3" s="117" t="s">
        <v>7</v>
      </c>
      <c r="E3" s="117" t="s">
        <v>8</v>
      </c>
      <c r="F3" s="91" t="s">
        <v>274</v>
      </c>
      <c r="G3" s="117" t="s">
        <v>107</v>
      </c>
      <c r="H3" s="117" t="s">
        <v>17</v>
      </c>
      <c r="I3" s="117">
        <v>4</v>
      </c>
      <c r="J3" s="117">
        <v>4</v>
      </c>
      <c r="K3" s="117">
        <v>4</v>
      </c>
      <c r="L3" s="117">
        <v>4</v>
      </c>
      <c r="M3" s="117">
        <v>5</v>
      </c>
      <c r="N3" s="117">
        <v>4</v>
      </c>
      <c r="O3" s="117">
        <v>5</v>
      </c>
      <c r="P3" s="117">
        <v>3</v>
      </c>
      <c r="Q3" s="117">
        <v>5</v>
      </c>
      <c r="R3" s="117">
        <v>2</v>
      </c>
      <c r="S3" s="117">
        <v>4</v>
      </c>
      <c r="T3" s="117">
        <v>5</v>
      </c>
    </row>
    <row r="4" spans="1:21" x14ac:dyDescent="0.2">
      <c r="A4" s="116">
        <v>44079.425721979162</v>
      </c>
      <c r="B4" s="117" t="s">
        <v>150</v>
      </c>
      <c r="C4" s="117" t="s">
        <v>10</v>
      </c>
      <c r="D4" s="117" t="s">
        <v>11</v>
      </c>
      <c r="E4" s="117" t="s">
        <v>8</v>
      </c>
      <c r="F4" s="91" t="s">
        <v>274</v>
      </c>
      <c r="G4" s="117" t="s">
        <v>107</v>
      </c>
      <c r="H4" s="117" t="s">
        <v>17</v>
      </c>
      <c r="I4" s="117">
        <v>5</v>
      </c>
      <c r="J4" s="117">
        <v>5</v>
      </c>
      <c r="K4" s="117">
        <v>5</v>
      </c>
      <c r="L4" s="117">
        <v>5</v>
      </c>
      <c r="M4" s="117">
        <v>5</v>
      </c>
      <c r="N4" s="117">
        <v>5</v>
      </c>
      <c r="O4" s="117">
        <v>5</v>
      </c>
      <c r="P4" s="117">
        <v>5</v>
      </c>
      <c r="Q4" s="117">
        <v>5</v>
      </c>
      <c r="R4" s="117">
        <v>3</v>
      </c>
      <c r="S4" s="117">
        <v>5</v>
      </c>
      <c r="T4" s="117">
        <v>5</v>
      </c>
      <c r="U4" s="91" t="s">
        <v>406</v>
      </c>
    </row>
    <row r="5" spans="1:21" x14ac:dyDescent="0.2">
      <c r="A5" s="116">
        <v>44079.428824768518</v>
      </c>
      <c r="B5" s="117" t="s">
        <v>157</v>
      </c>
      <c r="C5" s="117" t="s">
        <v>6</v>
      </c>
      <c r="D5" s="117" t="s">
        <v>7</v>
      </c>
      <c r="E5" s="117" t="s">
        <v>94</v>
      </c>
      <c r="F5" s="91" t="s">
        <v>274</v>
      </c>
      <c r="G5" s="117" t="s">
        <v>154</v>
      </c>
      <c r="H5" s="117" t="s">
        <v>17</v>
      </c>
      <c r="I5" s="117">
        <v>5</v>
      </c>
      <c r="J5" s="117">
        <v>4</v>
      </c>
      <c r="K5" s="117">
        <v>4</v>
      </c>
      <c r="L5" s="117">
        <v>4</v>
      </c>
      <c r="M5" s="117">
        <v>4</v>
      </c>
      <c r="N5" s="117">
        <v>4</v>
      </c>
      <c r="O5" s="117">
        <v>4</v>
      </c>
      <c r="P5" s="117">
        <v>4</v>
      </c>
      <c r="Q5" s="117">
        <v>4</v>
      </c>
      <c r="R5" s="117">
        <v>4</v>
      </c>
      <c r="S5" s="117">
        <v>4</v>
      </c>
      <c r="T5" s="117">
        <v>4</v>
      </c>
    </row>
    <row r="6" spans="1:21" x14ac:dyDescent="0.2">
      <c r="A6" s="116">
        <v>44079.431437893523</v>
      </c>
      <c r="B6" s="117" t="s">
        <v>175</v>
      </c>
      <c r="C6" s="117" t="s">
        <v>6</v>
      </c>
      <c r="D6" s="117" t="s">
        <v>11</v>
      </c>
      <c r="E6" s="117" t="s">
        <v>94</v>
      </c>
      <c r="F6" s="91" t="s">
        <v>274</v>
      </c>
      <c r="G6" s="117" t="s">
        <v>107</v>
      </c>
      <c r="H6" s="117" t="s">
        <v>17</v>
      </c>
      <c r="I6" s="117">
        <v>5</v>
      </c>
      <c r="J6" s="117">
        <v>5</v>
      </c>
      <c r="K6" s="117">
        <v>5</v>
      </c>
      <c r="L6" s="117">
        <v>5</v>
      </c>
      <c r="M6" s="117">
        <v>5</v>
      </c>
      <c r="N6" s="117">
        <v>5</v>
      </c>
      <c r="O6" s="117">
        <v>5</v>
      </c>
      <c r="P6" s="117">
        <v>5</v>
      </c>
      <c r="Q6" s="117">
        <v>5</v>
      </c>
      <c r="R6" s="117">
        <v>5</v>
      </c>
      <c r="S6" s="117">
        <v>5</v>
      </c>
      <c r="T6" s="117">
        <v>5</v>
      </c>
      <c r="U6" s="117" t="s">
        <v>414</v>
      </c>
    </row>
    <row r="7" spans="1:21" x14ac:dyDescent="0.2">
      <c r="A7" s="116">
        <v>44079.433084502314</v>
      </c>
      <c r="B7" s="117" t="s">
        <v>181</v>
      </c>
      <c r="C7" s="117" t="s">
        <v>10</v>
      </c>
      <c r="D7" s="117" t="s">
        <v>7</v>
      </c>
      <c r="E7" s="117" t="s">
        <v>8</v>
      </c>
      <c r="F7" s="91" t="s">
        <v>474</v>
      </c>
      <c r="G7" s="117" t="s">
        <v>183</v>
      </c>
      <c r="H7" s="117" t="s">
        <v>17</v>
      </c>
      <c r="I7" s="117">
        <v>4</v>
      </c>
      <c r="J7" s="117">
        <v>2</v>
      </c>
      <c r="K7" s="117">
        <v>3</v>
      </c>
      <c r="L7" s="117">
        <v>3</v>
      </c>
      <c r="M7" s="117">
        <v>4</v>
      </c>
      <c r="N7" s="117">
        <v>1</v>
      </c>
      <c r="O7" s="117">
        <v>5</v>
      </c>
      <c r="P7" s="117">
        <v>5</v>
      </c>
      <c r="Q7" s="117">
        <v>5</v>
      </c>
      <c r="R7" s="117">
        <v>1</v>
      </c>
      <c r="S7" s="117">
        <v>2</v>
      </c>
      <c r="T7" s="117">
        <v>3</v>
      </c>
    </row>
    <row r="8" spans="1:21" x14ac:dyDescent="0.2">
      <c r="A8" s="116">
        <v>44079.433672407409</v>
      </c>
      <c r="B8" s="117" t="s">
        <v>184</v>
      </c>
      <c r="C8" s="117" t="s">
        <v>10</v>
      </c>
      <c r="D8" s="117" t="s">
        <v>7</v>
      </c>
      <c r="E8" s="117" t="s">
        <v>8</v>
      </c>
      <c r="F8" s="91" t="s">
        <v>274</v>
      </c>
      <c r="G8" s="117" t="s">
        <v>93</v>
      </c>
      <c r="H8" s="117" t="s">
        <v>17</v>
      </c>
      <c r="I8" s="117">
        <v>4</v>
      </c>
      <c r="J8" s="117">
        <v>4</v>
      </c>
      <c r="K8" s="117">
        <v>5</v>
      </c>
      <c r="L8" s="117">
        <v>5</v>
      </c>
      <c r="M8" s="117">
        <v>4</v>
      </c>
      <c r="N8" s="117">
        <v>4</v>
      </c>
      <c r="O8" s="117">
        <v>4</v>
      </c>
      <c r="P8" s="117">
        <v>4</v>
      </c>
      <c r="Q8" s="117">
        <v>4</v>
      </c>
      <c r="R8" s="117">
        <v>3</v>
      </c>
      <c r="S8" s="117">
        <v>5</v>
      </c>
      <c r="T8" s="117">
        <v>4</v>
      </c>
    </row>
    <row r="9" spans="1:21" x14ac:dyDescent="0.2">
      <c r="A9" s="116">
        <v>44079.435498113424</v>
      </c>
      <c r="B9" s="117" t="s">
        <v>192</v>
      </c>
      <c r="C9" s="117" t="s">
        <v>10</v>
      </c>
      <c r="D9" s="117" t="s">
        <v>7</v>
      </c>
      <c r="E9" s="117" t="s">
        <v>8</v>
      </c>
      <c r="F9" s="91" t="s">
        <v>474</v>
      </c>
      <c r="G9" s="117" t="s">
        <v>183</v>
      </c>
      <c r="H9" s="117" t="s">
        <v>17</v>
      </c>
      <c r="I9" s="91">
        <v>5</v>
      </c>
      <c r="J9" s="117">
        <v>5</v>
      </c>
      <c r="K9" s="117">
        <v>5</v>
      </c>
      <c r="L9" s="117">
        <v>5</v>
      </c>
      <c r="M9" s="117">
        <v>5</v>
      </c>
      <c r="N9" s="117">
        <v>5</v>
      </c>
      <c r="O9" s="117">
        <v>5</v>
      </c>
      <c r="P9" s="117">
        <v>5</v>
      </c>
      <c r="Q9" s="117">
        <v>5</v>
      </c>
      <c r="R9" s="117">
        <v>5</v>
      </c>
      <c r="S9" s="117">
        <v>5</v>
      </c>
      <c r="T9" s="117">
        <v>5</v>
      </c>
      <c r="U9" s="117" t="s">
        <v>15</v>
      </c>
    </row>
    <row r="10" spans="1:21" x14ac:dyDescent="0.2">
      <c r="A10" s="116">
        <v>44079.437446608797</v>
      </c>
      <c r="B10" s="117" t="s">
        <v>210</v>
      </c>
      <c r="C10" s="117" t="s">
        <v>6</v>
      </c>
      <c r="D10" s="117" t="s">
        <v>11</v>
      </c>
      <c r="E10" s="117" t="s">
        <v>8</v>
      </c>
      <c r="F10" s="91" t="s">
        <v>479</v>
      </c>
      <c r="G10" s="117" t="s">
        <v>145</v>
      </c>
      <c r="H10" s="117" t="s">
        <v>17</v>
      </c>
      <c r="I10" s="117">
        <v>5</v>
      </c>
      <c r="J10" s="117">
        <v>4</v>
      </c>
      <c r="K10" s="117">
        <v>3</v>
      </c>
      <c r="L10" s="117">
        <v>4</v>
      </c>
      <c r="M10" s="117">
        <v>4</v>
      </c>
      <c r="N10" s="117">
        <v>2</v>
      </c>
      <c r="O10" s="117">
        <v>5</v>
      </c>
      <c r="P10" s="117">
        <v>5</v>
      </c>
      <c r="Q10" s="117">
        <v>5</v>
      </c>
      <c r="R10" s="117">
        <v>3</v>
      </c>
      <c r="S10" s="117">
        <v>4</v>
      </c>
      <c r="T10" s="117">
        <v>5</v>
      </c>
      <c r="U10" s="117" t="s">
        <v>424</v>
      </c>
    </row>
    <row r="11" spans="1:21" x14ac:dyDescent="0.2">
      <c r="A11" s="116">
        <v>44079.442504837963</v>
      </c>
      <c r="B11" s="117" t="s">
        <v>234</v>
      </c>
      <c r="C11" s="117" t="s">
        <v>6</v>
      </c>
      <c r="D11" s="117" t="s">
        <v>7</v>
      </c>
      <c r="E11" s="117" t="s">
        <v>8</v>
      </c>
      <c r="F11" s="91" t="s">
        <v>474</v>
      </c>
      <c r="G11" s="117" t="s">
        <v>98</v>
      </c>
      <c r="H11" s="117" t="s">
        <v>17</v>
      </c>
      <c r="I11" s="117">
        <v>5</v>
      </c>
      <c r="J11" s="117">
        <v>5</v>
      </c>
      <c r="K11" s="117">
        <v>5</v>
      </c>
      <c r="L11" s="117">
        <v>5</v>
      </c>
      <c r="M11" s="117">
        <v>5</v>
      </c>
      <c r="N11" s="117">
        <v>5</v>
      </c>
      <c r="O11" s="117">
        <v>5</v>
      </c>
      <c r="P11" s="117">
        <v>5</v>
      </c>
      <c r="Q11" s="117">
        <v>5</v>
      </c>
      <c r="R11" s="117">
        <v>5</v>
      </c>
      <c r="S11" s="117">
        <v>5</v>
      </c>
      <c r="T11" s="117">
        <v>5</v>
      </c>
    </row>
    <row r="12" spans="1:21" x14ac:dyDescent="0.2">
      <c r="A12" s="116">
        <v>44079.444794571755</v>
      </c>
      <c r="B12" s="117" t="s">
        <v>253</v>
      </c>
      <c r="C12" s="117" t="s">
        <v>10</v>
      </c>
      <c r="D12" s="117" t="s">
        <v>7</v>
      </c>
      <c r="E12" s="117" t="s">
        <v>8</v>
      </c>
      <c r="F12" s="91" t="s">
        <v>478</v>
      </c>
      <c r="G12" s="117" t="s">
        <v>189</v>
      </c>
      <c r="H12" s="117" t="s">
        <v>17</v>
      </c>
      <c r="I12" s="117">
        <v>3</v>
      </c>
      <c r="J12" s="117">
        <v>4</v>
      </c>
      <c r="K12" s="117">
        <v>4</v>
      </c>
      <c r="L12" s="117">
        <v>4</v>
      </c>
      <c r="M12" s="117">
        <v>4</v>
      </c>
      <c r="N12" s="117">
        <v>4</v>
      </c>
      <c r="O12" s="117">
        <v>4</v>
      </c>
      <c r="P12" s="117">
        <v>4</v>
      </c>
      <c r="Q12" s="117">
        <v>4</v>
      </c>
      <c r="R12" s="117">
        <v>4</v>
      </c>
      <c r="S12" s="117">
        <v>4</v>
      </c>
      <c r="T12" s="117">
        <v>4</v>
      </c>
      <c r="U12" s="117" t="s">
        <v>435</v>
      </c>
    </row>
    <row r="13" spans="1:21" x14ac:dyDescent="0.2">
      <c r="A13" s="116">
        <v>44079.444844189813</v>
      </c>
      <c r="B13" s="117" t="s">
        <v>254</v>
      </c>
      <c r="C13" s="117" t="s">
        <v>6</v>
      </c>
      <c r="D13" s="117" t="s">
        <v>7</v>
      </c>
      <c r="E13" s="117" t="s">
        <v>8</v>
      </c>
      <c r="F13" s="91" t="s">
        <v>474</v>
      </c>
      <c r="G13" s="117" t="s">
        <v>98</v>
      </c>
      <c r="H13" s="117" t="s">
        <v>17</v>
      </c>
      <c r="I13" s="117">
        <v>5</v>
      </c>
      <c r="J13" s="117">
        <v>5</v>
      </c>
      <c r="K13" s="117">
        <v>5</v>
      </c>
      <c r="L13" s="117">
        <v>5</v>
      </c>
      <c r="M13" s="117">
        <v>5</v>
      </c>
      <c r="N13" s="117">
        <v>5</v>
      </c>
      <c r="O13" s="117">
        <v>5</v>
      </c>
      <c r="P13" s="117">
        <v>5</v>
      </c>
      <c r="Q13" s="117">
        <v>5</v>
      </c>
      <c r="R13" s="117">
        <v>5</v>
      </c>
      <c r="S13" s="117">
        <v>5</v>
      </c>
      <c r="T13" s="117">
        <v>5</v>
      </c>
    </row>
    <row r="14" spans="1:21" x14ac:dyDescent="0.2">
      <c r="A14" s="116">
        <v>44079.446162037042</v>
      </c>
      <c r="B14" s="117" t="s">
        <v>264</v>
      </c>
      <c r="C14" s="117" t="s">
        <v>6</v>
      </c>
      <c r="D14" s="117" t="s">
        <v>99</v>
      </c>
      <c r="E14" s="117" t="s">
        <v>8</v>
      </c>
      <c r="F14" s="91" t="s">
        <v>274</v>
      </c>
      <c r="G14" s="117" t="s">
        <v>93</v>
      </c>
      <c r="H14" s="117" t="s">
        <v>17</v>
      </c>
      <c r="I14" s="117">
        <v>5</v>
      </c>
      <c r="J14" s="117">
        <v>4</v>
      </c>
      <c r="K14" s="117">
        <v>4</v>
      </c>
      <c r="L14" s="117">
        <v>5</v>
      </c>
      <c r="M14" s="117">
        <v>4</v>
      </c>
      <c r="N14" s="117">
        <v>4</v>
      </c>
      <c r="O14" s="117">
        <v>5</v>
      </c>
      <c r="P14" s="117">
        <v>5</v>
      </c>
      <c r="Q14" s="117">
        <v>4</v>
      </c>
      <c r="R14" s="117">
        <v>2</v>
      </c>
      <c r="S14" s="117">
        <v>3</v>
      </c>
      <c r="T14" s="117">
        <v>4</v>
      </c>
    </row>
    <row r="15" spans="1:21" x14ac:dyDescent="0.2">
      <c r="A15" s="116">
        <v>44079.448251817128</v>
      </c>
      <c r="B15" s="117" t="s">
        <v>278</v>
      </c>
      <c r="C15" s="117" t="s">
        <v>10</v>
      </c>
      <c r="D15" s="117" t="s">
        <v>99</v>
      </c>
      <c r="E15" s="117" t="s">
        <v>94</v>
      </c>
      <c r="F15" s="91" t="s">
        <v>274</v>
      </c>
      <c r="G15" s="117" t="s">
        <v>279</v>
      </c>
      <c r="H15" s="117" t="s">
        <v>17</v>
      </c>
      <c r="I15" s="117">
        <v>4</v>
      </c>
      <c r="J15" s="117">
        <v>4</v>
      </c>
      <c r="K15" s="117">
        <v>4</v>
      </c>
      <c r="L15" s="117">
        <v>5</v>
      </c>
      <c r="M15" s="117">
        <v>5</v>
      </c>
      <c r="N15" s="117">
        <v>4</v>
      </c>
      <c r="O15" s="117">
        <v>5</v>
      </c>
      <c r="P15" s="117">
        <v>5</v>
      </c>
      <c r="Q15" s="117">
        <v>5</v>
      </c>
      <c r="R15" s="117">
        <v>3</v>
      </c>
      <c r="S15" s="117">
        <v>4</v>
      </c>
      <c r="T15" s="117">
        <v>4</v>
      </c>
      <c r="U15" s="117" t="s">
        <v>442</v>
      </c>
    </row>
    <row r="16" spans="1:21" x14ac:dyDescent="0.2">
      <c r="A16" s="116">
        <v>44079.455681180552</v>
      </c>
      <c r="B16" s="117" t="s">
        <v>299</v>
      </c>
      <c r="C16" s="117" t="s">
        <v>6</v>
      </c>
      <c r="D16" s="117" t="s">
        <v>7</v>
      </c>
      <c r="E16" s="117" t="s">
        <v>8</v>
      </c>
      <c r="F16" s="91" t="s">
        <v>474</v>
      </c>
      <c r="G16" s="117" t="s">
        <v>98</v>
      </c>
      <c r="H16" s="117" t="s">
        <v>17</v>
      </c>
      <c r="I16" s="117">
        <v>5</v>
      </c>
      <c r="J16" s="117">
        <v>5</v>
      </c>
      <c r="K16" s="117">
        <v>5</v>
      </c>
      <c r="L16" s="117">
        <v>5</v>
      </c>
      <c r="M16" s="117">
        <v>5</v>
      </c>
      <c r="N16" s="117">
        <v>5</v>
      </c>
      <c r="O16" s="117">
        <v>5</v>
      </c>
      <c r="P16" s="117">
        <v>5</v>
      </c>
      <c r="Q16" s="117">
        <v>5</v>
      </c>
      <c r="R16" s="117">
        <v>5</v>
      </c>
      <c r="S16" s="117">
        <v>5</v>
      </c>
      <c r="T16" s="117">
        <v>5</v>
      </c>
    </row>
    <row r="17" spans="1:21" x14ac:dyDescent="0.2">
      <c r="A17" s="116">
        <v>44079.456971493055</v>
      </c>
      <c r="B17" s="117" t="s">
        <v>304</v>
      </c>
      <c r="C17" s="117" t="s">
        <v>10</v>
      </c>
      <c r="D17" s="117" t="s">
        <v>7</v>
      </c>
      <c r="E17" s="117" t="s">
        <v>8</v>
      </c>
      <c r="F17" s="91" t="s">
        <v>474</v>
      </c>
      <c r="G17" s="117" t="s">
        <v>183</v>
      </c>
      <c r="H17" s="117" t="s">
        <v>17</v>
      </c>
      <c r="I17" s="117">
        <v>5</v>
      </c>
      <c r="J17" s="117">
        <v>5</v>
      </c>
      <c r="K17" s="117">
        <v>5</v>
      </c>
      <c r="L17" s="117">
        <v>5</v>
      </c>
      <c r="M17" s="117">
        <v>5</v>
      </c>
      <c r="N17" s="117">
        <v>4</v>
      </c>
      <c r="O17" s="117">
        <v>3</v>
      </c>
      <c r="P17" s="117">
        <v>5</v>
      </c>
      <c r="Q17" s="117">
        <v>5</v>
      </c>
      <c r="R17" s="117">
        <v>3</v>
      </c>
      <c r="S17" s="117">
        <v>4</v>
      </c>
      <c r="T17" s="117">
        <v>5</v>
      </c>
      <c r="U17" s="117" t="s">
        <v>448</v>
      </c>
    </row>
    <row r="18" spans="1:21" x14ac:dyDescent="0.2">
      <c r="A18" s="116">
        <v>44079.463652893523</v>
      </c>
      <c r="B18" s="117" t="s">
        <v>317</v>
      </c>
      <c r="C18" s="117" t="s">
        <v>10</v>
      </c>
      <c r="D18" s="117" t="s">
        <v>11</v>
      </c>
      <c r="E18" s="117" t="s">
        <v>8</v>
      </c>
      <c r="F18" s="91" t="s">
        <v>474</v>
      </c>
      <c r="G18" s="117" t="s">
        <v>98</v>
      </c>
      <c r="H18" s="117" t="s">
        <v>17</v>
      </c>
      <c r="I18" s="117">
        <v>3</v>
      </c>
      <c r="J18" s="117">
        <v>3</v>
      </c>
      <c r="K18" s="117">
        <v>3</v>
      </c>
      <c r="L18" s="117">
        <v>3</v>
      </c>
      <c r="M18" s="117">
        <v>2</v>
      </c>
      <c r="N18" s="117">
        <v>2</v>
      </c>
      <c r="O18" s="117">
        <v>4</v>
      </c>
      <c r="P18" s="117">
        <v>4</v>
      </c>
      <c r="Q18" s="117">
        <v>4</v>
      </c>
      <c r="R18" s="117">
        <v>3</v>
      </c>
      <c r="S18" s="117">
        <v>3</v>
      </c>
      <c r="T18" s="117">
        <v>3</v>
      </c>
      <c r="U18" s="117" t="s">
        <v>452</v>
      </c>
    </row>
    <row r="19" spans="1:21" x14ac:dyDescent="0.2">
      <c r="A19" s="116">
        <v>44079.463728043978</v>
      </c>
      <c r="B19" s="117" t="s">
        <v>319</v>
      </c>
      <c r="C19" s="117" t="s">
        <v>10</v>
      </c>
      <c r="D19" s="117" t="s">
        <v>11</v>
      </c>
      <c r="E19" s="117" t="s">
        <v>8</v>
      </c>
      <c r="F19" s="117" t="s">
        <v>320</v>
      </c>
      <c r="G19" s="117" t="s">
        <v>227</v>
      </c>
      <c r="H19" s="117" t="s">
        <v>17</v>
      </c>
      <c r="I19" s="117">
        <v>5</v>
      </c>
      <c r="J19" s="117">
        <v>5</v>
      </c>
      <c r="K19" s="117">
        <v>5</v>
      </c>
      <c r="L19" s="117">
        <v>5</v>
      </c>
      <c r="M19" s="117">
        <v>5</v>
      </c>
      <c r="N19" s="117">
        <v>4</v>
      </c>
      <c r="O19" s="117">
        <v>4</v>
      </c>
      <c r="P19" s="117">
        <v>4</v>
      </c>
      <c r="Q19" s="117">
        <v>4</v>
      </c>
      <c r="R19" s="117">
        <v>3</v>
      </c>
      <c r="S19" s="117">
        <v>4</v>
      </c>
      <c r="T19" s="117">
        <v>4</v>
      </c>
      <c r="U19" s="117" t="s">
        <v>453</v>
      </c>
    </row>
    <row r="20" spans="1:21" x14ac:dyDescent="0.2">
      <c r="A20" s="116">
        <v>44079.465097187502</v>
      </c>
      <c r="B20" s="117" t="s">
        <v>325</v>
      </c>
      <c r="C20" s="117" t="s">
        <v>6</v>
      </c>
      <c r="D20" s="117" t="s">
        <v>7</v>
      </c>
      <c r="E20" s="117" t="s">
        <v>8</v>
      </c>
      <c r="F20" s="91" t="s">
        <v>478</v>
      </c>
      <c r="G20" s="117" t="s">
        <v>189</v>
      </c>
      <c r="H20" s="117" t="s">
        <v>17</v>
      </c>
      <c r="I20" s="117">
        <v>4</v>
      </c>
      <c r="J20" s="117">
        <v>4</v>
      </c>
      <c r="K20" s="117">
        <v>4</v>
      </c>
      <c r="L20" s="117">
        <v>3</v>
      </c>
      <c r="M20" s="117">
        <v>4</v>
      </c>
      <c r="N20" s="117">
        <v>4</v>
      </c>
      <c r="O20" s="117">
        <v>4</v>
      </c>
      <c r="P20" s="117">
        <v>4</v>
      </c>
      <c r="Q20" s="117">
        <v>4</v>
      </c>
      <c r="R20" s="117">
        <v>4</v>
      </c>
      <c r="S20" s="117">
        <v>4</v>
      </c>
      <c r="T20" s="117">
        <v>4</v>
      </c>
    </row>
    <row r="21" spans="1:21" x14ac:dyDescent="0.2">
      <c r="A21" s="116">
        <v>44079.466755023153</v>
      </c>
      <c r="B21" s="117" t="s">
        <v>330</v>
      </c>
      <c r="C21" s="117" t="s">
        <v>6</v>
      </c>
      <c r="D21" s="117" t="s">
        <v>7</v>
      </c>
      <c r="E21" s="117" t="s">
        <v>8</v>
      </c>
      <c r="F21" s="91" t="s">
        <v>476</v>
      </c>
      <c r="G21" s="117" t="s">
        <v>132</v>
      </c>
      <c r="H21" s="117" t="s">
        <v>17</v>
      </c>
      <c r="I21" s="117">
        <v>4</v>
      </c>
      <c r="J21" s="117">
        <v>4</v>
      </c>
      <c r="K21" s="117">
        <v>4</v>
      </c>
      <c r="L21" s="117">
        <v>3</v>
      </c>
      <c r="M21" s="117">
        <v>4</v>
      </c>
      <c r="N21" s="117">
        <v>2</v>
      </c>
      <c r="O21" s="117">
        <v>4</v>
      </c>
      <c r="P21" s="117">
        <v>4</v>
      </c>
      <c r="Q21" s="117">
        <v>4</v>
      </c>
      <c r="R21" s="117">
        <v>2</v>
      </c>
      <c r="S21" s="117">
        <v>3</v>
      </c>
      <c r="T21" s="117">
        <v>3</v>
      </c>
      <c r="U21" s="117" t="s">
        <v>457</v>
      </c>
    </row>
    <row r="22" spans="1:21" x14ac:dyDescent="0.2">
      <c r="A22" s="116">
        <v>44079.473764780094</v>
      </c>
      <c r="B22" s="117" t="s">
        <v>337</v>
      </c>
      <c r="C22" s="117" t="s">
        <v>10</v>
      </c>
      <c r="D22" s="117" t="s">
        <v>7</v>
      </c>
      <c r="E22" s="117" t="s">
        <v>8</v>
      </c>
      <c r="F22" s="91" t="s">
        <v>479</v>
      </c>
      <c r="G22" s="117" t="s">
        <v>338</v>
      </c>
      <c r="H22" s="117" t="s">
        <v>17</v>
      </c>
      <c r="I22" s="117">
        <v>4</v>
      </c>
      <c r="J22" s="117">
        <v>4</v>
      </c>
      <c r="K22" s="117">
        <v>4</v>
      </c>
      <c r="L22" s="117">
        <v>4</v>
      </c>
      <c r="M22" s="117">
        <v>4</v>
      </c>
      <c r="N22" s="117">
        <v>3</v>
      </c>
      <c r="O22" s="117">
        <v>4</v>
      </c>
      <c r="P22" s="117">
        <v>4</v>
      </c>
      <c r="Q22" s="117">
        <v>4</v>
      </c>
      <c r="R22" s="117">
        <v>3</v>
      </c>
      <c r="S22" s="117">
        <v>4</v>
      </c>
      <c r="T22" s="117">
        <v>4</v>
      </c>
    </row>
    <row r="23" spans="1:21" x14ac:dyDescent="0.2">
      <c r="A23" s="116">
        <v>44079.486822499995</v>
      </c>
      <c r="B23" s="117" t="s">
        <v>355</v>
      </c>
      <c r="C23" s="117" t="s">
        <v>10</v>
      </c>
      <c r="D23" s="117" t="s">
        <v>7</v>
      </c>
      <c r="E23" s="117" t="s">
        <v>8</v>
      </c>
      <c r="F23" s="91" t="s">
        <v>480</v>
      </c>
      <c r="G23" s="117" t="s">
        <v>356</v>
      </c>
      <c r="H23" s="117" t="s">
        <v>17</v>
      </c>
      <c r="I23" s="117">
        <v>4</v>
      </c>
      <c r="J23" s="117">
        <v>4</v>
      </c>
      <c r="K23" s="117">
        <v>4</v>
      </c>
      <c r="L23" s="117">
        <v>4</v>
      </c>
      <c r="M23" s="117">
        <v>4</v>
      </c>
      <c r="N23" s="117">
        <v>4</v>
      </c>
      <c r="O23" s="117">
        <v>4</v>
      </c>
      <c r="P23" s="117">
        <v>4</v>
      </c>
      <c r="Q23" s="117">
        <v>4</v>
      </c>
      <c r="R23" s="117">
        <v>2</v>
      </c>
      <c r="S23" s="117">
        <v>4</v>
      </c>
      <c r="T23" s="117">
        <v>4</v>
      </c>
    </row>
    <row r="24" spans="1:21" x14ac:dyDescent="0.2">
      <c r="A24" s="116">
        <v>44079.486841550926</v>
      </c>
      <c r="B24" s="117" t="s">
        <v>357</v>
      </c>
      <c r="C24" s="117" t="s">
        <v>10</v>
      </c>
      <c r="D24" s="117" t="s">
        <v>11</v>
      </c>
      <c r="E24" s="117" t="s">
        <v>94</v>
      </c>
      <c r="F24" s="91" t="s">
        <v>274</v>
      </c>
      <c r="G24" s="117" t="s">
        <v>187</v>
      </c>
      <c r="H24" s="117" t="s">
        <v>17</v>
      </c>
      <c r="I24" s="117">
        <v>6</v>
      </c>
      <c r="J24" s="117">
        <v>4</v>
      </c>
      <c r="K24" s="117">
        <v>4</v>
      </c>
      <c r="L24" s="117">
        <v>4</v>
      </c>
      <c r="M24" s="117">
        <v>4</v>
      </c>
      <c r="N24" s="117">
        <v>4</v>
      </c>
      <c r="O24" s="117">
        <v>3</v>
      </c>
      <c r="P24" s="117">
        <v>4</v>
      </c>
      <c r="Q24" s="117">
        <v>5</v>
      </c>
      <c r="R24" s="117">
        <v>3</v>
      </c>
      <c r="S24" s="117">
        <v>4</v>
      </c>
      <c r="T24" s="117">
        <v>4</v>
      </c>
    </row>
    <row r="25" spans="1:21" x14ac:dyDescent="0.2">
      <c r="A25" s="116">
        <v>44079.487598182866</v>
      </c>
      <c r="B25" s="117" t="s">
        <v>358</v>
      </c>
      <c r="C25" s="117" t="s">
        <v>10</v>
      </c>
      <c r="D25" s="117" t="s">
        <v>11</v>
      </c>
      <c r="E25" s="117" t="s">
        <v>8</v>
      </c>
      <c r="F25" s="91" t="s">
        <v>475</v>
      </c>
      <c r="G25" s="117" t="s">
        <v>170</v>
      </c>
      <c r="H25" s="117" t="s">
        <v>17</v>
      </c>
      <c r="I25" s="117">
        <v>4</v>
      </c>
      <c r="J25" s="117">
        <v>5</v>
      </c>
      <c r="K25" s="117">
        <v>5</v>
      </c>
      <c r="L25" s="117">
        <v>5</v>
      </c>
      <c r="M25" s="117">
        <v>5</v>
      </c>
      <c r="N25" s="117">
        <v>4</v>
      </c>
      <c r="O25" s="117">
        <v>5</v>
      </c>
      <c r="P25" s="117">
        <v>5</v>
      </c>
      <c r="Q25" s="117">
        <v>5</v>
      </c>
      <c r="R25" s="117">
        <v>3</v>
      </c>
      <c r="S25" s="117">
        <v>4</v>
      </c>
      <c r="T25" s="117">
        <v>4</v>
      </c>
      <c r="U25" s="117" t="s">
        <v>464</v>
      </c>
    </row>
    <row r="26" spans="1:21" x14ac:dyDescent="0.2">
      <c r="A26" s="116">
        <v>44079.489791759261</v>
      </c>
      <c r="B26" s="117" t="s">
        <v>362</v>
      </c>
      <c r="C26" s="117" t="s">
        <v>6</v>
      </c>
      <c r="D26" s="117" t="s">
        <v>11</v>
      </c>
      <c r="E26" s="117" t="s">
        <v>94</v>
      </c>
      <c r="F26" s="91" t="s">
        <v>274</v>
      </c>
      <c r="G26" s="117" t="s">
        <v>93</v>
      </c>
      <c r="H26" s="117" t="s">
        <v>17</v>
      </c>
      <c r="I26" s="117">
        <v>6</v>
      </c>
      <c r="J26" s="117">
        <v>5</v>
      </c>
      <c r="K26" s="117">
        <v>5</v>
      </c>
      <c r="L26" s="117">
        <v>5</v>
      </c>
      <c r="M26" s="117">
        <v>4</v>
      </c>
      <c r="N26" s="117">
        <v>4</v>
      </c>
      <c r="O26" s="117">
        <v>5</v>
      </c>
      <c r="P26" s="117">
        <v>5</v>
      </c>
      <c r="Q26" s="117">
        <v>5</v>
      </c>
      <c r="R26" s="117">
        <v>3</v>
      </c>
      <c r="S26" s="117">
        <v>4</v>
      </c>
      <c r="T26" s="117">
        <v>5</v>
      </c>
    </row>
    <row r="27" spans="1:21" x14ac:dyDescent="0.2">
      <c r="A27" s="116">
        <v>44079.490020439815</v>
      </c>
      <c r="B27" s="117" t="s">
        <v>363</v>
      </c>
      <c r="C27" s="117" t="s">
        <v>6</v>
      </c>
      <c r="D27" s="117" t="s">
        <v>11</v>
      </c>
      <c r="E27" s="117" t="s">
        <v>94</v>
      </c>
      <c r="F27" s="91" t="s">
        <v>274</v>
      </c>
      <c r="G27" s="117" t="s">
        <v>93</v>
      </c>
      <c r="H27" s="117" t="s">
        <v>17</v>
      </c>
      <c r="I27" s="117">
        <v>6</v>
      </c>
      <c r="J27" s="117">
        <v>5</v>
      </c>
      <c r="K27" s="117">
        <v>5</v>
      </c>
      <c r="L27" s="117">
        <v>5</v>
      </c>
      <c r="M27" s="117">
        <v>5</v>
      </c>
      <c r="N27" s="117">
        <v>5</v>
      </c>
      <c r="O27" s="117">
        <v>5</v>
      </c>
      <c r="P27" s="117">
        <v>5</v>
      </c>
      <c r="Q27" s="117">
        <v>5</v>
      </c>
      <c r="R27" s="117">
        <v>3</v>
      </c>
      <c r="S27" s="117">
        <v>4</v>
      </c>
      <c r="T27" s="117">
        <v>4</v>
      </c>
    </row>
    <row r="28" spans="1:21" x14ac:dyDescent="0.2">
      <c r="A28" s="116">
        <v>44079.490043483791</v>
      </c>
      <c r="B28" s="117" t="s">
        <v>364</v>
      </c>
      <c r="C28" s="117" t="s">
        <v>10</v>
      </c>
      <c r="D28" s="117" t="s">
        <v>99</v>
      </c>
      <c r="E28" s="117" t="s">
        <v>94</v>
      </c>
      <c r="F28" s="91" t="s">
        <v>274</v>
      </c>
      <c r="G28" s="117" t="s">
        <v>187</v>
      </c>
      <c r="H28" s="117" t="s">
        <v>17</v>
      </c>
      <c r="I28" s="117">
        <v>4</v>
      </c>
      <c r="J28" s="117">
        <v>4</v>
      </c>
      <c r="K28" s="117">
        <v>4</v>
      </c>
      <c r="L28" s="117">
        <v>4</v>
      </c>
      <c r="M28" s="117">
        <v>4</v>
      </c>
      <c r="N28" s="117">
        <v>3</v>
      </c>
      <c r="O28" s="117">
        <v>4</v>
      </c>
      <c r="P28" s="117">
        <v>3</v>
      </c>
      <c r="Q28" s="117">
        <v>5</v>
      </c>
      <c r="R28" s="117">
        <v>3</v>
      </c>
      <c r="S28" s="117">
        <v>3</v>
      </c>
      <c r="T28" s="117">
        <v>3</v>
      </c>
    </row>
    <row r="29" spans="1:21" x14ac:dyDescent="0.2">
      <c r="A29" s="116">
        <v>44079.492207210649</v>
      </c>
      <c r="B29" s="117" t="s">
        <v>366</v>
      </c>
      <c r="C29" s="117" t="s">
        <v>10</v>
      </c>
      <c r="D29" s="117" t="s">
        <v>7</v>
      </c>
      <c r="E29" s="117" t="s">
        <v>8</v>
      </c>
      <c r="F29" s="91" t="s">
        <v>475</v>
      </c>
      <c r="G29" s="117" t="s">
        <v>170</v>
      </c>
      <c r="H29" s="117" t="s">
        <v>17</v>
      </c>
      <c r="I29" s="117">
        <v>5</v>
      </c>
      <c r="J29" s="117">
        <v>5</v>
      </c>
      <c r="K29" s="117">
        <v>5</v>
      </c>
      <c r="L29" s="117">
        <v>5</v>
      </c>
      <c r="M29" s="117">
        <v>4</v>
      </c>
      <c r="N29" s="117">
        <v>4</v>
      </c>
      <c r="O29" s="117">
        <v>5</v>
      </c>
      <c r="P29" s="117">
        <v>5</v>
      </c>
      <c r="Q29" s="117">
        <v>5</v>
      </c>
      <c r="R29" s="117">
        <v>3</v>
      </c>
      <c r="S29" s="117">
        <v>4</v>
      </c>
      <c r="T29" s="117">
        <v>5</v>
      </c>
      <c r="U29" s="117" t="s">
        <v>467</v>
      </c>
    </row>
    <row r="30" spans="1:21" x14ac:dyDescent="0.2">
      <c r="A30" s="116">
        <v>44079.500486898149</v>
      </c>
      <c r="B30" s="117" t="s">
        <v>376</v>
      </c>
      <c r="C30" s="117" t="s">
        <v>10</v>
      </c>
      <c r="D30" s="117" t="s">
        <v>11</v>
      </c>
      <c r="E30" s="117" t="s">
        <v>94</v>
      </c>
      <c r="F30" s="91" t="s">
        <v>274</v>
      </c>
      <c r="G30" s="117" t="s">
        <v>154</v>
      </c>
      <c r="H30" s="117" t="s">
        <v>17</v>
      </c>
      <c r="I30" s="117">
        <v>5</v>
      </c>
      <c r="J30" s="117">
        <v>5</v>
      </c>
      <c r="K30" s="117">
        <v>5</v>
      </c>
      <c r="L30" s="117">
        <v>5</v>
      </c>
      <c r="M30" s="117">
        <v>5</v>
      </c>
      <c r="N30" s="117">
        <v>5</v>
      </c>
      <c r="O30" s="117">
        <v>5</v>
      </c>
      <c r="P30" s="117">
        <v>5</v>
      </c>
      <c r="Q30" s="117">
        <v>5</v>
      </c>
      <c r="R30" s="117">
        <v>3</v>
      </c>
      <c r="S30" s="117">
        <v>4</v>
      </c>
      <c r="T30" s="117">
        <v>4</v>
      </c>
    </row>
    <row r="31" spans="1:21" x14ac:dyDescent="0.2">
      <c r="A31" s="116">
        <v>44079.50988672454</v>
      </c>
      <c r="B31" s="117" t="s">
        <v>378</v>
      </c>
      <c r="C31" s="117" t="s">
        <v>10</v>
      </c>
      <c r="D31" s="117" t="s">
        <v>349</v>
      </c>
      <c r="E31" s="117" t="s">
        <v>8</v>
      </c>
      <c r="F31" s="91" t="s">
        <v>274</v>
      </c>
      <c r="G31" s="117" t="s">
        <v>187</v>
      </c>
      <c r="H31" s="117" t="s">
        <v>17</v>
      </c>
      <c r="I31" s="117">
        <v>4</v>
      </c>
      <c r="J31" s="117">
        <v>4</v>
      </c>
      <c r="K31" s="117">
        <v>5</v>
      </c>
      <c r="L31" s="117">
        <v>5</v>
      </c>
      <c r="M31" s="117">
        <v>5</v>
      </c>
      <c r="N31" s="117">
        <v>5</v>
      </c>
      <c r="O31" s="117">
        <v>4</v>
      </c>
      <c r="P31" s="117">
        <v>4</v>
      </c>
      <c r="Q31" s="117">
        <v>5</v>
      </c>
      <c r="R31" s="117">
        <v>3</v>
      </c>
      <c r="S31" s="117">
        <v>4</v>
      </c>
      <c r="T31" s="117">
        <v>4</v>
      </c>
    </row>
    <row r="32" spans="1:21" x14ac:dyDescent="0.2">
      <c r="A32" s="116">
        <v>44079.510387638889</v>
      </c>
      <c r="B32" s="117" t="s">
        <v>379</v>
      </c>
      <c r="C32" s="117" t="s">
        <v>6</v>
      </c>
      <c r="D32" s="117" t="s">
        <v>99</v>
      </c>
      <c r="E32" s="117" t="s">
        <v>8</v>
      </c>
      <c r="F32" s="91" t="s">
        <v>474</v>
      </c>
      <c r="G32" s="117" t="s">
        <v>98</v>
      </c>
      <c r="H32" s="117" t="s">
        <v>17</v>
      </c>
      <c r="I32" s="117">
        <v>4</v>
      </c>
      <c r="J32" s="117">
        <v>4</v>
      </c>
      <c r="K32" s="117">
        <v>5</v>
      </c>
      <c r="L32" s="117">
        <v>5</v>
      </c>
      <c r="M32" s="117">
        <v>5</v>
      </c>
      <c r="N32" s="117">
        <v>5</v>
      </c>
      <c r="O32" s="117">
        <v>4</v>
      </c>
      <c r="P32" s="117">
        <v>5</v>
      </c>
      <c r="Q32" s="117">
        <v>5</v>
      </c>
      <c r="R32" s="117">
        <v>3</v>
      </c>
      <c r="S32" s="117">
        <v>5</v>
      </c>
      <c r="T32" s="117">
        <v>4</v>
      </c>
    </row>
    <row r="33" spans="1:21" x14ac:dyDescent="0.2">
      <c r="A33" s="116">
        <v>44079.51235704861</v>
      </c>
      <c r="B33" s="117" t="s">
        <v>380</v>
      </c>
      <c r="C33" s="117" t="s">
        <v>10</v>
      </c>
      <c r="D33" s="117" t="s">
        <v>99</v>
      </c>
      <c r="E33" s="117" t="s">
        <v>94</v>
      </c>
      <c r="F33" s="91" t="s">
        <v>474</v>
      </c>
      <c r="G33" s="117" t="s">
        <v>98</v>
      </c>
      <c r="H33" s="117" t="s">
        <v>17</v>
      </c>
      <c r="I33" s="117">
        <v>4</v>
      </c>
      <c r="J33" s="117">
        <v>4</v>
      </c>
      <c r="K33" s="117">
        <v>5</v>
      </c>
      <c r="L33" s="117">
        <v>5</v>
      </c>
      <c r="M33" s="117">
        <v>5</v>
      </c>
      <c r="N33" s="117">
        <v>5</v>
      </c>
      <c r="O33" s="117">
        <v>5</v>
      </c>
      <c r="P33" s="117">
        <v>5</v>
      </c>
      <c r="Q33" s="117">
        <v>5</v>
      </c>
      <c r="R33" s="117">
        <v>3</v>
      </c>
      <c r="S33" s="117">
        <v>5</v>
      </c>
      <c r="T33" s="117">
        <v>5</v>
      </c>
      <c r="U33" s="117" t="s">
        <v>472</v>
      </c>
    </row>
    <row r="34" spans="1:21" x14ac:dyDescent="0.2">
      <c r="A34" s="116">
        <v>44082.422812268516</v>
      </c>
      <c r="B34" s="117" t="s">
        <v>383</v>
      </c>
      <c r="C34" s="117" t="s">
        <v>10</v>
      </c>
      <c r="D34" s="117" t="s">
        <v>11</v>
      </c>
      <c r="E34" s="117" t="s">
        <v>8</v>
      </c>
      <c r="F34" s="91" t="s">
        <v>274</v>
      </c>
      <c r="G34" s="117" t="s">
        <v>107</v>
      </c>
      <c r="H34" s="117" t="s">
        <v>17</v>
      </c>
      <c r="I34" s="117">
        <v>4</v>
      </c>
      <c r="J34" s="117">
        <v>4</v>
      </c>
      <c r="K34" s="117">
        <v>4</v>
      </c>
      <c r="L34" s="117">
        <v>5</v>
      </c>
      <c r="M34" s="117">
        <v>5</v>
      </c>
      <c r="N34" s="117">
        <v>4</v>
      </c>
      <c r="O34" s="117">
        <v>5</v>
      </c>
      <c r="P34" s="117">
        <v>5</v>
      </c>
      <c r="Q34" s="117">
        <v>5</v>
      </c>
      <c r="R34" s="117">
        <v>3</v>
      </c>
      <c r="S34" s="117">
        <v>4</v>
      </c>
      <c r="T34" s="117">
        <v>4</v>
      </c>
      <c r="U34" s="117" t="s">
        <v>473</v>
      </c>
    </row>
    <row r="35" spans="1:21" x14ac:dyDescent="0.2">
      <c r="A35" s="116">
        <v>44082.447791157407</v>
      </c>
      <c r="B35" s="117" t="s">
        <v>387</v>
      </c>
      <c r="C35" s="117" t="s">
        <v>6</v>
      </c>
      <c r="D35" s="117" t="s">
        <v>7</v>
      </c>
      <c r="E35" s="117" t="s">
        <v>8</v>
      </c>
      <c r="F35" s="91" t="s">
        <v>274</v>
      </c>
      <c r="G35" s="117" t="s">
        <v>107</v>
      </c>
      <c r="H35" s="117" t="s">
        <v>17</v>
      </c>
      <c r="I35" s="117">
        <v>5</v>
      </c>
      <c r="J35" s="117">
        <v>4</v>
      </c>
      <c r="K35" s="117">
        <v>5</v>
      </c>
      <c r="L35" s="117">
        <v>5</v>
      </c>
      <c r="M35" s="117">
        <v>5</v>
      </c>
      <c r="N35" s="117">
        <v>5</v>
      </c>
      <c r="O35" s="117">
        <v>5</v>
      </c>
      <c r="P35" s="117">
        <v>5</v>
      </c>
      <c r="Q35" s="117">
        <v>5</v>
      </c>
      <c r="R35" s="117">
        <v>4</v>
      </c>
      <c r="S35" s="117">
        <v>4</v>
      </c>
      <c r="T35" s="117">
        <v>5</v>
      </c>
    </row>
    <row r="36" spans="1:21" ht="23.25" x14ac:dyDescent="0.2">
      <c r="I36" s="1">
        <f>AVERAGE(I2:I35)</f>
        <v>4.5588235294117645</v>
      </c>
      <c r="J36" s="1">
        <f t="shared" ref="J36:N36" si="0">AVERAGE(J2:J35)</f>
        <v>4.3235294117647056</v>
      </c>
      <c r="K36" s="1">
        <f t="shared" si="0"/>
        <v>4.4705882352941178</v>
      </c>
      <c r="L36" s="1">
        <f t="shared" si="0"/>
        <v>4.5</v>
      </c>
      <c r="M36" s="1">
        <f t="shared" si="0"/>
        <v>4.4705882352941178</v>
      </c>
      <c r="N36" s="1">
        <f t="shared" si="0"/>
        <v>4.0294117647058822</v>
      </c>
      <c r="O36" s="1">
        <f t="shared" ref="O36:T36" si="1">AVERAGE(O2:O35)</f>
        <v>4.5</v>
      </c>
      <c r="P36" s="1">
        <f t="shared" si="1"/>
        <v>4.5294117647058822</v>
      </c>
      <c r="Q36" s="1">
        <f t="shared" si="1"/>
        <v>4.7058823529411766</v>
      </c>
      <c r="R36" s="1">
        <f t="shared" si="1"/>
        <v>3.2352941176470589</v>
      </c>
      <c r="S36" s="1">
        <f t="shared" si="1"/>
        <v>4.0882352941176467</v>
      </c>
      <c r="T36" s="1">
        <f t="shared" si="1"/>
        <v>4.2941176470588234</v>
      </c>
    </row>
    <row r="37" spans="1:21" ht="23.25" x14ac:dyDescent="0.2">
      <c r="I37" s="2">
        <f>STDEV(I2:I35)</f>
        <v>0.74635179253316497</v>
      </c>
      <c r="J37" s="2">
        <f t="shared" ref="J37:N37" si="2">STDEV(J2:J35)</f>
        <v>0.68404271686984242</v>
      </c>
      <c r="K37" s="2">
        <f t="shared" si="2"/>
        <v>0.66219534413705461</v>
      </c>
      <c r="L37" s="2">
        <f t="shared" si="2"/>
        <v>0.70710678118654757</v>
      </c>
      <c r="M37" s="2">
        <f t="shared" si="2"/>
        <v>0.66219534413705461</v>
      </c>
      <c r="N37" s="2">
        <f t="shared" si="2"/>
        <v>1.0294244969928166</v>
      </c>
      <c r="O37" s="2">
        <f t="shared" ref="O37:T37" si="3">STDEV(O2:O35)</f>
        <v>0.6154574548966637</v>
      </c>
      <c r="P37" s="2">
        <f t="shared" si="3"/>
        <v>0.61473296087873119</v>
      </c>
      <c r="Q37" s="2">
        <f t="shared" si="3"/>
        <v>0.46249729006288043</v>
      </c>
      <c r="R37" s="2">
        <f t="shared" si="3"/>
        <v>0.95533029444245154</v>
      </c>
      <c r="S37" s="2">
        <f t="shared" si="3"/>
        <v>0.71213069360699799</v>
      </c>
      <c r="T37" s="2">
        <f t="shared" si="3"/>
        <v>0.6755205294731973</v>
      </c>
    </row>
    <row r="38" spans="1:21" ht="23.25" x14ac:dyDescent="0.2">
      <c r="I38" s="49">
        <f>AVERAGE(I2:I37)</f>
        <v>4.4529215367206927</v>
      </c>
      <c r="J38" s="49">
        <f t="shared" ref="J38:N38" si="4">AVERAGE(J2:J37)</f>
        <v>4.2224325591287375</v>
      </c>
      <c r="K38" s="49">
        <f t="shared" si="4"/>
        <v>4.3647995438730876</v>
      </c>
      <c r="L38" s="49">
        <f t="shared" si="4"/>
        <v>4.39464185503296</v>
      </c>
      <c r="M38" s="49">
        <f t="shared" si="4"/>
        <v>4.3647995438730876</v>
      </c>
      <c r="N38" s="49">
        <f t="shared" si="4"/>
        <v>3.9460787850471863</v>
      </c>
      <c r="O38" s="49">
        <f t="shared" ref="O38:T38" si="5">AVERAGE(O2:O37)</f>
        <v>4.3920960404137963</v>
      </c>
      <c r="P38" s="49">
        <f t="shared" si="5"/>
        <v>4.4206706868217953</v>
      </c>
      <c r="Q38" s="49">
        <f t="shared" si="5"/>
        <v>4.5880105456390021</v>
      </c>
      <c r="R38" s="49">
        <f t="shared" si="5"/>
        <v>3.1719617892247083</v>
      </c>
      <c r="S38" s="49">
        <f t="shared" si="5"/>
        <v>3.9944546107701293</v>
      </c>
      <c r="T38" s="49">
        <f t="shared" si="5"/>
        <v>4.1936010604592227</v>
      </c>
    </row>
    <row r="39" spans="1:21" ht="23.25" x14ac:dyDescent="0.2">
      <c r="A39" s="90"/>
      <c r="B39" s="91"/>
      <c r="C39" s="91"/>
      <c r="D39" s="91"/>
      <c r="E39" s="91"/>
      <c r="F39" s="91"/>
      <c r="G39" s="91"/>
      <c r="H39" s="91"/>
      <c r="I39" s="49">
        <f>STDEV(I2:I35)</f>
        <v>0.74635179253316497</v>
      </c>
      <c r="J39" s="49">
        <f t="shared" ref="J39:N39" si="6">STDEV(J2:J35)</f>
        <v>0.68404271686984242</v>
      </c>
      <c r="K39" s="49">
        <f t="shared" si="6"/>
        <v>0.66219534413705461</v>
      </c>
      <c r="L39" s="49">
        <f t="shared" si="6"/>
        <v>0.70710678118654757</v>
      </c>
      <c r="M39" s="49">
        <f t="shared" si="6"/>
        <v>0.66219534413705461</v>
      </c>
      <c r="N39" s="49">
        <f t="shared" si="6"/>
        <v>1.0294244969928166</v>
      </c>
      <c r="O39" s="49">
        <f t="shared" ref="O39:T39" si="7">STDEV(O2:O35)</f>
        <v>0.6154574548966637</v>
      </c>
      <c r="P39" s="49">
        <f t="shared" si="7"/>
        <v>0.61473296087873119</v>
      </c>
      <c r="Q39" s="49">
        <f t="shared" si="7"/>
        <v>0.46249729006288043</v>
      </c>
      <c r="R39" s="49">
        <f t="shared" si="7"/>
        <v>0.95533029444245154</v>
      </c>
      <c r="S39" s="49">
        <f t="shared" si="7"/>
        <v>0.71213069360699799</v>
      </c>
      <c r="T39" s="49">
        <f t="shared" si="7"/>
        <v>0.6755205294731973</v>
      </c>
    </row>
    <row r="40" spans="1:21" ht="24" x14ac:dyDescent="0.55000000000000004">
      <c r="A40" s="121" t="s">
        <v>6</v>
      </c>
      <c r="B40" s="122">
        <f>COUNTIF(C2:C35,"ชาย")</f>
        <v>15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1" ht="24" x14ac:dyDescent="0.55000000000000004">
      <c r="A41" s="121" t="s">
        <v>10</v>
      </c>
      <c r="B41" s="122">
        <f>COUNTIF(C2:C36,"หญิง")</f>
        <v>19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1" ht="24" x14ac:dyDescent="0.55000000000000004">
      <c r="A42" s="123"/>
      <c r="B42" s="124">
        <f>SUM(B40:B41)</f>
        <v>34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1" ht="24" x14ac:dyDescent="0.55000000000000004">
      <c r="A43" s="126"/>
      <c r="B43" s="12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1" ht="24" x14ac:dyDescent="0.55000000000000004">
      <c r="A44" s="121" t="s">
        <v>7</v>
      </c>
      <c r="B44" s="122">
        <f>COUNTIF(D2:D35,"20-30 ปี")</f>
        <v>16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1" ht="24" x14ac:dyDescent="0.55000000000000004">
      <c r="A45" s="121" t="s">
        <v>11</v>
      </c>
      <c r="B45" s="122">
        <f>COUNTIF(D2:D36,"31-40 ปี")</f>
        <v>12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1" ht="24" x14ac:dyDescent="0.55000000000000004">
      <c r="A46" s="125" t="s">
        <v>99</v>
      </c>
      <c r="B46" s="122">
        <f>COUNTIF(D2:D37,"41-50 ปี")</f>
        <v>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1" ht="24" x14ac:dyDescent="0.55000000000000004">
      <c r="A47" s="128" t="s">
        <v>349</v>
      </c>
      <c r="B47" s="122">
        <f>COUNTIF(D2:D38,"51 ปีขึ้นไป")</f>
        <v>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1" ht="24" x14ac:dyDescent="0.55000000000000004">
      <c r="A48" s="123"/>
      <c r="B48" s="124">
        <f>SUM(B44:B47)</f>
        <v>34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ht="24" x14ac:dyDescent="0.55000000000000004">
      <c r="A49" s="126"/>
      <c r="B49" s="12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ht="24" x14ac:dyDescent="0.55000000000000004">
      <c r="A50" s="125" t="s">
        <v>8</v>
      </c>
      <c r="B50" s="122">
        <f>COUNTIF(E2:E35,"ปริญญาโท")</f>
        <v>25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ht="24" x14ac:dyDescent="0.55000000000000004">
      <c r="A51" s="125" t="s">
        <v>94</v>
      </c>
      <c r="B51" s="122">
        <f>COUNTIF(E2:E36,"ปริญญาเอก")</f>
        <v>9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ht="24" x14ac:dyDescent="0.55000000000000004">
      <c r="A52" s="123"/>
      <c r="B52" s="124">
        <f>SUM(B50:B51)</f>
        <v>34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ht="24" x14ac:dyDescent="0.55000000000000004">
      <c r="A53" s="126"/>
      <c r="B53" s="12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24" x14ac:dyDescent="0.55000000000000004">
      <c r="A54" s="125" t="s">
        <v>474</v>
      </c>
      <c r="B54" s="122">
        <f>COUNTIF(F2:F40,"คณะบริหารธุรกิจ เศรษฐศาสตร์และการสื่อสาร")</f>
        <v>10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ht="24" x14ac:dyDescent="0.55000000000000004">
      <c r="A55" s="125" t="s">
        <v>475</v>
      </c>
      <c r="B55" s="122">
        <f>COUNTIF(F2:F43,"คณะเภสัชศาสตร์")</f>
        <v>2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ht="24" x14ac:dyDescent="0.55000000000000004">
      <c r="A56" s="125" t="s">
        <v>476</v>
      </c>
      <c r="B56" s="122">
        <f>COUNTIF(F2:F44,"คณะวิทยาศาสตร์การแพทย์")</f>
        <v>1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ht="24" x14ac:dyDescent="0.55000000000000004">
      <c r="A57" s="125" t="s">
        <v>479</v>
      </c>
      <c r="B57" s="122">
        <f>COUNTIF(F2:F45,"คณะมนุษยศาสตร์")</f>
        <v>2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ht="24" x14ac:dyDescent="0.55000000000000004">
      <c r="A58" s="125" t="s">
        <v>274</v>
      </c>
      <c r="B58" s="122">
        <f>COUNTIF(F2:F46,"คณะศึกษาศาสตร์")</f>
        <v>15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ht="24" x14ac:dyDescent="0.55000000000000004">
      <c r="A59" s="125" t="s">
        <v>320</v>
      </c>
      <c r="B59" s="122">
        <f>COUNTIF(F2:F47,"คณะสหเวชศาสตร์")</f>
        <v>1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ht="24" x14ac:dyDescent="0.55000000000000004">
      <c r="A60" s="125" t="s">
        <v>478</v>
      </c>
      <c r="B60" s="122">
        <f>COUNTIF(F2:F49,"คณะสาธารณสุขศาสตร์")</f>
        <v>2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ht="24" x14ac:dyDescent="0.55000000000000004">
      <c r="A61" s="125" t="s">
        <v>480</v>
      </c>
      <c r="B61" s="122">
        <f>COUNTIF(F2:F50,"คณะวิทยาศาสตร์")</f>
        <v>1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ht="24" x14ac:dyDescent="0.55000000000000004">
      <c r="A62" s="123"/>
      <c r="B62" s="124">
        <f>SUM(B54:B61)</f>
        <v>34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ht="24" x14ac:dyDescent="0.55000000000000004">
      <c r="A63" s="126"/>
      <c r="B63" s="12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ht="24" x14ac:dyDescent="0.55000000000000004">
      <c r="A64" s="129" t="s">
        <v>98</v>
      </c>
      <c r="B64" s="122">
        <f>COUNTIF(G2:G59,"บริหารธุรกิจ")</f>
        <v>7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24" x14ac:dyDescent="0.55000000000000004">
      <c r="A65" s="129" t="s">
        <v>170</v>
      </c>
      <c r="B65" s="122">
        <f>COUNTIF(G2:G60,"เภสัชกรรมชุมชน")</f>
        <v>2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24" x14ac:dyDescent="0.55000000000000004">
      <c r="A66" s="129" t="s">
        <v>154</v>
      </c>
      <c r="B66" s="122">
        <f>COUNTIF(G2:G62,"เทคโนโลยีและสื่อสารการศึกษา")</f>
        <v>2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24" x14ac:dyDescent="0.55000000000000004">
      <c r="A67" s="129" t="s">
        <v>356</v>
      </c>
      <c r="B67" s="122">
        <f>COUNTIF(G2:G63,"เคมี")</f>
        <v>1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ht="24" x14ac:dyDescent="0.55000000000000004">
      <c r="A68" s="129" t="s">
        <v>183</v>
      </c>
      <c r="B68" s="122">
        <f>COUNTIF(G2:G63,"การสื่อสาร")</f>
        <v>3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ht="24" x14ac:dyDescent="0.55000000000000004">
      <c r="A69" s="129" t="s">
        <v>338</v>
      </c>
      <c r="B69" s="122">
        <f>COUNTIF(G2:G63,"คติชนวิทยา")</f>
        <v>1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ht="24" x14ac:dyDescent="0.55000000000000004">
      <c r="A70" s="129" t="s">
        <v>132</v>
      </c>
      <c r="B70" s="122">
        <f>COUNTIF(G2:G63,"จุลชีววิทยา")</f>
        <v>1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ht="24" x14ac:dyDescent="0.55000000000000004">
      <c r="A71" s="129" t="s">
        <v>227</v>
      </c>
      <c r="B71" s="122">
        <f>COUNTIF(G2:G63,"ชีวเวชศาสตร์")</f>
        <v>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24" x14ac:dyDescent="0.55000000000000004">
      <c r="A72" s="129" t="s">
        <v>279</v>
      </c>
      <c r="B72" s="122">
        <f>COUNTIF(G2:G63,"นวัตกรรมทางการวัดผลการเรียนรู้")</f>
        <v>1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24" x14ac:dyDescent="0.55000000000000004">
      <c r="A73" s="129" t="s">
        <v>189</v>
      </c>
      <c r="B73" s="122">
        <f>COUNTIF(G2:G63,"สาธารณสุขศาสตร์")</f>
        <v>2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ht="24" x14ac:dyDescent="0.55000000000000004">
      <c r="A74" s="129" t="s">
        <v>107</v>
      </c>
      <c r="B74" s="122">
        <f>COUNTIF(G2:G64,"พลศึกษาและวิทยาศาสตร์การออกกำลังกาย")</f>
        <v>5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24" x14ac:dyDescent="0.55000000000000004">
      <c r="A75" s="129" t="s">
        <v>145</v>
      </c>
      <c r="B75" s="122">
        <f>COUNTIF(G2:G65,"ภาษาไทย")</f>
        <v>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ht="24" x14ac:dyDescent="0.55000000000000004">
      <c r="A76" s="129" t="s">
        <v>187</v>
      </c>
      <c r="B76" s="122">
        <f>COUNTIF(G2:G66,"หลักสูตรและการสอน")</f>
        <v>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24" x14ac:dyDescent="0.55000000000000004">
      <c r="A77" s="129" t="s">
        <v>93</v>
      </c>
      <c r="B77" s="122">
        <f>COUNTIF(G3:G67,"การจัดการกีฬา")</f>
        <v>4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24" x14ac:dyDescent="0.55000000000000004">
      <c r="A78" s="120"/>
      <c r="B78" s="130">
        <f>SUM(B64:B77)</f>
        <v>34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x14ac:dyDescent="0.2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x14ac:dyDescent="0.2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x14ac:dyDescent="0.2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x14ac:dyDescent="0.2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x14ac:dyDescent="0.2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x14ac:dyDescent="0.2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x14ac:dyDescent="0.2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x14ac:dyDescent="0.2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x14ac:dyDescent="0.2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:20" x14ac:dyDescent="0.2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x14ac:dyDescent="0.2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x14ac:dyDescent="0.2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x14ac:dyDescent="0.2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1:20" x14ac:dyDescent="0.2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1:20" x14ac:dyDescent="0.2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1:20" x14ac:dyDescent="0.2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1:20" x14ac:dyDescent="0.2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1:20" x14ac:dyDescent="0.2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1:20" x14ac:dyDescent="0.2">
      <c r="A97" s="9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1:20" x14ac:dyDescent="0.2">
      <c r="A98" s="90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1:20" x14ac:dyDescent="0.2">
      <c r="A99" s="90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1:20" x14ac:dyDescent="0.2">
      <c r="A100" s="9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1:20" x14ac:dyDescent="0.2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1:20" x14ac:dyDescent="0.2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1:20" x14ac:dyDescent="0.2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1:20" x14ac:dyDescent="0.2">
      <c r="A104" s="90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1:20" x14ac:dyDescent="0.2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1:20" x14ac:dyDescent="0.2">
      <c r="A106" s="90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1:20" x14ac:dyDescent="0.2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1:20" x14ac:dyDescent="0.2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1:20" x14ac:dyDescent="0.2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1:20" x14ac:dyDescent="0.2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1:20" x14ac:dyDescent="0.2">
      <c r="A111" s="9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1:20" x14ac:dyDescent="0.2">
      <c r="A112" s="90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</row>
    <row r="113" spans="1:20" x14ac:dyDescent="0.2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</row>
    <row r="114" spans="1:20" x14ac:dyDescent="0.2">
      <c r="A114" s="90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1:20" x14ac:dyDescent="0.2">
      <c r="A115" s="90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</row>
    <row r="116" spans="1:20" x14ac:dyDescent="0.2">
      <c r="A116" s="90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</row>
    <row r="117" spans="1:20" x14ac:dyDescent="0.2">
      <c r="A117" s="90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x14ac:dyDescent="0.2">
      <c r="A118" s="90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x14ac:dyDescent="0.2">
      <c r="A119" s="90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</row>
    <row r="120" spans="1:20" x14ac:dyDescent="0.2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</row>
    <row r="121" spans="1:20" x14ac:dyDescent="0.2">
      <c r="A121" s="90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</row>
    <row r="122" spans="1:20" x14ac:dyDescent="0.2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</row>
    <row r="123" spans="1:20" x14ac:dyDescent="0.2">
      <c r="A123" s="90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</row>
    <row r="124" spans="1:20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</row>
    <row r="125" spans="1:20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</row>
    <row r="126" spans="1:20" x14ac:dyDescent="0.2">
      <c r="A126" s="90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</row>
    <row r="127" spans="1:20" x14ac:dyDescent="0.2">
      <c r="A127" s="90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</row>
    <row r="128" spans="1:20" x14ac:dyDescent="0.2">
      <c r="A128" s="90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</row>
    <row r="129" spans="10:20" x14ac:dyDescent="0.2"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</row>
    <row r="130" spans="10:20" x14ac:dyDescent="0.2"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</row>
    <row r="131" spans="10:20" x14ac:dyDescent="0.2"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</row>
    <row r="132" spans="10:20" x14ac:dyDescent="0.2"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</row>
    <row r="133" spans="10:20" x14ac:dyDescent="0.2"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0:20" x14ac:dyDescent="0.2"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</row>
    <row r="135" spans="10:20" x14ac:dyDescent="0.2"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</row>
  </sheetData>
  <autoFilter ref="G1:G136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153"/>
  <sheetViews>
    <sheetView topLeftCell="F1" zoomScale="70" zoomScaleNormal="70" workbookViewId="0">
      <selection activeCell="R36" sqref="R36"/>
    </sheetView>
  </sheetViews>
  <sheetFormatPr defaultColWidth="14.42578125" defaultRowHeight="12.75" x14ac:dyDescent="0.2"/>
  <cols>
    <col min="1" max="1" width="47.140625" bestFit="1" customWidth="1"/>
    <col min="2" max="2" width="23.7109375" bestFit="1" customWidth="1"/>
    <col min="3" max="5" width="21.5703125" customWidth="1"/>
    <col min="6" max="6" width="42.7109375" bestFit="1" customWidth="1"/>
    <col min="7" max="7" width="35.140625" bestFit="1" customWidth="1"/>
    <col min="8" max="21" width="21.5703125" customWidth="1"/>
  </cols>
  <sheetData>
    <row r="1" spans="1:21" x14ac:dyDescent="0.2">
      <c r="A1" s="89" t="s">
        <v>541</v>
      </c>
      <c r="B1" s="89" t="s">
        <v>542</v>
      </c>
      <c r="C1" s="89" t="s">
        <v>0</v>
      </c>
      <c r="D1" s="89" t="s">
        <v>1</v>
      </c>
      <c r="E1" s="89" t="s">
        <v>2</v>
      </c>
      <c r="F1" s="89" t="s">
        <v>543</v>
      </c>
      <c r="G1" s="89" t="s">
        <v>4</v>
      </c>
      <c r="H1" s="89" t="s">
        <v>544</v>
      </c>
      <c r="I1" s="89" t="s">
        <v>388</v>
      </c>
      <c r="J1" s="89" t="s">
        <v>389</v>
      </c>
      <c r="K1" s="89" t="s">
        <v>390</v>
      </c>
      <c r="L1" s="89" t="s">
        <v>391</v>
      </c>
      <c r="M1" s="89" t="s">
        <v>392</v>
      </c>
      <c r="N1" s="89" t="s">
        <v>393</v>
      </c>
      <c r="O1" s="89" t="s">
        <v>394</v>
      </c>
      <c r="P1" s="89" t="s">
        <v>395</v>
      </c>
      <c r="Q1" s="89" t="s">
        <v>396</v>
      </c>
      <c r="R1" s="89" t="s">
        <v>397</v>
      </c>
      <c r="S1" s="89" t="s">
        <v>398</v>
      </c>
      <c r="T1" s="89" t="s">
        <v>399</v>
      </c>
      <c r="U1" s="89" t="s">
        <v>400</v>
      </c>
    </row>
    <row r="2" spans="1:21" x14ac:dyDescent="0.2">
      <c r="A2" s="116">
        <v>44079.400985914355</v>
      </c>
      <c r="B2" s="117" t="s">
        <v>114</v>
      </c>
      <c r="C2" s="117" t="s">
        <v>6</v>
      </c>
      <c r="D2" s="117" t="s">
        <v>7</v>
      </c>
      <c r="E2" s="117" t="s">
        <v>8</v>
      </c>
      <c r="F2" s="117" t="s">
        <v>274</v>
      </c>
      <c r="G2" s="117" t="s">
        <v>107</v>
      </c>
      <c r="H2" s="117" t="s">
        <v>18</v>
      </c>
      <c r="I2" s="91">
        <v>4</v>
      </c>
      <c r="J2" s="117">
        <v>4</v>
      </c>
      <c r="K2" s="117">
        <v>4</v>
      </c>
      <c r="L2" s="117">
        <v>4</v>
      </c>
      <c r="M2" s="117">
        <v>4</v>
      </c>
      <c r="N2" s="117">
        <v>4</v>
      </c>
      <c r="O2" s="117">
        <v>4</v>
      </c>
      <c r="P2" s="117">
        <v>4</v>
      </c>
      <c r="Q2" s="117">
        <v>4</v>
      </c>
      <c r="R2" s="117">
        <v>4</v>
      </c>
      <c r="S2" s="117">
        <v>4</v>
      </c>
      <c r="T2" s="117">
        <v>4</v>
      </c>
    </row>
    <row r="3" spans="1:21" x14ac:dyDescent="0.2">
      <c r="A3" s="116">
        <v>44079.402613668979</v>
      </c>
      <c r="B3" s="117" t="s">
        <v>115</v>
      </c>
      <c r="C3" s="117" t="s">
        <v>6</v>
      </c>
      <c r="D3" s="117" t="s">
        <v>7</v>
      </c>
      <c r="E3" s="117" t="s">
        <v>8</v>
      </c>
      <c r="F3" s="117" t="s">
        <v>274</v>
      </c>
      <c r="G3" s="117" t="s">
        <v>107</v>
      </c>
      <c r="H3" s="117" t="s">
        <v>18</v>
      </c>
      <c r="I3" s="117">
        <v>4</v>
      </c>
      <c r="J3" s="117">
        <v>4</v>
      </c>
      <c r="K3" s="117">
        <v>3</v>
      </c>
      <c r="L3" s="117">
        <v>3</v>
      </c>
      <c r="M3" s="117">
        <v>5</v>
      </c>
      <c r="N3" s="117">
        <v>4</v>
      </c>
      <c r="O3" s="117">
        <v>5</v>
      </c>
      <c r="P3" s="117">
        <v>5</v>
      </c>
      <c r="Q3" s="117">
        <v>5</v>
      </c>
      <c r="R3" s="117">
        <v>4</v>
      </c>
      <c r="S3" s="117">
        <v>3</v>
      </c>
      <c r="T3" s="117">
        <v>5</v>
      </c>
    </row>
    <row r="4" spans="1:21" x14ac:dyDescent="0.2">
      <c r="A4" s="116">
        <v>44079.404801921293</v>
      </c>
      <c r="B4" s="117" t="s">
        <v>119</v>
      </c>
      <c r="C4" s="117" t="s">
        <v>10</v>
      </c>
      <c r="D4" s="117" t="s">
        <v>11</v>
      </c>
      <c r="E4" s="117" t="s">
        <v>8</v>
      </c>
      <c r="F4" s="117" t="s">
        <v>274</v>
      </c>
      <c r="G4" s="117" t="s">
        <v>107</v>
      </c>
      <c r="H4" s="117" t="s">
        <v>18</v>
      </c>
      <c r="I4" s="117">
        <v>4</v>
      </c>
      <c r="J4" s="117">
        <v>4</v>
      </c>
      <c r="K4" s="117">
        <v>4</v>
      </c>
      <c r="L4" s="117">
        <v>4</v>
      </c>
      <c r="M4" s="117">
        <v>4</v>
      </c>
      <c r="N4" s="117">
        <v>4</v>
      </c>
      <c r="O4" s="117">
        <v>4</v>
      </c>
      <c r="P4" s="117">
        <v>4</v>
      </c>
      <c r="Q4" s="117">
        <v>4</v>
      </c>
      <c r="R4" s="117">
        <v>4</v>
      </c>
      <c r="S4" s="117">
        <v>4</v>
      </c>
      <c r="T4" s="117">
        <v>4</v>
      </c>
    </row>
    <row r="5" spans="1:21" x14ac:dyDescent="0.2">
      <c r="A5" s="116">
        <v>44079.422296539356</v>
      </c>
      <c r="B5" s="117" t="s">
        <v>134</v>
      </c>
      <c r="C5" s="117" t="s">
        <v>10</v>
      </c>
      <c r="D5" s="117" t="s">
        <v>7</v>
      </c>
      <c r="E5" s="117" t="s">
        <v>8</v>
      </c>
      <c r="F5" s="117" t="s">
        <v>274</v>
      </c>
      <c r="G5" s="117" t="s">
        <v>136</v>
      </c>
      <c r="H5" s="117" t="s">
        <v>18</v>
      </c>
      <c r="I5" s="117">
        <v>5</v>
      </c>
      <c r="J5" s="117">
        <v>5</v>
      </c>
      <c r="K5" s="117">
        <v>5</v>
      </c>
      <c r="L5" s="117">
        <v>5</v>
      </c>
      <c r="M5" s="117">
        <v>5</v>
      </c>
      <c r="N5" s="117">
        <v>5</v>
      </c>
      <c r="O5" s="117">
        <v>5</v>
      </c>
      <c r="P5" s="117">
        <v>5</v>
      </c>
      <c r="Q5" s="117">
        <v>5</v>
      </c>
      <c r="R5" s="117">
        <v>5</v>
      </c>
      <c r="S5" s="117">
        <v>5</v>
      </c>
      <c r="T5" s="117">
        <v>5</v>
      </c>
    </row>
    <row r="6" spans="1:21" x14ac:dyDescent="0.2">
      <c r="A6" s="116">
        <v>44079.425768483794</v>
      </c>
      <c r="B6" s="117" t="s">
        <v>151</v>
      </c>
      <c r="C6" s="117" t="s">
        <v>6</v>
      </c>
      <c r="D6" s="117" t="s">
        <v>11</v>
      </c>
      <c r="E6" s="117" t="s">
        <v>94</v>
      </c>
      <c r="F6" s="117" t="s">
        <v>274</v>
      </c>
      <c r="G6" s="117" t="s">
        <v>102</v>
      </c>
      <c r="H6" s="117" t="s">
        <v>18</v>
      </c>
      <c r="I6" s="117">
        <v>3</v>
      </c>
      <c r="J6" s="117">
        <v>5</v>
      </c>
      <c r="K6" s="117">
        <v>5</v>
      </c>
      <c r="L6" s="117">
        <v>5</v>
      </c>
      <c r="M6" s="117">
        <v>5</v>
      </c>
      <c r="N6" s="117">
        <v>5</v>
      </c>
      <c r="O6" s="117">
        <v>5</v>
      </c>
      <c r="P6" s="117">
        <v>5</v>
      </c>
      <c r="Q6" s="117">
        <v>5</v>
      </c>
      <c r="R6" s="117">
        <v>3</v>
      </c>
      <c r="S6" s="117">
        <v>5</v>
      </c>
      <c r="T6" s="117">
        <v>5</v>
      </c>
      <c r="U6" s="117" t="s">
        <v>407</v>
      </c>
    </row>
    <row r="7" spans="1:21" x14ac:dyDescent="0.2">
      <c r="A7" s="116">
        <v>44079.426201168986</v>
      </c>
      <c r="B7" s="117" t="s">
        <v>152</v>
      </c>
      <c r="C7" s="117" t="s">
        <v>6</v>
      </c>
      <c r="D7" s="117" t="s">
        <v>7</v>
      </c>
      <c r="E7" s="117" t="s">
        <v>8</v>
      </c>
      <c r="F7" s="117" t="s">
        <v>274</v>
      </c>
      <c r="G7" s="117" t="s">
        <v>145</v>
      </c>
      <c r="H7" s="117" t="s">
        <v>18</v>
      </c>
      <c r="I7" s="117">
        <v>5</v>
      </c>
      <c r="J7" s="117">
        <v>5</v>
      </c>
      <c r="K7" s="117">
        <v>5</v>
      </c>
      <c r="L7" s="117">
        <v>4</v>
      </c>
      <c r="M7" s="117">
        <v>4</v>
      </c>
      <c r="N7" s="117">
        <v>4</v>
      </c>
      <c r="O7" s="117">
        <v>5</v>
      </c>
      <c r="P7" s="117">
        <v>5</v>
      </c>
      <c r="Q7" s="117">
        <v>5</v>
      </c>
      <c r="R7" s="117">
        <v>2</v>
      </c>
      <c r="S7" s="117">
        <v>4</v>
      </c>
      <c r="T7" s="117">
        <v>4</v>
      </c>
      <c r="U7" s="117" t="s">
        <v>408</v>
      </c>
    </row>
    <row r="8" spans="1:21" x14ac:dyDescent="0.2">
      <c r="A8" s="116">
        <v>44079.427064687501</v>
      </c>
      <c r="B8" s="117" t="s">
        <v>153</v>
      </c>
      <c r="C8" s="117" t="s">
        <v>6</v>
      </c>
      <c r="D8" s="117" t="s">
        <v>11</v>
      </c>
      <c r="E8" s="117" t="s">
        <v>94</v>
      </c>
      <c r="F8" s="117" t="s">
        <v>274</v>
      </c>
      <c r="G8" s="117" t="s">
        <v>154</v>
      </c>
      <c r="H8" s="117" t="s">
        <v>18</v>
      </c>
      <c r="I8" s="117">
        <v>5</v>
      </c>
      <c r="J8" s="117">
        <v>5</v>
      </c>
      <c r="K8" s="117">
        <v>5</v>
      </c>
      <c r="L8" s="117">
        <v>3</v>
      </c>
      <c r="M8" s="117">
        <v>5</v>
      </c>
      <c r="N8" s="117">
        <v>5</v>
      </c>
      <c r="O8" s="117">
        <v>5</v>
      </c>
      <c r="P8" s="117">
        <v>5</v>
      </c>
      <c r="Q8" s="117">
        <v>5</v>
      </c>
      <c r="R8" s="117">
        <v>3</v>
      </c>
      <c r="S8" s="117">
        <v>5</v>
      </c>
      <c r="T8" s="117">
        <v>5</v>
      </c>
      <c r="U8" s="117" t="s">
        <v>409</v>
      </c>
    </row>
    <row r="9" spans="1:21" x14ac:dyDescent="0.2">
      <c r="A9" s="116">
        <v>44079.428922928244</v>
      </c>
      <c r="B9" s="117" t="s">
        <v>160</v>
      </c>
      <c r="C9" s="117" t="s">
        <v>6</v>
      </c>
      <c r="D9" s="117" t="s">
        <v>11</v>
      </c>
      <c r="E9" s="117" t="s">
        <v>94</v>
      </c>
      <c r="F9" s="117" t="s">
        <v>481</v>
      </c>
      <c r="G9" s="117" t="s">
        <v>161</v>
      </c>
      <c r="H9" s="117" t="s">
        <v>18</v>
      </c>
      <c r="I9" s="117">
        <v>5</v>
      </c>
      <c r="J9" s="117">
        <v>5</v>
      </c>
      <c r="K9" s="117">
        <v>5</v>
      </c>
      <c r="L9" s="117">
        <v>5</v>
      </c>
      <c r="M9" s="117">
        <v>5</v>
      </c>
      <c r="N9" s="117">
        <v>5</v>
      </c>
      <c r="O9" s="117">
        <v>5</v>
      </c>
      <c r="P9" s="117">
        <v>5</v>
      </c>
      <c r="Q9" s="117">
        <v>5</v>
      </c>
      <c r="R9" s="117">
        <v>5</v>
      </c>
      <c r="S9" s="117">
        <v>5</v>
      </c>
      <c r="T9" s="117">
        <v>5</v>
      </c>
    </row>
    <row r="10" spans="1:21" x14ac:dyDescent="0.2">
      <c r="A10" s="116">
        <v>44079.429641469906</v>
      </c>
      <c r="B10" s="117" t="s">
        <v>162</v>
      </c>
      <c r="C10" s="117" t="s">
        <v>6</v>
      </c>
      <c r="D10" s="117" t="s">
        <v>99</v>
      </c>
      <c r="E10" s="117" t="s">
        <v>94</v>
      </c>
      <c r="F10" s="117" t="s">
        <v>198</v>
      </c>
      <c r="G10" s="91" t="s">
        <v>484</v>
      </c>
      <c r="H10" s="117" t="s">
        <v>18</v>
      </c>
      <c r="I10" s="117">
        <v>5</v>
      </c>
      <c r="J10" s="117">
        <v>5</v>
      </c>
      <c r="K10" s="117">
        <v>5</v>
      </c>
      <c r="L10" s="117">
        <v>5</v>
      </c>
      <c r="M10" s="117">
        <v>5</v>
      </c>
      <c r="N10" s="117">
        <v>5</v>
      </c>
      <c r="O10" s="117">
        <v>5</v>
      </c>
      <c r="P10" s="117">
        <v>5</v>
      </c>
      <c r="Q10" s="117">
        <v>5</v>
      </c>
      <c r="R10" s="117">
        <v>3</v>
      </c>
      <c r="S10" s="117">
        <v>4</v>
      </c>
      <c r="T10" s="117">
        <v>5</v>
      </c>
      <c r="U10" s="117" t="s">
        <v>412</v>
      </c>
    </row>
    <row r="11" spans="1:21" x14ac:dyDescent="0.2">
      <c r="A11" s="116">
        <v>44079.435665590281</v>
      </c>
      <c r="B11" s="117" t="s">
        <v>195</v>
      </c>
      <c r="C11" s="117" t="s">
        <v>10</v>
      </c>
      <c r="D11" s="117" t="s">
        <v>99</v>
      </c>
      <c r="E11" s="117" t="s">
        <v>94</v>
      </c>
      <c r="F11" s="117" t="s">
        <v>274</v>
      </c>
      <c r="G11" s="117" t="s">
        <v>102</v>
      </c>
      <c r="H11" s="117" t="s">
        <v>18</v>
      </c>
      <c r="I11" s="117">
        <v>4</v>
      </c>
      <c r="J11" s="117">
        <v>5</v>
      </c>
      <c r="K11" s="117">
        <v>5</v>
      </c>
      <c r="L11" s="117">
        <v>4</v>
      </c>
      <c r="M11" s="117">
        <v>5</v>
      </c>
      <c r="N11" s="117">
        <v>5</v>
      </c>
      <c r="O11" s="117">
        <v>5</v>
      </c>
      <c r="P11" s="117">
        <v>5</v>
      </c>
      <c r="Q11" s="117">
        <v>5</v>
      </c>
      <c r="R11" s="117">
        <v>3</v>
      </c>
      <c r="S11" s="117">
        <v>4</v>
      </c>
      <c r="T11" s="117">
        <v>4</v>
      </c>
      <c r="U11" s="117" t="s">
        <v>418</v>
      </c>
    </row>
    <row r="12" spans="1:21" x14ac:dyDescent="0.2">
      <c r="A12" s="116">
        <v>44079.43590892361</v>
      </c>
      <c r="B12" s="117" t="s">
        <v>196</v>
      </c>
      <c r="C12" s="117" t="s">
        <v>10</v>
      </c>
      <c r="D12" s="117" t="s">
        <v>11</v>
      </c>
      <c r="E12" s="117" t="s">
        <v>8</v>
      </c>
      <c r="F12" s="91" t="s">
        <v>478</v>
      </c>
      <c r="G12" s="117" t="s">
        <v>189</v>
      </c>
      <c r="H12" s="117" t="s">
        <v>18</v>
      </c>
      <c r="I12" s="117">
        <v>4</v>
      </c>
      <c r="J12" s="117">
        <v>4</v>
      </c>
      <c r="K12" s="117">
        <v>3</v>
      </c>
      <c r="L12" s="117">
        <v>3</v>
      </c>
      <c r="M12" s="117">
        <v>4</v>
      </c>
      <c r="N12" s="117">
        <v>4</v>
      </c>
      <c r="O12" s="117">
        <v>5</v>
      </c>
      <c r="P12" s="117">
        <v>4</v>
      </c>
      <c r="Q12" s="117">
        <v>5</v>
      </c>
      <c r="R12" s="117">
        <v>3</v>
      </c>
      <c r="S12" s="117">
        <v>4</v>
      </c>
      <c r="T12" s="117">
        <v>4</v>
      </c>
      <c r="U12" s="117" t="s">
        <v>419</v>
      </c>
    </row>
    <row r="13" spans="1:21" x14ac:dyDescent="0.2">
      <c r="A13" s="116">
        <v>44079.435941863427</v>
      </c>
      <c r="B13" s="117" t="s">
        <v>199</v>
      </c>
      <c r="C13" s="117" t="s">
        <v>10</v>
      </c>
      <c r="D13" s="117" t="s">
        <v>11</v>
      </c>
      <c r="E13" s="117" t="s">
        <v>94</v>
      </c>
      <c r="F13" s="117" t="s">
        <v>274</v>
      </c>
      <c r="G13" s="117" t="s">
        <v>187</v>
      </c>
      <c r="H13" s="117" t="s">
        <v>18</v>
      </c>
      <c r="I13" s="117">
        <v>5</v>
      </c>
      <c r="J13" s="117">
        <v>5</v>
      </c>
      <c r="K13" s="117">
        <v>5</v>
      </c>
      <c r="L13" s="117">
        <v>5</v>
      </c>
      <c r="M13" s="117">
        <v>5</v>
      </c>
      <c r="N13" s="117">
        <v>5</v>
      </c>
      <c r="O13" s="117">
        <v>5</v>
      </c>
      <c r="P13" s="117">
        <v>5</v>
      </c>
      <c r="Q13" s="117">
        <v>5</v>
      </c>
      <c r="R13" s="117">
        <v>3</v>
      </c>
      <c r="S13" s="117">
        <v>4</v>
      </c>
      <c r="T13" s="117">
        <v>4</v>
      </c>
      <c r="U13" s="117" t="s">
        <v>421</v>
      </c>
    </row>
    <row r="14" spans="1:21" x14ac:dyDescent="0.2">
      <c r="A14" s="116">
        <v>44079.437384340279</v>
      </c>
      <c r="B14" s="117" t="s">
        <v>209</v>
      </c>
      <c r="C14" s="117" t="s">
        <v>6</v>
      </c>
      <c r="D14" s="117" t="s">
        <v>99</v>
      </c>
      <c r="E14" s="117" t="s">
        <v>94</v>
      </c>
      <c r="F14" s="117" t="s">
        <v>274</v>
      </c>
      <c r="G14" s="117" t="s">
        <v>102</v>
      </c>
      <c r="H14" s="117" t="s">
        <v>18</v>
      </c>
      <c r="I14" s="117">
        <v>5</v>
      </c>
      <c r="J14" s="117">
        <v>5</v>
      </c>
      <c r="K14" s="117">
        <v>5</v>
      </c>
      <c r="L14" s="117">
        <v>5</v>
      </c>
      <c r="M14" s="117">
        <v>5</v>
      </c>
      <c r="N14" s="117">
        <v>5</v>
      </c>
      <c r="O14" s="117">
        <v>5</v>
      </c>
      <c r="P14" s="117">
        <v>5</v>
      </c>
      <c r="Q14" s="117">
        <v>5</v>
      </c>
      <c r="R14" s="117">
        <v>1</v>
      </c>
      <c r="S14" s="117">
        <v>3</v>
      </c>
      <c r="T14" s="117">
        <v>4</v>
      </c>
    </row>
    <row r="15" spans="1:21" x14ac:dyDescent="0.2">
      <c r="A15" s="116">
        <v>44079.439099016206</v>
      </c>
      <c r="B15" s="117" t="s">
        <v>218</v>
      </c>
      <c r="C15" s="117" t="s">
        <v>6</v>
      </c>
      <c r="D15" s="117" t="s">
        <v>7</v>
      </c>
      <c r="E15" s="117" t="s">
        <v>8</v>
      </c>
      <c r="F15" s="117" t="s">
        <v>480</v>
      </c>
      <c r="G15" s="91" t="s">
        <v>483</v>
      </c>
      <c r="H15" s="117" t="s">
        <v>18</v>
      </c>
      <c r="I15" s="117">
        <v>4</v>
      </c>
      <c r="J15" s="117">
        <v>4</v>
      </c>
      <c r="K15" s="117">
        <v>4</v>
      </c>
      <c r="L15" s="117">
        <v>4</v>
      </c>
      <c r="M15" s="117">
        <v>4</v>
      </c>
      <c r="N15" s="117">
        <v>4</v>
      </c>
      <c r="O15" s="91">
        <v>5</v>
      </c>
      <c r="P15" s="117">
        <v>4</v>
      </c>
      <c r="Q15" s="117">
        <v>5</v>
      </c>
      <c r="R15" s="117">
        <v>3</v>
      </c>
      <c r="S15" s="117">
        <v>4</v>
      </c>
      <c r="T15" s="117">
        <v>4</v>
      </c>
      <c r="U15" s="117" t="s">
        <v>425</v>
      </c>
    </row>
    <row r="16" spans="1:21" x14ac:dyDescent="0.2">
      <c r="A16" s="116">
        <v>44079.439121423609</v>
      </c>
      <c r="B16" s="117" t="s">
        <v>221</v>
      </c>
      <c r="C16" s="117" t="s">
        <v>6</v>
      </c>
      <c r="D16" s="117" t="s">
        <v>99</v>
      </c>
      <c r="E16" s="117" t="s">
        <v>94</v>
      </c>
      <c r="F16" s="91" t="s">
        <v>477</v>
      </c>
      <c r="G16" s="117" t="s">
        <v>148</v>
      </c>
      <c r="H16" s="117" t="s">
        <v>18</v>
      </c>
      <c r="I16" s="117">
        <v>5</v>
      </c>
      <c r="J16" s="117">
        <v>5</v>
      </c>
      <c r="K16" s="117">
        <v>5</v>
      </c>
      <c r="L16" s="117">
        <v>4</v>
      </c>
      <c r="M16" s="117">
        <v>5</v>
      </c>
      <c r="N16" s="117">
        <v>5</v>
      </c>
      <c r="O16" s="117">
        <v>4</v>
      </c>
      <c r="P16" s="117">
        <v>5</v>
      </c>
      <c r="Q16" s="117">
        <v>5</v>
      </c>
      <c r="R16" s="117">
        <v>3</v>
      </c>
      <c r="S16" s="117">
        <v>4</v>
      </c>
      <c r="T16" s="117">
        <v>5</v>
      </c>
      <c r="U16" s="117" t="s">
        <v>426</v>
      </c>
    </row>
    <row r="17" spans="1:21" x14ac:dyDescent="0.2">
      <c r="A17" s="116">
        <v>44079.442985277783</v>
      </c>
      <c r="B17" s="117" t="s">
        <v>236</v>
      </c>
      <c r="C17" s="117" t="s">
        <v>10</v>
      </c>
      <c r="D17" s="117" t="s">
        <v>99</v>
      </c>
      <c r="E17" s="117" t="s">
        <v>8</v>
      </c>
      <c r="F17" s="117" t="s">
        <v>274</v>
      </c>
      <c r="G17" s="117" t="s">
        <v>154</v>
      </c>
      <c r="H17" s="117" t="s">
        <v>18</v>
      </c>
      <c r="I17" s="117">
        <v>5</v>
      </c>
      <c r="J17" s="117">
        <v>5</v>
      </c>
      <c r="K17" s="117">
        <v>5</v>
      </c>
      <c r="L17" s="117">
        <v>5</v>
      </c>
      <c r="M17" s="117">
        <v>5</v>
      </c>
      <c r="N17" s="117">
        <v>5</v>
      </c>
      <c r="O17" s="117">
        <v>5</v>
      </c>
      <c r="P17" s="117">
        <v>5</v>
      </c>
      <c r="Q17" s="117">
        <v>5</v>
      </c>
      <c r="R17" s="117">
        <v>3</v>
      </c>
      <c r="S17" s="117">
        <v>4</v>
      </c>
      <c r="T17" s="117">
        <v>4</v>
      </c>
      <c r="U17" s="117" t="s">
        <v>431</v>
      </c>
    </row>
    <row r="18" spans="1:21" x14ac:dyDescent="0.2">
      <c r="A18" s="116">
        <v>44079.443181516202</v>
      </c>
      <c r="B18" s="117" t="s">
        <v>238</v>
      </c>
      <c r="C18" s="117" t="s">
        <v>10</v>
      </c>
      <c r="D18" s="117" t="s">
        <v>99</v>
      </c>
      <c r="E18" s="117" t="s">
        <v>94</v>
      </c>
      <c r="F18" s="91" t="s">
        <v>477</v>
      </c>
      <c r="G18" s="117" t="s">
        <v>239</v>
      </c>
      <c r="H18" s="117" t="s">
        <v>18</v>
      </c>
      <c r="I18" s="117">
        <v>4</v>
      </c>
      <c r="J18" s="117">
        <v>4</v>
      </c>
      <c r="K18" s="117">
        <v>4</v>
      </c>
      <c r="L18" s="117">
        <v>4</v>
      </c>
      <c r="M18" s="117">
        <v>5</v>
      </c>
      <c r="N18" s="117">
        <v>5</v>
      </c>
      <c r="O18" s="117">
        <v>5</v>
      </c>
      <c r="P18" s="117">
        <v>5</v>
      </c>
      <c r="Q18" s="117">
        <v>5</v>
      </c>
      <c r="R18" s="117">
        <v>3</v>
      </c>
      <c r="S18" s="117">
        <v>4</v>
      </c>
      <c r="T18" s="117">
        <v>5</v>
      </c>
    </row>
    <row r="19" spans="1:21" x14ac:dyDescent="0.2">
      <c r="A19" s="116">
        <v>44079.445198321759</v>
      </c>
      <c r="B19" s="117" t="s">
        <v>257</v>
      </c>
      <c r="C19" s="117" t="s">
        <v>6</v>
      </c>
      <c r="D19" s="117" t="s">
        <v>7</v>
      </c>
      <c r="E19" s="117" t="s">
        <v>8</v>
      </c>
      <c r="F19" s="117" t="s">
        <v>301</v>
      </c>
      <c r="G19" s="117" t="s">
        <v>259</v>
      </c>
      <c r="H19" s="117" t="s">
        <v>18</v>
      </c>
      <c r="I19" s="117">
        <v>5</v>
      </c>
      <c r="J19" s="117">
        <v>5</v>
      </c>
      <c r="K19" s="117">
        <v>5</v>
      </c>
      <c r="L19" s="117">
        <v>5</v>
      </c>
      <c r="M19" s="117">
        <v>5</v>
      </c>
      <c r="N19" s="117">
        <v>5</v>
      </c>
      <c r="O19" s="117">
        <v>5</v>
      </c>
      <c r="P19" s="117">
        <v>5</v>
      </c>
      <c r="Q19" s="117">
        <v>5</v>
      </c>
      <c r="R19" s="117">
        <v>5</v>
      </c>
      <c r="S19" s="117">
        <v>5</v>
      </c>
      <c r="T19" s="117">
        <v>5</v>
      </c>
      <c r="U19" s="117" t="s">
        <v>436</v>
      </c>
    </row>
    <row r="20" spans="1:21" x14ac:dyDescent="0.2">
      <c r="A20" s="116">
        <v>44079.447130787041</v>
      </c>
      <c r="B20" s="117" t="s">
        <v>271</v>
      </c>
      <c r="C20" s="117" t="s">
        <v>10</v>
      </c>
      <c r="D20" s="117" t="s">
        <v>7</v>
      </c>
      <c r="E20" s="117" t="s">
        <v>94</v>
      </c>
      <c r="F20" s="117" t="s">
        <v>481</v>
      </c>
      <c r="G20" s="117" t="s">
        <v>272</v>
      </c>
      <c r="H20" s="117" t="s">
        <v>18</v>
      </c>
      <c r="I20" s="117">
        <v>4</v>
      </c>
      <c r="J20" s="117">
        <v>4</v>
      </c>
      <c r="K20" s="117">
        <v>4</v>
      </c>
      <c r="L20" s="117">
        <v>4</v>
      </c>
      <c r="M20" s="117">
        <v>4</v>
      </c>
      <c r="N20" s="117">
        <v>4</v>
      </c>
      <c r="O20" s="117">
        <v>5</v>
      </c>
      <c r="P20" s="117">
        <v>5</v>
      </c>
      <c r="Q20" s="117">
        <v>5</v>
      </c>
      <c r="R20" s="117">
        <v>2</v>
      </c>
      <c r="S20" s="117">
        <v>4</v>
      </c>
      <c r="T20" s="117">
        <v>5</v>
      </c>
    </row>
    <row r="21" spans="1:21" x14ac:dyDescent="0.2">
      <c r="A21" s="116">
        <v>44079.447337928243</v>
      </c>
      <c r="B21" s="117" t="s">
        <v>276</v>
      </c>
      <c r="C21" s="117" t="s">
        <v>10</v>
      </c>
      <c r="D21" s="117" t="s">
        <v>7</v>
      </c>
      <c r="E21" s="117" t="s">
        <v>8</v>
      </c>
      <c r="F21" s="117" t="s">
        <v>251</v>
      </c>
      <c r="G21" s="117" t="s">
        <v>252</v>
      </c>
      <c r="H21" s="117" t="s">
        <v>18</v>
      </c>
      <c r="I21" s="117">
        <v>5</v>
      </c>
      <c r="J21" s="117">
        <v>5</v>
      </c>
      <c r="K21" s="117">
        <v>5</v>
      </c>
      <c r="L21" s="117">
        <v>5</v>
      </c>
      <c r="M21" s="117">
        <v>5</v>
      </c>
      <c r="N21" s="117">
        <v>5</v>
      </c>
      <c r="O21" s="117">
        <v>4</v>
      </c>
      <c r="P21" s="117">
        <v>5</v>
      </c>
      <c r="Q21" s="117">
        <v>5</v>
      </c>
      <c r="R21" s="117">
        <v>3</v>
      </c>
      <c r="S21" s="117">
        <v>5</v>
      </c>
      <c r="T21" s="117">
        <v>5</v>
      </c>
      <c r="U21" s="117" t="s">
        <v>441</v>
      </c>
    </row>
    <row r="22" spans="1:21" x14ac:dyDescent="0.2">
      <c r="A22" s="116">
        <v>44079.448370358798</v>
      </c>
      <c r="B22" s="117" t="s">
        <v>280</v>
      </c>
      <c r="C22" s="117" t="s">
        <v>10</v>
      </c>
      <c r="D22" s="117" t="s">
        <v>99</v>
      </c>
      <c r="E22" s="117" t="s">
        <v>94</v>
      </c>
      <c r="F22" s="117" t="s">
        <v>274</v>
      </c>
      <c r="G22" s="117" t="s">
        <v>102</v>
      </c>
      <c r="H22" s="117" t="s">
        <v>18</v>
      </c>
      <c r="I22" s="117">
        <v>5</v>
      </c>
      <c r="J22" s="117">
        <v>5</v>
      </c>
      <c r="K22" s="117">
        <v>5</v>
      </c>
      <c r="L22" s="117">
        <v>5</v>
      </c>
      <c r="M22" s="117">
        <v>5</v>
      </c>
      <c r="N22" s="117">
        <v>5</v>
      </c>
      <c r="O22" s="117">
        <v>5</v>
      </c>
      <c r="P22" s="117">
        <v>5</v>
      </c>
      <c r="Q22" s="117">
        <v>5</v>
      </c>
      <c r="R22" s="117">
        <v>5</v>
      </c>
      <c r="S22" s="117">
        <v>5</v>
      </c>
      <c r="T22" s="117">
        <v>5</v>
      </c>
      <c r="U22" s="117" t="s">
        <v>443</v>
      </c>
    </row>
    <row r="23" spans="1:21" x14ac:dyDescent="0.2">
      <c r="A23" s="116">
        <v>44079.450812002317</v>
      </c>
      <c r="B23" s="117" t="s">
        <v>287</v>
      </c>
      <c r="C23" s="117" t="s">
        <v>10</v>
      </c>
      <c r="D23" s="117" t="s">
        <v>7</v>
      </c>
      <c r="E23" s="117" t="s">
        <v>8</v>
      </c>
      <c r="F23" s="117" t="s">
        <v>274</v>
      </c>
      <c r="G23" s="117" t="s">
        <v>156</v>
      </c>
      <c r="H23" s="117" t="s">
        <v>18</v>
      </c>
      <c r="I23" s="117">
        <v>5</v>
      </c>
      <c r="J23" s="117">
        <v>4</v>
      </c>
      <c r="K23" s="117">
        <v>4</v>
      </c>
      <c r="L23" s="117">
        <v>4</v>
      </c>
      <c r="M23" s="117">
        <v>4</v>
      </c>
      <c r="N23" s="117">
        <v>3</v>
      </c>
      <c r="O23" s="117">
        <v>5</v>
      </c>
      <c r="P23" s="117">
        <v>5</v>
      </c>
      <c r="Q23" s="117">
        <v>5</v>
      </c>
      <c r="R23" s="117">
        <v>2</v>
      </c>
      <c r="S23" s="117">
        <v>3</v>
      </c>
      <c r="T23" s="117">
        <v>3</v>
      </c>
    </row>
    <row r="24" spans="1:21" x14ac:dyDescent="0.2">
      <c r="A24" s="116">
        <v>44079.451386909721</v>
      </c>
      <c r="B24" s="117" t="s">
        <v>289</v>
      </c>
      <c r="C24" s="117" t="s">
        <v>10</v>
      </c>
      <c r="D24" s="117" t="s">
        <v>11</v>
      </c>
      <c r="E24" s="117" t="s">
        <v>8</v>
      </c>
      <c r="F24" s="91" t="s">
        <v>474</v>
      </c>
      <c r="G24" s="117" t="s">
        <v>98</v>
      </c>
      <c r="H24" s="117" t="s">
        <v>18</v>
      </c>
      <c r="I24" s="117">
        <v>3</v>
      </c>
      <c r="J24" s="117">
        <v>3</v>
      </c>
      <c r="K24" s="117">
        <v>4</v>
      </c>
      <c r="L24" s="117">
        <v>4</v>
      </c>
      <c r="M24" s="117">
        <v>3</v>
      </c>
      <c r="N24" s="117">
        <v>4</v>
      </c>
      <c r="O24" s="117">
        <v>3</v>
      </c>
      <c r="P24" s="117">
        <v>4</v>
      </c>
      <c r="Q24" s="117">
        <v>4</v>
      </c>
      <c r="R24" s="117">
        <v>4</v>
      </c>
      <c r="S24" s="117">
        <v>4</v>
      </c>
      <c r="T24" s="117">
        <v>4</v>
      </c>
    </row>
    <row r="25" spans="1:21" x14ac:dyDescent="0.2">
      <c r="A25" s="116">
        <v>44079.452892870366</v>
      </c>
      <c r="B25" s="117" t="s">
        <v>292</v>
      </c>
      <c r="C25" s="117" t="s">
        <v>10</v>
      </c>
      <c r="D25" s="117" t="s">
        <v>7</v>
      </c>
      <c r="E25" s="117" t="s">
        <v>8</v>
      </c>
      <c r="F25" s="91" t="s">
        <v>475</v>
      </c>
      <c r="G25" s="117" t="s">
        <v>293</v>
      </c>
      <c r="H25" s="117" t="s">
        <v>18</v>
      </c>
      <c r="I25" s="117">
        <v>4</v>
      </c>
      <c r="J25" s="117">
        <v>4</v>
      </c>
      <c r="K25" s="117">
        <v>4</v>
      </c>
      <c r="L25" s="117">
        <v>4</v>
      </c>
      <c r="M25" s="117">
        <v>5</v>
      </c>
      <c r="N25" s="117">
        <v>5</v>
      </c>
      <c r="O25" s="117">
        <v>4</v>
      </c>
      <c r="P25" s="117">
        <v>5</v>
      </c>
      <c r="Q25" s="117">
        <v>5</v>
      </c>
      <c r="R25" s="117">
        <v>4</v>
      </c>
      <c r="S25" s="117">
        <v>4</v>
      </c>
      <c r="T25" s="117">
        <v>4</v>
      </c>
      <c r="U25" s="117" t="s">
        <v>446</v>
      </c>
    </row>
    <row r="26" spans="1:21" x14ac:dyDescent="0.2">
      <c r="A26" s="116">
        <v>44079.456587037042</v>
      </c>
      <c r="B26" s="117" t="s">
        <v>300</v>
      </c>
      <c r="C26" s="117" t="s">
        <v>6</v>
      </c>
      <c r="D26" s="117" t="s">
        <v>7</v>
      </c>
      <c r="E26" s="117" t="s">
        <v>8</v>
      </c>
      <c r="F26" s="117" t="s">
        <v>301</v>
      </c>
      <c r="G26" s="117" t="s">
        <v>118</v>
      </c>
      <c r="H26" s="117" t="s">
        <v>18</v>
      </c>
      <c r="I26" s="117">
        <v>4</v>
      </c>
      <c r="J26" s="117">
        <v>4</v>
      </c>
      <c r="K26" s="117">
        <v>3</v>
      </c>
      <c r="L26" s="117">
        <v>3</v>
      </c>
      <c r="M26" s="117">
        <v>4</v>
      </c>
      <c r="N26" s="117">
        <v>4</v>
      </c>
      <c r="O26" s="117">
        <v>4</v>
      </c>
      <c r="P26" s="117">
        <v>4</v>
      </c>
      <c r="Q26" s="117">
        <v>4</v>
      </c>
      <c r="R26" s="117">
        <v>4</v>
      </c>
      <c r="S26" s="117">
        <v>4</v>
      </c>
      <c r="T26" s="117">
        <v>4</v>
      </c>
    </row>
    <row r="27" spans="1:21" x14ac:dyDescent="0.2">
      <c r="A27" s="116">
        <v>44079.456602858801</v>
      </c>
      <c r="B27" s="117" t="s">
        <v>302</v>
      </c>
      <c r="C27" s="117" t="s">
        <v>6</v>
      </c>
      <c r="D27" s="117" t="s">
        <v>7</v>
      </c>
      <c r="E27" s="117" t="s">
        <v>8</v>
      </c>
      <c r="F27" s="91" t="s">
        <v>477</v>
      </c>
      <c r="G27" s="117" t="s">
        <v>303</v>
      </c>
      <c r="H27" s="117" t="s">
        <v>18</v>
      </c>
      <c r="I27" s="117">
        <v>3</v>
      </c>
      <c r="J27" s="117">
        <v>4</v>
      </c>
      <c r="K27" s="117">
        <v>1</v>
      </c>
      <c r="L27" s="117">
        <v>4</v>
      </c>
      <c r="M27" s="117">
        <v>5</v>
      </c>
      <c r="N27" s="117">
        <v>4</v>
      </c>
      <c r="O27" s="117">
        <v>5</v>
      </c>
      <c r="P27" s="117">
        <v>5</v>
      </c>
      <c r="Q27" s="117">
        <v>5</v>
      </c>
      <c r="R27" s="117">
        <v>3</v>
      </c>
      <c r="S27" s="117">
        <v>4</v>
      </c>
      <c r="T27" s="117">
        <v>5</v>
      </c>
      <c r="U27" s="117" t="s">
        <v>447</v>
      </c>
    </row>
    <row r="28" spans="1:21" x14ac:dyDescent="0.2">
      <c r="A28" s="116">
        <v>44079.460411087959</v>
      </c>
      <c r="B28" s="117" t="s">
        <v>312</v>
      </c>
      <c r="C28" s="117" t="s">
        <v>10</v>
      </c>
      <c r="D28" s="117" t="s">
        <v>99</v>
      </c>
      <c r="E28" s="117" t="s">
        <v>94</v>
      </c>
      <c r="F28" s="117" t="s">
        <v>274</v>
      </c>
      <c r="G28" s="117" t="s">
        <v>102</v>
      </c>
      <c r="H28" s="117" t="s">
        <v>18</v>
      </c>
      <c r="I28" s="117">
        <v>5</v>
      </c>
      <c r="J28" s="117">
        <v>5</v>
      </c>
      <c r="K28" s="117">
        <v>5</v>
      </c>
      <c r="L28" s="117">
        <v>5</v>
      </c>
      <c r="M28" s="117">
        <v>4</v>
      </c>
      <c r="N28" s="117">
        <v>4</v>
      </c>
      <c r="O28" s="117">
        <v>5</v>
      </c>
      <c r="P28" s="117">
        <v>5</v>
      </c>
      <c r="Q28" s="117">
        <v>5</v>
      </c>
      <c r="R28" s="117">
        <v>3</v>
      </c>
      <c r="S28" s="117">
        <v>4</v>
      </c>
      <c r="T28" s="117">
        <v>4</v>
      </c>
      <c r="U28" s="117" t="s">
        <v>443</v>
      </c>
    </row>
    <row r="29" spans="1:21" x14ac:dyDescent="0.2">
      <c r="A29" s="116">
        <v>44079.464217835644</v>
      </c>
      <c r="B29" s="117" t="s">
        <v>321</v>
      </c>
      <c r="C29" s="117" t="s">
        <v>6</v>
      </c>
      <c r="D29" s="117" t="s">
        <v>7</v>
      </c>
      <c r="E29" s="117" t="s">
        <v>8</v>
      </c>
      <c r="F29" s="117" t="s">
        <v>301</v>
      </c>
      <c r="G29" s="117" t="s">
        <v>259</v>
      </c>
      <c r="H29" s="117" t="s">
        <v>18</v>
      </c>
      <c r="I29" s="117">
        <v>5</v>
      </c>
      <c r="J29" s="117">
        <v>5</v>
      </c>
      <c r="K29" s="117">
        <v>5</v>
      </c>
      <c r="L29" s="117">
        <v>5</v>
      </c>
      <c r="M29" s="117">
        <v>5</v>
      </c>
      <c r="N29" s="117">
        <v>5</v>
      </c>
      <c r="O29" s="117">
        <v>5</v>
      </c>
      <c r="P29" s="117">
        <v>5</v>
      </c>
      <c r="Q29" s="117">
        <v>5</v>
      </c>
      <c r="R29" s="117">
        <v>3</v>
      </c>
      <c r="S29" s="117">
        <v>4</v>
      </c>
      <c r="T29" s="117">
        <v>5</v>
      </c>
      <c r="U29" s="117" t="s">
        <v>15</v>
      </c>
    </row>
    <row r="30" spans="1:21" x14ac:dyDescent="0.2">
      <c r="A30" s="116">
        <v>44079.478744907407</v>
      </c>
      <c r="B30" s="117" t="s">
        <v>339</v>
      </c>
      <c r="C30" s="117" t="s">
        <v>10</v>
      </c>
      <c r="D30" s="117" t="s">
        <v>99</v>
      </c>
      <c r="E30" s="117" t="s">
        <v>94</v>
      </c>
      <c r="F30" s="117" t="s">
        <v>274</v>
      </c>
      <c r="G30" s="117" t="s">
        <v>154</v>
      </c>
      <c r="H30" s="117" t="s">
        <v>18</v>
      </c>
      <c r="I30" s="117">
        <v>4</v>
      </c>
      <c r="J30" s="117">
        <v>5</v>
      </c>
      <c r="K30" s="117">
        <v>5</v>
      </c>
      <c r="L30" s="117">
        <v>5</v>
      </c>
      <c r="M30" s="117">
        <v>5</v>
      </c>
      <c r="N30" s="117">
        <v>4</v>
      </c>
      <c r="O30" s="117">
        <v>5</v>
      </c>
      <c r="P30" s="117">
        <v>5</v>
      </c>
      <c r="Q30" s="117">
        <v>5</v>
      </c>
      <c r="R30" s="117">
        <v>3</v>
      </c>
      <c r="S30" s="117">
        <v>5</v>
      </c>
      <c r="T30" s="117">
        <v>5</v>
      </c>
      <c r="U30" s="117" t="s">
        <v>460</v>
      </c>
    </row>
    <row r="31" spans="1:21" x14ac:dyDescent="0.2">
      <c r="A31" s="116">
        <v>44079.482421747685</v>
      </c>
      <c r="B31" s="117" t="s">
        <v>345</v>
      </c>
      <c r="C31" s="117" t="s">
        <v>10</v>
      </c>
      <c r="D31" s="117" t="s">
        <v>7</v>
      </c>
      <c r="E31" s="117" t="s">
        <v>94</v>
      </c>
      <c r="F31" s="91" t="s">
        <v>477</v>
      </c>
      <c r="G31" s="117" t="s">
        <v>239</v>
      </c>
      <c r="H31" s="117" t="s">
        <v>18</v>
      </c>
      <c r="I31" s="117">
        <v>5</v>
      </c>
      <c r="J31" s="117">
        <v>5</v>
      </c>
      <c r="K31" s="117">
        <v>5</v>
      </c>
      <c r="L31" s="117">
        <v>5</v>
      </c>
      <c r="M31" s="117">
        <v>5</v>
      </c>
      <c r="N31" s="117">
        <v>4</v>
      </c>
      <c r="O31" s="117">
        <v>4</v>
      </c>
      <c r="P31" s="117">
        <v>5</v>
      </c>
      <c r="Q31" s="117">
        <v>5</v>
      </c>
      <c r="R31" s="117">
        <v>2</v>
      </c>
      <c r="S31" s="117">
        <v>4</v>
      </c>
      <c r="T31" s="117">
        <v>5</v>
      </c>
      <c r="U31" s="117" t="s">
        <v>15</v>
      </c>
    </row>
    <row r="32" spans="1:21" x14ac:dyDescent="0.2">
      <c r="A32" s="116">
        <v>44079.487826342593</v>
      </c>
      <c r="B32" s="117" t="s">
        <v>359</v>
      </c>
      <c r="C32" s="117" t="s">
        <v>10</v>
      </c>
      <c r="D32" s="117" t="s">
        <v>11</v>
      </c>
      <c r="E32" s="117" t="s">
        <v>94</v>
      </c>
      <c r="F32" s="91" t="s">
        <v>476</v>
      </c>
      <c r="G32" s="117" t="s">
        <v>131</v>
      </c>
      <c r="H32" s="117" t="s">
        <v>18</v>
      </c>
      <c r="I32" s="117">
        <v>4</v>
      </c>
      <c r="J32" s="117">
        <v>5</v>
      </c>
      <c r="K32" s="117">
        <v>5</v>
      </c>
      <c r="L32" s="117">
        <v>4</v>
      </c>
      <c r="M32" s="117">
        <v>5</v>
      </c>
      <c r="N32" s="117">
        <v>5</v>
      </c>
      <c r="O32" s="117">
        <v>5</v>
      </c>
      <c r="P32" s="117">
        <v>5</v>
      </c>
      <c r="Q32" s="117">
        <v>5</v>
      </c>
      <c r="R32" s="117">
        <v>4</v>
      </c>
      <c r="S32" s="117">
        <v>5</v>
      </c>
      <c r="T32" s="117">
        <v>5</v>
      </c>
      <c r="U32" s="117" t="s">
        <v>465</v>
      </c>
    </row>
    <row r="33" spans="1:21" x14ac:dyDescent="0.2">
      <c r="A33" s="116">
        <v>44079.489669340277</v>
      </c>
      <c r="B33" s="117" t="s">
        <v>361</v>
      </c>
      <c r="C33" s="117" t="s">
        <v>10</v>
      </c>
      <c r="D33" s="117" t="s">
        <v>11</v>
      </c>
      <c r="E33" s="117" t="s">
        <v>8</v>
      </c>
      <c r="F33" s="91" t="s">
        <v>482</v>
      </c>
      <c r="G33" s="91" t="s">
        <v>343</v>
      </c>
      <c r="H33" s="117" t="s">
        <v>18</v>
      </c>
      <c r="I33" s="117">
        <v>6</v>
      </c>
      <c r="J33" s="117">
        <v>4</v>
      </c>
      <c r="K33" s="117">
        <v>4</v>
      </c>
      <c r="L33" s="117">
        <v>4</v>
      </c>
      <c r="M33" s="117">
        <v>4</v>
      </c>
      <c r="N33" s="117">
        <v>4</v>
      </c>
      <c r="O33" s="117">
        <v>5</v>
      </c>
      <c r="P33" s="117">
        <v>5</v>
      </c>
      <c r="Q33" s="117">
        <v>5</v>
      </c>
      <c r="R33" s="117">
        <v>3</v>
      </c>
      <c r="S33" s="117">
        <v>4</v>
      </c>
      <c r="T33" s="117">
        <v>4</v>
      </c>
      <c r="U33" s="91" t="s">
        <v>466</v>
      </c>
    </row>
    <row r="34" spans="1:21" x14ac:dyDescent="0.2">
      <c r="A34" s="116">
        <v>44082.430054085649</v>
      </c>
      <c r="B34" s="117" t="s">
        <v>384</v>
      </c>
      <c r="C34" s="117" t="s">
        <v>6</v>
      </c>
      <c r="D34" s="117" t="s">
        <v>7</v>
      </c>
      <c r="E34" s="117" t="s">
        <v>8</v>
      </c>
      <c r="F34" s="117" t="s">
        <v>274</v>
      </c>
      <c r="G34" s="117" t="s">
        <v>107</v>
      </c>
      <c r="H34" s="117" t="s">
        <v>18</v>
      </c>
      <c r="I34" s="117">
        <v>5</v>
      </c>
      <c r="J34" s="117">
        <v>4</v>
      </c>
      <c r="K34" s="117">
        <v>4</v>
      </c>
      <c r="L34" s="117">
        <v>4</v>
      </c>
      <c r="M34" s="117">
        <v>5</v>
      </c>
      <c r="N34" s="117">
        <v>4</v>
      </c>
      <c r="O34" s="117">
        <v>5</v>
      </c>
      <c r="P34" s="117">
        <v>4</v>
      </c>
      <c r="Q34" s="117">
        <v>5</v>
      </c>
      <c r="R34" s="117">
        <v>3</v>
      </c>
      <c r="S34" s="117">
        <v>4</v>
      </c>
      <c r="T34" s="117">
        <v>4</v>
      </c>
    </row>
    <row r="35" spans="1:21" x14ac:dyDescent="0.2">
      <c r="A35" s="116">
        <v>44082.434453402777</v>
      </c>
      <c r="B35" s="117" t="s">
        <v>385</v>
      </c>
      <c r="C35" s="117" t="s">
        <v>6</v>
      </c>
      <c r="D35" s="117" t="s">
        <v>7</v>
      </c>
      <c r="E35" s="117" t="s">
        <v>8</v>
      </c>
      <c r="F35" s="117" t="s">
        <v>274</v>
      </c>
      <c r="G35" s="117" t="s">
        <v>107</v>
      </c>
      <c r="H35" s="117" t="s">
        <v>18</v>
      </c>
      <c r="I35" s="91">
        <v>5</v>
      </c>
      <c r="J35" s="117">
        <v>5</v>
      </c>
      <c r="K35" s="117">
        <v>5</v>
      </c>
      <c r="L35" s="117">
        <v>5</v>
      </c>
      <c r="M35" s="117">
        <v>5</v>
      </c>
      <c r="N35" s="117">
        <v>5</v>
      </c>
      <c r="O35" s="117">
        <v>5</v>
      </c>
      <c r="P35" s="117">
        <v>5</v>
      </c>
      <c r="Q35" s="117">
        <v>5</v>
      </c>
      <c r="R35" s="117">
        <v>5</v>
      </c>
      <c r="S35" s="117">
        <v>5</v>
      </c>
      <c r="T35" s="117">
        <v>5</v>
      </c>
    </row>
    <row r="36" spans="1:21" ht="23.25" x14ac:dyDescent="0.2">
      <c r="I36" s="1">
        <f>AVERAGE(I2:I35)</f>
        <v>4.5</v>
      </c>
      <c r="J36" s="1">
        <f t="shared" ref="J36:T36" si="0">AVERAGE(J2:J35)</f>
        <v>4.5588235294117645</v>
      </c>
      <c r="K36" s="1">
        <f t="shared" si="0"/>
        <v>4.4117647058823533</v>
      </c>
      <c r="L36" s="1">
        <f t="shared" si="0"/>
        <v>4.3235294117647056</v>
      </c>
      <c r="M36" s="1">
        <f t="shared" si="0"/>
        <v>4.6470588235294121</v>
      </c>
      <c r="N36" s="1">
        <f t="shared" si="0"/>
        <v>4.5</v>
      </c>
      <c r="O36" s="1">
        <f t="shared" si="0"/>
        <v>4.7352941176470589</v>
      </c>
      <c r="P36" s="1">
        <f t="shared" si="0"/>
        <v>4.7941176470588234</v>
      </c>
      <c r="Q36" s="1">
        <f t="shared" si="0"/>
        <v>4.882352941176471</v>
      </c>
      <c r="R36" s="1">
        <f t="shared" si="0"/>
        <v>3.3235294117647061</v>
      </c>
      <c r="S36" s="1">
        <f t="shared" si="0"/>
        <v>4.2058823529411766</v>
      </c>
      <c r="T36" s="1">
        <f t="shared" si="0"/>
        <v>4.5</v>
      </c>
    </row>
    <row r="37" spans="1:21" ht="23.25" x14ac:dyDescent="0.2">
      <c r="I37" s="2">
        <f>STDEV(I2:I35)</f>
        <v>0.70710678118654757</v>
      </c>
      <c r="J37" s="2">
        <f t="shared" ref="J37:T37" si="1">STDEV(J2:J35)</f>
        <v>0.56090708303000258</v>
      </c>
      <c r="K37" s="2">
        <f t="shared" si="1"/>
        <v>0.89163272296163054</v>
      </c>
      <c r="L37" s="2">
        <f t="shared" si="1"/>
        <v>0.68404271686984242</v>
      </c>
      <c r="M37" s="2">
        <f t="shared" si="1"/>
        <v>0.5439670746038946</v>
      </c>
      <c r="N37" s="2">
        <f t="shared" si="1"/>
        <v>0.56407607481776623</v>
      </c>
      <c r="O37" s="2">
        <f t="shared" si="1"/>
        <v>0.51101939294350618</v>
      </c>
      <c r="P37" s="2">
        <f t="shared" si="1"/>
        <v>0.41042563012190481</v>
      </c>
      <c r="Q37" s="2">
        <f t="shared" si="1"/>
        <v>0.32703497008386428</v>
      </c>
      <c r="R37" s="2">
        <f t="shared" si="1"/>
        <v>0.97609575521623826</v>
      </c>
      <c r="S37" s="2">
        <f t="shared" si="1"/>
        <v>0.59183391224155346</v>
      </c>
      <c r="T37" s="2">
        <f t="shared" si="1"/>
        <v>0.56407607481776623</v>
      </c>
    </row>
    <row r="38" spans="1:21" ht="23.25" x14ac:dyDescent="0.2">
      <c r="I38" s="49">
        <f>AVERAGE(I2:I37)</f>
        <v>4.39464185503296</v>
      </c>
      <c r="J38" s="49">
        <f t="shared" ref="J38:T38" si="2">AVERAGE(J2:J37)</f>
        <v>4.4477702947900495</v>
      </c>
      <c r="K38" s="49">
        <f t="shared" si="2"/>
        <v>4.3139832619123322</v>
      </c>
      <c r="L38" s="49">
        <f t="shared" si="2"/>
        <v>4.2224325591287375</v>
      </c>
      <c r="M38" s="49">
        <f t="shared" si="2"/>
        <v>4.5330840527259255</v>
      </c>
      <c r="N38" s="49">
        <f t="shared" si="2"/>
        <v>4.3906687798560489</v>
      </c>
      <c r="O38" s="49">
        <f t="shared" si="2"/>
        <v>4.6179531530719604</v>
      </c>
      <c r="P38" s="49">
        <f t="shared" si="2"/>
        <v>4.6723484243661311</v>
      </c>
      <c r="Q38" s="49">
        <f t="shared" si="2"/>
        <v>4.7558163308683428</v>
      </c>
      <c r="R38" s="49">
        <f t="shared" si="2"/>
        <v>3.2583229213050262</v>
      </c>
      <c r="S38" s="49">
        <f t="shared" si="2"/>
        <v>4.1054921184772981</v>
      </c>
      <c r="T38" s="49">
        <f t="shared" si="2"/>
        <v>4.3906687798560489</v>
      </c>
    </row>
    <row r="39" spans="1:21" ht="23.25" x14ac:dyDescent="0.2">
      <c r="A39" s="90"/>
      <c r="B39" s="91"/>
      <c r="C39" s="91"/>
      <c r="D39" s="91"/>
      <c r="E39" s="91"/>
      <c r="F39" s="91"/>
      <c r="G39" s="91"/>
      <c r="H39" s="91"/>
      <c r="I39" s="49">
        <f>STDEV(I2:I35)</f>
        <v>0.70710678118654757</v>
      </c>
      <c r="J39" s="49">
        <f t="shared" ref="J39:T39" si="3">STDEV(J2:J35)</f>
        <v>0.56090708303000258</v>
      </c>
      <c r="K39" s="49">
        <f t="shared" si="3"/>
        <v>0.89163272296163054</v>
      </c>
      <c r="L39" s="49">
        <f t="shared" si="3"/>
        <v>0.68404271686984242</v>
      </c>
      <c r="M39" s="49">
        <f t="shared" si="3"/>
        <v>0.5439670746038946</v>
      </c>
      <c r="N39" s="49">
        <f t="shared" si="3"/>
        <v>0.56407607481776623</v>
      </c>
      <c r="O39" s="49">
        <f t="shared" si="3"/>
        <v>0.51101939294350618</v>
      </c>
      <c r="P39" s="49">
        <f t="shared" si="3"/>
        <v>0.41042563012190481</v>
      </c>
      <c r="Q39" s="49">
        <f t="shared" si="3"/>
        <v>0.32703497008386428</v>
      </c>
      <c r="R39" s="49">
        <f t="shared" si="3"/>
        <v>0.97609575521623826</v>
      </c>
      <c r="S39" s="49">
        <f t="shared" si="3"/>
        <v>0.59183391224155346</v>
      </c>
      <c r="T39" s="49">
        <f t="shared" si="3"/>
        <v>0.56407607481776623</v>
      </c>
    </row>
    <row r="40" spans="1:21" ht="24" x14ac:dyDescent="0.55000000000000004">
      <c r="A40" s="121" t="s">
        <v>6</v>
      </c>
      <c r="B40" s="122">
        <f>COUNTIF(C2:C35,"ชาย")</f>
        <v>16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1" ht="24" x14ac:dyDescent="0.55000000000000004">
      <c r="A41" s="121" t="s">
        <v>10</v>
      </c>
      <c r="B41" s="122">
        <f>COUNTIF(C2:C36,"หญิง")</f>
        <v>18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1" ht="24" x14ac:dyDescent="0.55000000000000004">
      <c r="A42" s="123"/>
      <c r="B42" s="124">
        <f>SUM(B40:B41)</f>
        <v>34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1" ht="24" x14ac:dyDescent="0.55000000000000004">
      <c r="A43" s="126"/>
      <c r="B43" s="12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1" ht="24" x14ac:dyDescent="0.55000000000000004">
      <c r="A44" s="121" t="s">
        <v>7</v>
      </c>
      <c r="B44" s="122">
        <f>COUNTIF(D2:D35,"20-30 ปี")</f>
        <v>16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1" ht="24" x14ac:dyDescent="0.55000000000000004">
      <c r="A45" s="121" t="s">
        <v>11</v>
      </c>
      <c r="B45" s="122">
        <f>COUNTIF(D2:D36,"31-40 ปี")</f>
        <v>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1" ht="24" x14ac:dyDescent="0.55000000000000004">
      <c r="A46" s="125" t="s">
        <v>99</v>
      </c>
      <c r="B46" s="122">
        <f>COUNTIF(D2:D37,"41-50 ปี")</f>
        <v>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1" ht="24" x14ac:dyDescent="0.55000000000000004">
      <c r="A47" s="123"/>
      <c r="B47" s="124">
        <f>SUM(B44:B46)</f>
        <v>34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1" ht="24" x14ac:dyDescent="0.55000000000000004">
      <c r="A48" s="126"/>
      <c r="B48" s="12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ht="24" x14ac:dyDescent="0.55000000000000004">
      <c r="A49" s="125" t="s">
        <v>8</v>
      </c>
      <c r="B49" s="122">
        <f>COUNTIF(E2:E35,"ปริญญาโท")</f>
        <v>19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ht="24" x14ac:dyDescent="0.55000000000000004">
      <c r="A50" s="125" t="s">
        <v>94</v>
      </c>
      <c r="B50" s="122">
        <f>COUNTIF(E2:E36,"ปริญญาเอก")</f>
        <v>15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ht="24" x14ac:dyDescent="0.55000000000000004">
      <c r="A51" s="123"/>
      <c r="B51" s="124">
        <f>SUM(B49:B50)</f>
        <v>34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ht="24" x14ac:dyDescent="0.55000000000000004">
      <c r="A52" s="126"/>
      <c r="B52" s="127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ht="24" x14ac:dyDescent="0.55000000000000004">
      <c r="A53" s="125" t="s">
        <v>474</v>
      </c>
      <c r="B53" s="122">
        <f>COUNTIF(F2:F40,"คณะบริหารธุรกิจ เศรษฐศาสตร์และการสื่อสาร")</f>
        <v>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24" x14ac:dyDescent="0.55000000000000004">
      <c r="A54" s="125" t="s">
        <v>475</v>
      </c>
      <c r="B54" s="122">
        <f>COUNTIF(F2:F43,"คณะเภสัชศาสตร์")</f>
        <v>1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ht="24" x14ac:dyDescent="0.55000000000000004">
      <c r="A55" s="125" t="s">
        <v>476</v>
      </c>
      <c r="B55" s="122">
        <f>COUNTIF(F2:F44,"คณะวิทยาศาสตร์การแพทย์")</f>
        <v>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ht="24" x14ac:dyDescent="0.55000000000000004">
      <c r="A56" s="125" t="s">
        <v>301</v>
      </c>
      <c r="B56" s="122">
        <f>COUNTIF(F2:F45,"คณะเกษตรศาสตร์ ทรัพยากรธรรมชาติและสิ่งแวดล้อม")</f>
        <v>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ht="24" x14ac:dyDescent="0.55000000000000004">
      <c r="A57" s="125" t="s">
        <v>274</v>
      </c>
      <c r="B57" s="122">
        <f>COUNTIF(F2:F46,"คณะศึกษาศาสตร์")</f>
        <v>17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ht="24" x14ac:dyDescent="0.55000000000000004">
      <c r="A58" s="125" t="s">
        <v>251</v>
      </c>
      <c r="B58" s="122">
        <f>COUNTIF(F3:F47,"บัณฑิตวิทยาลัย")</f>
        <v>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ht="24" x14ac:dyDescent="0.55000000000000004">
      <c r="A59" s="125" t="s">
        <v>482</v>
      </c>
      <c r="B59" s="122">
        <f>COUNTIF(F2:F46,"คณะสถาปัตยกรรมศาสตร์")</f>
        <v>1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ht="24" x14ac:dyDescent="0.55000000000000004">
      <c r="A60" s="125" t="s">
        <v>478</v>
      </c>
      <c r="B60" s="122">
        <f>COUNTIF(F2:F48,"คณะสาธารณสุขศาสตร์")</f>
        <v>1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ht="24" x14ac:dyDescent="0.55000000000000004">
      <c r="A61" s="125" t="s">
        <v>480</v>
      </c>
      <c r="B61" s="122">
        <f>COUNTIF(F2:F49,"คณะวิทยาศาสตร์")</f>
        <v>1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ht="24" x14ac:dyDescent="0.55000000000000004">
      <c r="A62" s="125" t="s">
        <v>481</v>
      </c>
      <c r="B62" s="122">
        <f>COUNTIF(F3:F50,"คณะสังคมศาสตร์")</f>
        <v>2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ht="24" x14ac:dyDescent="0.55000000000000004">
      <c r="A63" s="125" t="s">
        <v>477</v>
      </c>
      <c r="B63" s="122">
        <f>COUNTIF(F4:F51,"คณะวิศวกรรมศาสตร์")</f>
        <v>4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ht="24" x14ac:dyDescent="0.55000000000000004">
      <c r="A64" s="125" t="s">
        <v>198</v>
      </c>
      <c r="B64" s="122">
        <f>COUNTIF(F5:F52,"คณะโลจิสติกส์และดิจิทัลซัพพลายเชน")</f>
        <v>1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24" x14ac:dyDescent="0.55000000000000004">
      <c r="A65" s="123"/>
      <c r="B65" s="124">
        <f>SUM(B53:B64)</f>
        <v>34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24" x14ac:dyDescent="0.55000000000000004">
      <c r="A66" s="126"/>
      <c r="B66" s="127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24" x14ac:dyDescent="0.55000000000000004">
      <c r="A67" s="129" t="s">
        <v>98</v>
      </c>
      <c r="B67" s="122">
        <f>COUNTIF(G2:G36,"บริหารธุรกิจ")</f>
        <v>1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ht="24" x14ac:dyDescent="0.55000000000000004">
      <c r="A68" s="129" t="s">
        <v>136</v>
      </c>
      <c r="B68" s="122">
        <f>COUNTIF(G2:G60,"เคมีอุตสาหกรรม")</f>
        <v>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ht="24" x14ac:dyDescent="0.55000000000000004">
      <c r="A69" s="129" t="s">
        <v>154</v>
      </c>
      <c r="B69" s="122">
        <f>COUNTIF(G2:G65,"เทคโนโลยีและสื่อสารการศึกษา")</f>
        <v>3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ht="24" x14ac:dyDescent="0.55000000000000004">
      <c r="A70" s="129" t="s">
        <v>102</v>
      </c>
      <c r="B70" s="122">
        <f>COUNTIF(G2:G66,"การบริหารการศึกษา")</f>
        <v>5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ht="24" x14ac:dyDescent="0.55000000000000004">
      <c r="A71" s="129" t="s">
        <v>161</v>
      </c>
      <c r="B71" s="122">
        <f>COUNTIF(G2:G66,"เอเชียตะวันออกเฉียงใต้ศึกษา")</f>
        <v>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24" x14ac:dyDescent="0.55000000000000004">
      <c r="A72" s="129" t="s">
        <v>484</v>
      </c>
      <c r="B72" s="122">
        <f>COUNTIF(G2:G66,"โลจิสติกส์และดิจิทัลซัพพลายเชน")</f>
        <v>1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24" x14ac:dyDescent="0.55000000000000004">
      <c r="A73" s="129" t="s">
        <v>483</v>
      </c>
      <c r="B73" s="122">
        <f>COUNTIF(G2:G66,"วิทยาการคอมพิวเตอร์")</f>
        <v>1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ht="24" x14ac:dyDescent="0.55000000000000004">
      <c r="A74" s="129" t="s">
        <v>239</v>
      </c>
      <c r="B74" s="122">
        <f>COUNTIF(G2:G66,"วิศวกรรมการจัดการ")</f>
        <v>2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24" x14ac:dyDescent="0.55000000000000004">
      <c r="A75" s="129" t="s">
        <v>259</v>
      </c>
      <c r="B75" s="122">
        <f>COUNTIF(G2:G66,"วิทยาศาสตร์การเกษตร")</f>
        <v>2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ht="24" x14ac:dyDescent="0.55000000000000004">
      <c r="A76" s="129" t="s">
        <v>189</v>
      </c>
      <c r="B76" s="122">
        <f>COUNTIF(G2:G66,"สาธารณสุขศาสตร์")</f>
        <v>1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24" x14ac:dyDescent="0.55000000000000004">
      <c r="A77" s="129" t="s">
        <v>107</v>
      </c>
      <c r="B77" s="122">
        <f>COUNTIF(G2:G67,"พลศึกษาและวิทยาศาสตร์การออกกำลังกาย")</f>
        <v>5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24" x14ac:dyDescent="0.55000000000000004">
      <c r="A78" s="129" t="s">
        <v>145</v>
      </c>
      <c r="B78" s="122">
        <f>COUNTIF(G2:G68,"ภาษาไทย")</f>
        <v>1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ht="24" x14ac:dyDescent="0.55000000000000004">
      <c r="A79" s="129" t="s">
        <v>187</v>
      </c>
      <c r="B79" s="122">
        <f>COUNTIF(G2:G69,"หลักสูตรและการสอน")</f>
        <v>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ht="24" x14ac:dyDescent="0.55000000000000004">
      <c r="A80" s="129" t="s">
        <v>272</v>
      </c>
      <c r="B80" s="122">
        <f>COUNTIF(G3:G70,"พัฒนาสังคม")</f>
        <v>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ht="24" x14ac:dyDescent="0.55000000000000004">
      <c r="A81" s="129" t="s">
        <v>252</v>
      </c>
      <c r="B81" s="122">
        <f>COUNTIF(G4:G71,"เทคโนโลยีผู้ประกอบการและการจัดการนวัตกรรม")</f>
        <v>1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24" x14ac:dyDescent="0.55000000000000004">
      <c r="A82" s="129" t="s">
        <v>156</v>
      </c>
      <c r="B82" s="122">
        <f>COUNTIF(G5:G72,"วิทยาศาสตร์ศึกษา")</f>
        <v>1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ht="24" x14ac:dyDescent="0.55000000000000004">
      <c r="A83" s="129" t="s">
        <v>343</v>
      </c>
      <c r="B83" s="122">
        <f>COUNTIF(G6:G73,"สถาปัตยกรรมศาสตร์")</f>
        <v>1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ht="24" x14ac:dyDescent="0.55000000000000004">
      <c r="A84" s="129" t="s">
        <v>131</v>
      </c>
      <c r="B84" s="122">
        <f>COUNTIF(G2:G74,"วิทยาศาสตร์การแพทย์")</f>
        <v>1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ht="24" x14ac:dyDescent="0.55000000000000004">
      <c r="A85" s="129" t="s">
        <v>303</v>
      </c>
      <c r="B85" s="122">
        <f>COUNTIF(G2:G75,"วิศวกรรมโยธา")</f>
        <v>1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ht="24" x14ac:dyDescent="0.55000000000000004">
      <c r="A86" s="129" t="s">
        <v>118</v>
      </c>
      <c r="B86" s="122">
        <f>COUNTIF(G4:G76,"สัตวศาสตร์")</f>
        <v>1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ht="24" x14ac:dyDescent="0.55000000000000004">
      <c r="A87" s="129" t="s">
        <v>293</v>
      </c>
      <c r="B87" s="122">
        <f>COUNTIF(G2:G77,"เภสัชเคมีและผลิตภัณฑ์ธรรมชาติ")</f>
        <v>1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:20" ht="24" x14ac:dyDescent="0.55000000000000004">
      <c r="A88" s="129" t="s">
        <v>148</v>
      </c>
      <c r="B88" s="122">
        <f>COUNTIF(G3:G78,"วิศวกรรมไฟฟ้า")</f>
        <v>1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ht="24" x14ac:dyDescent="0.55000000000000004">
      <c r="A89" s="120"/>
      <c r="B89" s="130">
        <f>SUM(B67:B88)</f>
        <v>34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x14ac:dyDescent="0.2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x14ac:dyDescent="0.2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1:20" x14ac:dyDescent="0.2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1:20" x14ac:dyDescent="0.2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1:20" x14ac:dyDescent="0.2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1:20" x14ac:dyDescent="0.2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1:20" x14ac:dyDescent="0.2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1:20" x14ac:dyDescent="0.2">
      <c r="A97" s="9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1:20" x14ac:dyDescent="0.2">
      <c r="A98" s="90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1:20" x14ac:dyDescent="0.2">
      <c r="A99" s="90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1:20" x14ac:dyDescent="0.2">
      <c r="A100" s="9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1:20" x14ac:dyDescent="0.2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1:20" x14ac:dyDescent="0.2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1:20" x14ac:dyDescent="0.2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1:20" x14ac:dyDescent="0.2">
      <c r="A104" s="90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1:20" x14ac:dyDescent="0.2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1:20" x14ac:dyDescent="0.2">
      <c r="A106" s="90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1:20" x14ac:dyDescent="0.2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1:20" x14ac:dyDescent="0.2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1:20" x14ac:dyDescent="0.2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1:20" x14ac:dyDescent="0.2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1:20" x14ac:dyDescent="0.2">
      <c r="A111" s="9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1:20" x14ac:dyDescent="0.2">
      <c r="A112" s="90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</row>
    <row r="113" spans="1:20" x14ac:dyDescent="0.2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</row>
    <row r="114" spans="1:20" x14ac:dyDescent="0.2">
      <c r="A114" s="90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1:20" x14ac:dyDescent="0.2">
      <c r="A115" s="90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</row>
    <row r="116" spans="1:20" x14ac:dyDescent="0.2">
      <c r="A116" s="90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</row>
    <row r="117" spans="1:20" x14ac:dyDescent="0.2">
      <c r="A117" s="90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x14ac:dyDescent="0.2">
      <c r="A118" s="90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x14ac:dyDescent="0.2">
      <c r="A119" s="90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</row>
    <row r="120" spans="1:20" x14ac:dyDescent="0.2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</row>
    <row r="121" spans="1:20" x14ac:dyDescent="0.2">
      <c r="A121" s="90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</row>
    <row r="122" spans="1:20" x14ac:dyDescent="0.2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</row>
    <row r="123" spans="1:20" x14ac:dyDescent="0.2">
      <c r="A123" s="90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</row>
    <row r="124" spans="1:20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</row>
    <row r="125" spans="1:20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</row>
    <row r="126" spans="1:20" x14ac:dyDescent="0.2">
      <c r="A126" s="90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</row>
    <row r="127" spans="1:20" x14ac:dyDescent="0.2">
      <c r="A127" s="90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</row>
    <row r="128" spans="1:20" x14ac:dyDescent="0.2">
      <c r="A128" s="90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</row>
    <row r="129" spans="1:20" x14ac:dyDescent="0.2">
      <c r="A129" s="90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</row>
    <row r="130" spans="1:20" x14ac:dyDescent="0.2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</row>
    <row r="131" spans="1:20" x14ac:dyDescent="0.2">
      <c r="A131" s="90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</row>
    <row r="132" spans="1:20" x14ac:dyDescent="0.2">
      <c r="A132" s="90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</row>
    <row r="133" spans="1:20" x14ac:dyDescent="0.2">
      <c r="A133" s="90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x14ac:dyDescent="0.2">
      <c r="A134" s="90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</row>
    <row r="135" spans="1:20" x14ac:dyDescent="0.2">
      <c r="A135" s="90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</row>
    <row r="136" spans="1:20" x14ac:dyDescent="0.2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</row>
    <row r="137" spans="1:20" x14ac:dyDescent="0.2">
      <c r="A137" s="90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</row>
    <row r="138" spans="1:20" x14ac:dyDescent="0.2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</row>
    <row r="139" spans="1:20" x14ac:dyDescent="0.2">
      <c r="A139" s="90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</row>
    <row r="140" spans="1:20" x14ac:dyDescent="0.2">
      <c r="A140" s="9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</row>
    <row r="141" spans="1:20" x14ac:dyDescent="0.2">
      <c r="A141" s="90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x14ac:dyDescent="0.2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</row>
    <row r="143" spans="1:20" x14ac:dyDescent="0.2">
      <c r="A143" s="90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</row>
    <row r="144" spans="1:20" x14ac:dyDescent="0.2">
      <c r="A144" s="90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</row>
    <row r="145" spans="1:20" x14ac:dyDescent="0.2">
      <c r="A145" s="90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</row>
    <row r="146" spans="1:20" x14ac:dyDescent="0.2">
      <c r="A146" s="90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</row>
    <row r="147" spans="1:20" x14ac:dyDescent="0.2"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</row>
    <row r="148" spans="1:20" x14ac:dyDescent="0.2"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</row>
    <row r="149" spans="1:20" x14ac:dyDescent="0.2"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</row>
    <row r="150" spans="1:20" x14ac:dyDescent="0.2"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</row>
    <row r="151" spans="1:20" x14ac:dyDescent="0.2"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</row>
    <row r="152" spans="1:20" x14ac:dyDescent="0.2"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</row>
    <row r="153" spans="1:20" x14ac:dyDescent="0.2"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1"/>
  <sheetViews>
    <sheetView topLeftCell="E25" zoomScale="70" zoomScaleNormal="70" workbookViewId="0">
      <selection activeCell="K1" sqref="A1:XFD1"/>
    </sheetView>
  </sheetViews>
  <sheetFormatPr defaultColWidth="14.42578125" defaultRowHeight="12.75" x14ac:dyDescent="0.2"/>
  <cols>
    <col min="1" max="1" width="44.7109375" bestFit="1" customWidth="1"/>
    <col min="2" max="2" width="25.7109375" bestFit="1" customWidth="1"/>
    <col min="3" max="6" width="21.5703125" customWidth="1"/>
    <col min="7" max="7" width="34.7109375" bestFit="1" customWidth="1"/>
    <col min="8" max="21" width="21.5703125" customWidth="1"/>
  </cols>
  <sheetData>
    <row r="1" spans="1:21" x14ac:dyDescent="0.2">
      <c r="A1" s="89" t="s">
        <v>541</v>
      </c>
      <c r="B1" s="89" t="s">
        <v>542</v>
      </c>
      <c r="C1" s="89" t="s">
        <v>0</v>
      </c>
      <c r="D1" s="89" t="s">
        <v>1</v>
      </c>
      <c r="E1" s="89" t="s">
        <v>2</v>
      </c>
      <c r="F1" s="89" t="s">
        <v>543</v>
      </c>
      <c r="G1" s="89" t="s">
        <v>4</v>
      </c>
      <c r="H1" s="89" t="s">
        <v>544</v>
      </c>
      <c r="I1" s="89" t="s">
        <v>388</v>
      </c>
      <c r="J1" s="89" t="s">
        <v>389</v>
      </c>
      <c r="K1" s="89" t="s">
        <v>390</v>
      </c>
      <c r="L1" s="89" t="s">
        <v>391</v>
      </c>
      <c r="M1" s="89" t="s">
        <v>392</v>
      </c>
      <c r="N1" s="89" t="s">
        <v>393</v>
      </c>
      <c r="O1" s="89" t="s">
        <v>394</v>
      </c>
      <c r="P1" s="89" t="s">
        <v>395</v>
      </c>
      <c r="Q1" s="89" t="s">
        <v>396</v>
      </c>
      <c r="R1" s="89" t="s">
        <v>397</v>
      </c>
      <c r="S1" s="89" t="s">
        <v>398</v>
      </c>
      <c r="T1" s="89" t="s">
        <v>399</v>
      </c>
      <c r="U1" s="89" t="s">
        <v>400</v>
      </c>
    </row>
    <row r="2" spans="1:21" x14ac:dyDescent="0.2">
      <c r="A2" s="116">
        <v>44079.409465104167</v>
      </c>
      <c r="B2" s="117" t="s">
        <v>120</v>
      </c>
      <c r="C2" s="117" t="s">
        <v>10</v>
      </c>
      <c r="D2" s="117" t="s">
        <v>11</v>
      </c>
      <c r="E2" s="117" t="s">
        <v>94</v>
      </c>
      <c r="F2" s="91" t="s">
        <v>481</v>
      </c>
      <c r="G2" s="117" t="s">
        <v>122</v>
      </c>
      <c r="H2" s="117" t="s">
        <v>9</v>
      </c>
      <c r="I2" s="117">
        <v>4</v>
      </c>
      <c r="J2" s="117">
        <v>5</v>
      </c>
      <c r="K2" s="117">
        <v>5</v>
      </c>
      <c r="L2" s="117">
        <v>5</v>
      </c>
      <c r="M2" s="117">
        <v>5</v>
      </c>
      <c r="N2" s="117">
        <v>5</v>
      </c>
      <c r="O2" s="117">
        <v>5</v>
      </c>
      <c r="P2" s="117">
        <v>5</v>
      </c>
      <c r="Q2" s="117">
        <v>5</v>
      </c>
      <c r="R2" s="117">
        <v>3</v>
      </c>
      <c r="S2" s="117">
        <v>4</v>
      </c>
      <c r="T2" s="117">
        <v>4</v>
      </c>
    </row>
    <row r="3" spans="1:21" x14ac:dyDescent="0.2">
      <c r="A3" s="116">
        <v>44079.417033414356</v>
      </c>
      <c r="B3" s="117" t="s">
        <v>125</v>
      </c>
      <c r="C3" s="117" t="s">
        <v>6</v>
      </c>
      <c r="D3" s="117" t="s">
        <v>11</v>
      </c>
      <c r="E3" s="117" t="s">
        <v>94</v>
      </c>
      <c r="F3" s="91" t="s">
        <v>274</v>
      </c>
      <c r="G3" s="91" t="s">
        <v>101</v>
      </c>
      <c r="H3" s="117" t="s">
        <v>9</v>
      </c>
      <c r="I3" s="117">
        <v>5</v>
      </c>
      <c r="J3" s="117">
        <v>5</v>
      </c>
      <c r="K3" s="117">
        <v>4</v>
      </c>
      <c r="L3" s="117">
        <v>4</v>
      </c>
      <c r="M3" s="117">
        <v>5</v>
      </c>
      <c r="N3" s="117">
        <v>5</v>
      </c>
      <c r="O3" s="117">
        <v>5</v>
      </c>
      <c r="P3" s="117">
        <v>5</v>
      </c>
      <c r="Q3" s="117">
        <v>5</v>
      </c>
      <c r="R3" s="117">
        <v>4</v>
      </c>
      <c r="S3" s="117">
        <v>4</v>
      </c>
      <c r="T3" s="117">
        <v>3</v>
      </c>
    </row>
    <row r="4" spans="1:21" x14ac:dyDescent="0.2">
      <c r="A4" s="116">
        <v>44079.417071701391</v>
      </c>
      <c r="B4" s="117" t="s">
        <v>127</v>
      </c>
      <c r="C4" s="117" t="s">
        <v>10</v>
      </c>
      <c r="D4" s="117" t="s">
        <v>11</v>
      </c>
      <c r="E4" s="117" t="s">
        <v>8</v>
      </c>
      <c r="F4" s="91" t="s">
        <v>485</v>
      </c>
      <c r="G4" s="117" t="s">
        <v>129</v>
      </c>
      <c r="H4" s="117" t="s">
        <v>9</v>
      </c>
      <c r="I4" s="117">
        <v>5</v>
      </c>
      <c r="J4" s="117">
        <v>5</v>
      </c>
      <c r="K4" s="117">
        <v>5</v>
      </c>
      <c r="L4" s="117">
        <v>4</v>
      </c>
      <c r="M4" s="117">
        <v>3</v>
      </c>
      <c r="N4" s="117">
        <v>4</v>
      </c>
      <c r="O4" s="117">
        <v>5</v>
      </c>
      <c r="P4" s="117">
        <v>5</v>
      </c>
      <c r="Q4" s="117">
        <v>5</v>
      </c>
      <c r="R4" s="117">
        <v>2</v>
      </c>
      <c r="S4" s="117">
        <v>4</v>
      </c>
      <c r="T4" s="117">
        <v>4</v>
      </c>
      <c r="U4" s="117" t="s">
        <v>402</v>
      </c>
    </row>
    <row r="5" spans="1:21" x14ac:dyDescent="0.2">
      <c r="A5" s="116">
        <v>44079.418400659721</v>
      </c>
      <c r="B5" s="117" t="s">
        <v>133</v>
      </c>
      <c r="C5" s="117" t="s">
        <v>10</v>
      </c>
      <c r="D5" s="117" t="s">
        <v>11</v>
      </c>
      <c r="E5" s="117" t="s">
        <v>94</v>
      </c>
      <c r="F5" s="91" t="s">
        <v>274</v>
      </c>
      <c r="G5" s="117" t="s">
        <v>107</v>
      </c>
      <c r="H5" s="117" t="s">
        <v>9</v>
      </c>
      <c r="I5" s="117">
        <v>4</v>
      </c>
      <c r="J5" s="117">
        <v>4</v>
      </c>
      <c r="K5" s="117">
        <v>4</v>
      </c>
      <c r="L5" s="117">
        <v>4</v>
      </c>
      <c r="M5" s="117">
        <v>4</v>
      </c>
      <c r="N5" s="117">
        <v>4</v>
      </c>
      <c r="O5" s="117">
        <v>4</v>
      </c>
      <c r="P5" s="117">
        <v>4</v>
      </c>
      <c r="Q5" s="117">
        <v>4</v>
      </c>
      <c r="R5" s="117">
        <v>3</v>
      </c>
      <c r="S5" s="117">
        <v>4</v>
      </c>
      <c r="T5" s="117">
        <v>4</v>
      </c>
      <c r="U5" s="117" t="s">
        <v>403</v>
      </c>
    </row>
    <row r="6" spans="1:21" x14ac:dyDescent="0.2">
      <c r="A6" s="116">
        <v>44079.423182812505</v>
      </c>
      <c r="B6" s="117" t="s">
        <v>143</v>
      </c>
      <c r="C6" s="117" t="s">
        <v>10</v>
      </c>
      <c r="D6" s="117" t="s">
        <v>11</v>
      </c>
      <c r="E6" s="117" t="s">
        <v>94</v>
      </c>
      <c r="F6" s="91" t="s">
        <v>479</v>
      </c>
      <c r="G6" s="117" t="s">
        <v>145</v>
      </c>
      <c r="H6" s="117" t="s">
        <v>9</v>
      </c>
      <c r="I6" s="117">
        <v>3</v>
      </c>
      <c r="J6" s="117">
        <v>3</v>
      </c>
      <c r="K6" s="117">
        <v>4</v>
      </c>
      <c r="L6" s="117">
        <v>4</v>
      </c>
      <c r="M6" s="117">
        <v>4</v>
      </c>
      <c r="N6" s="117">
        <v>4</v>
      </c>
      <c r="O6" s="117">
        <v>4</v>
      </c>
      <c r="P6" s="117">
        <v>4</v>
      </c>
      <c r="Q6" s="117">
        <v>4</v>
      </c>
      <c r="R6" s="117">
        <v>3</v>
      </c>
      <c r="S6" s="117">
        <v>4</v>
      </c>
      <c r="T6" s="117">
        <v>3</v>
      </c>
    </row>
    <row r="7" spans="1:21" x14ac:dyDescent="0.2">
      <c r="A7" s="116">
        <v>44079.428908171292</v>
      </c>
      <c r="B7" s="117" t="s">
        <v>158</v>
      </c>
      <c r="C7" s="117" t="s">
        <v>10</v>
      </c>
      <c r="D7" s="117" t="s">
        <v>11</v>
      </c>
      <c r="E7" s="117" t="s">
        <v>94</v>
      </c>
      <c r="F7" s="91" t="s">
        <v>479</v>
      </c>
      <c r="G7" s="117" t="s">
        <v>145</v>
      </c>
      <c r="H7" s="117" t="s">
        <v>9</v>
      </c>
      <c r="I7" s="117">
        <v>5</v>
      </c>
      <c r="J7" s="117">
        <v>5</v>
      </c>
      <c r="K7" s="117">
        <v>5</v>
      </c>
      <c r="L7" s="117">
        <v>5</v>
      </c>
      <c r="M7" s="117">
        <v>5</v>
      </c>
      <c r="N7" s="117">
        <v>5</v>
      </c>
      <c r="O7" s="117">
        <v>5</v>
      </c>
      <c r="P7" s="117">
        <v>5</v>
      </c>
      <c r="Q7" s="117">
        <v>5</v>
      </c>
      <c r="R7" s="117">
        <v>4</v>
      </c>
      <c r="S7" s="117">
        <v>5</v>
      </c>
      <c r="T7" s="117">
        <v>5</v>
      </c>
      <c r="U7" s="117" t="s">
        <v>411</v>
      </c>
    </row>
    <row r="8" spans="1:21" x14ac:dyDescent="0.2">
      <c r="A8" s="116">
        <v>44079.429930787039</v>
      </c>
      <c r="B8" s="117" t="s">
        <v>165</v>
      </c>
      <c r="C8" s="117" t="s">
        <v>10</v>
      </c>
      <c r="D8" s="117" t="s">
        <v>11</v>
      </c>
      <c r="E8" s="117" t="s">
        <v>8</v>
      </c>
      <c r="F8" s="91" t="s">
        <v>485</v>
      </c>
      <c r="G8" s="117" t="s">
        <v>129</v>
      </c>
      <c r="H8" s="117" t="s">
        <v>9</v>
      </c>
      <c r="I8" s="117">
        <v>5</v>
      </c>
      <c r="J8" s="117">
        <v>5</v>
      </c>
      <c r="K8" s="117">
        <v>5</v>
      </c>
      <c r="L8" s="117">
        <v>5</v>
      </c>
      <c r="M8" s="117">
        <v>5</v>
      </c>
      <c r="N8" s="117">
        <v>5</v>
      </c>
      <c r="O8" s="117">
        <v>5</v>
      </c>
      <c r="P8" s="117">
        <v>5</v>
      </c>
      <c r="Q8" s="117">
        <v>5</v>
      </c>
      <c r="R8" s="117">
        <v>5</v>
      </c>
      <c r="S8" s="117">
        <v>5</v>
      </c>
      <c r="T8" s="117">
        <v>5</v>
      </c>
      <c r="U8" s="117" t="s">
        <v>413</v>
      </c>
    </row>
    <row r="9" spans="1:21" x14ac:dyDescent="0.2">
      <c r="A9" s="116">
        <v>44079.433854699077</v>
      </c>
      <c r="B9" s="117" t="s">
        <v>185</v>
      </c>
      <c r="C9" s="117" t="s">
        <v>10</v>
      </c>
      <c r="D9" s="117" t="s">
        <v>11</v>
      </c>
      <c r="E9" s="117" t="s">
        <v>94</v>
      </c>
      <c r="F9" s="91" t="s">
        <v>479</v>
      </c>
      <c r="G9" s="117" t="s">
        <v>145</v>
      </c>
      <c r="H9" s="117" t="s">
        <v>9</v>
      </c>
      <c r="I9" s="117">
        <v>5</v>
      </c>
      <c r="J9" s="117">
        <v>5</v>
      </c>
      <c r="K9" s="117">
        <v>5</v>
      </c>
      <c r="L9" s="117">
        <v>5</v>
      </c>
      <c r="M9" s="117">
        <v>5</v>
      </c>
      <c r="N9" s="117">
        <v>5</v>
      </c>
      <c r="O9" s="117">
        <v>5</v>
      </c>
      <c r="P9" s="117">
        <v>5</v>
      </c>
      <c r="Q9" s="91">
        <v>5</v>
      </c>
      <c r="R9" s="117">
        <v>3</v>
      </c>
      <c r="S9" s="117">
        <v>5</v>
      </c>
      <c r="T9" s="117">
        <v>4</v>
      </c>
    </row>
    <row r="10" spans="1:21" x14ac:dyDescent="0.2">
      <c r="A10" s="116">
        <v>44079.435099166665</v>
      </c>
      <c r="B10" s="117" t="s">
        <v>186</v>
      </c>
      <c r="C10" s="117" t="s">
        <v>10</v>
      </c>
      <c r="D10" s="117" t="s">
        <v>7</v>
      </c>
      <c r="E10" s="117" t="s">
        <v>8</v>
      </c>
      <c r="F10" s="91" t="s">
        <v>274</v>
      </c>
      <c r="G10" s="117" t="s">
        <v>187</v>
      </c>
      <c r="H10" s="117" t="s">
        <v>9</v>
      </c>
      <c r="I10" s="117">
        <v>4</v>
      </c>
      <c r="J10" s="117">
        <v>3</v>
      </c>
      <c r="K10" s="117">
        <v>4</v>
      </c>
      <c r="L10" s="117">
        <v>4</v>
      </c>
      <c r="M10" s="117">
        <v>4</v>
      </c>
      <c r="N10" s="117">
        <v>4</v>
      </c>
      <c r="O10" s="117">
        <v>4</v>
      </c>
      <c r="P10" s="117">
        <v>4</v>
      </c>
      <c r="Q10" s="117">
        <v>4</v>
      </c>
      <c r="R10" s="117">
        <v>4</v>
      </c>
      <c r="S10" s="117">
        <v>5</v>
      </c>
      <c r="T10" s="117">
        <v>4</v>
      </c>
    </row>
    <row r="11" spans="1:21" x14ac:dyDescent="0.2">
      <c r="A11" s="116">
        <v>44079.435138333334</v>
      </c>
      <c r="B11" s="117" t="s">
        <v>188</v>
      </c>
      <c r="C11" s="117" t="s">
        <v>10</v>
      </c>
      <c r="D11" s="117" t="s">
        <v>7</v>
      </c>
      <c r="E11" s="117" t="s">
        <v>8</v>
      </c>
      <c r="F11" s="91" t="s">
        <v>478</v>
      </c>
      <c r="G11" s="117" t="s">
        <v>189</v>
      </c>
      <c r="H11" s="117" t="s">
        <v>9</v>
      </c>
      <c r="I11" s="117">
        <v>5</v>
      </c>
      <c r="J11" s="117">
        <v>5</v>
      </c>
      <c r="K11" s="117">
        <v>5</v>
      </c>
      <c r="L11" s="117">
        <v>5</v>
      </c>
      <c r="M11" s="117">
        <v>5</v>
      </c>
      <c r="N11" s="117">
        <v>5</v>
      </c>
      <c r="O11" s="117">
        <v>5</v>
      </c>
      <c r="P11" s="117">
        <v>5</v>
      </c>
      <c r="Q11" s="117">
        <v>5</v>
      </c>
      <c r="R11" s="117">
        <v>3</v>
      </c>
      <c r="S11" s="117">
        <v>5</v>
      </c>
      <c r="T11" s="117">
        <v>4</v>
      </c>
      <c r="U11" s="117" t="s">
        <v>415</v>
      </c>
    </row>
    <row r="12" spans="1:21" x14ac:dyDescent="0.2">
      <c r="A12" s="116">
        <v>44079.435192372686</v>
      </c>
      <c r="B12" s="117" t="s">
        <v>191</v>
      </c>
      <c r="C12" s="117" t="s">
        <v>6</v>
      </c>
      <c r="D12" s="117" t="s">
        <v>11</v>
      </c>
      <c r="E12" s="117" t="s">
        <v>94</v>
      </c>
      <c r="F12" s="91" t="s">
        <v>481</v>
      </c>
      <c r="G12" s="117" t="s">
        <v>122</v>
      </c>
      <c r="H12" s="117" t="s">
        <v>9</v>
      </c>
      <c r="I12" s="117">
        <v>2</v>
      </c>
      <c r="J12" s="117">
        <v>1</v>
      </c>
      <c r="K12" s="117">
        <v>1</v>
      </c>
      <c r="L12" s="117">
        <v>2</v>
      </c>
      <c r="M12" s="117">
        <v>4</v>
      </c>
      <c r="N12" s="117">
        <v>4</v>
      </c>
      <c r="O12" s="117">
        <v>4</v>
      </c>
      <c r="P12" s="117">
        <v>5</v>
      </c>
      <c r="Q12" s="117">
        <v>4</v>
      </c>
      <c r="R12" s="117">
        <v>1</v>
      </c>
      <c r="S12" s="117">
        <v>2</v>
      </c>
      <c r="T12" s="117">
        <v>3</v>
      </c>
      <c r="U12" s="117" t="s">
        <v>416</v>
      </c>
    </row>
    <row r="13" spans="1:21" x14ac:dyDescent="0.2">
      <c r="A13" s="116">
        <v>44079.435594872688</v>
      </c>
      <c r="B13" s="117" t="s">
        <v>193</v>
      </c>
      <c r="C13" s="117" t="s">
        <v>6</v>
      </c>
      <c r="D13" s="117" t="s">
        <v>7</v>
      </c>
      <c r="E13" s="117" t="s">
        <v>8</v>
      </c>
      <c r="F13" s="91" t="s">
        <v>478</v>
      </c>
      <c r="G13" s="117" t="s">
        <v>189</v>
      </c>
      <c r="H13" s="117" t="s">
        <v>9</v>
      </c>
      <c r="I13" s="117">
        <v>4</v>
      </c>
      <c r="J13" s="117">
        <v>3</v>
      </c>
      <c r="K13" s="117">
        <v>3</v>
      </c>
      <c r="L13" s="117">
        <v>3</v>
      </c>
      <c r="M13" s="117">
        <v>3</v>
      </c>
      <c r="N13" s="117">
        <v>4</v>
      </c>
      <c r="O13" s="117">
        <v>4</v>
      </c>
      <c r="P13" s="117">
        <v>4</v>
      </c>
      <c r="Q13" s="117">
        <v>4</v>
      </c>
      <c r="R13" s="117">
        <v>3</v>
      </c>
      <c r="S13" s="117">
        <v>4</v>
      </c>
      <c r="T13" s="117">
        <v>4</v>
      </c>
      <c r="U13" s="117" t="s">
        <v>417</v>
      </c>
    </row>
    <row r="14" spans="1:21" x14ac:dyDescent="0.2">
      <c r="A14" s="116">
        <v>44079.436302060189</v>
      </c>
      <c r="B14" s="117" t="s">
        <v>200</v>
      </c>
      <c r="C14" s="117" t="s">
        <v>10</v>
      </c>
      <c r="D14" s="117" t="s">
        <v>7</v>
      </c>
      <c r="E14" s="117" t="s">
        <v>8</v>
      </c>
      <c r="F14" s="117" t="s">
        <v>301</v>
      </c>
      <c r="G14" s="117" t="s">
        <v>201</v>
      </c>
      <c r="H14" s="117" t="s">
        <v>9</v>
      </c>
      <c r="I14" s="117">
        <v>5</v>
      </c>
      <c r="J14" s="117">
        <v>5</v>
      </c>
      <c r="K14" s="117">
        <v>5</v>
      </c>
      <c r="L14" s="117">
        <v>5</v>
      </c>
      <c r="M14" s="117">
        <v>5</v>
      </c>
      <c r="N14" s="117">
        <v>5</v>
      </c>
      <c r="O14" s="117">
        <v>5</v>
      </c>
      <c r="P14" s="117">
        <v>5</v>
      </c>
      <c r="Q14" s="117">
        <v>5</v>
      </c>
      <c r="R14" s="117">
        <v>5</v>
      </c>
      <c r="S14" s="117">
        <v>5</v>
      </c>
      <c r="T14" s="117">
        <v>5</v>
      </c>
      <c r="U14" s="117" t="s">
        <v>15</v>
      </c>
    </row>
    <row r="15" spans="1:21" x14ac:dyDescent="0.2">
      <c r="A15" s="116">
        <v>44079.436746331019</v>
      </c>
      <c r="B15" s="117" t="s">
        <v>202</v>
      </c>
      <c r="C15" s="117" t="s">
        <v>6</v>
      </c>
      <c r="D15" s="117" t="s">
        <v>7</v>
      </c>
      <c r="E15" s="117" t="s">
        <v>8</v>
      </c>
      <c r="F15" s="91" t="s">
        <v>480</v>
      </c>
      <c r="G15" s="91" t="s">
        <v>486</v>
      </c>
      <c r="H15" s="117" t="s">
        <v>9</v>
      </c>
      <c r="I15" s="117">
        <v>3</v>
      </c>
      <c r="J15" s="117">
        <v>3</v>
      </c>
      <c r="K15" s="117">
        <v>3</v>
      </c>
      <c r="L15" s="117">
        <v>3</v>
      </c>
      <c r="M15" s="117">
        <v>4</v>
      </c>
      <c r="N15" s="117">
        <v>3</v>
      </c>
      <c r="O15" s="117">
        <v>3</v>
      </c>
      <c r="P15" s="117">
        <v>3</v>
      </c>
      <c r="Q15" s="117">
        <v>4</v>
      </c>
      <c r="R15" s="117">
        <v>3</v>
      </c>
      <c r="S15" s="117">
        <v>4</v>
      </c>
      <c r="T15" s="117">
        <v>4</v>
      </c>
      <c r="U15" s="117" t="s">
        <v>422</v>
      </c>
    </row>
    <row r="16" spans="1:21" x14ac:dyDescent="0.2">
      <c r="A16" s="116">
        <v>44079.436970856477</v>
      </c>
      <c r="B16" s="117" t="s">
        <v>206</v>
      </c>
      <c r="C16" s="117" t="s">
        <v>10</v>
      </c>
      <c r="D16" s="117" t="s">
        <v>7</v>
      </c>
      <c r="E16" s="117" t="s">
        <v>8</v>
      </c>
      <c r="F16" s="91" t="s">
        <v>474</v>
      </c>
      <c r="G16" s="117" t="s">
        <v>98</v>
      </c>
      <c r="H16" s="117" t="s">
        <v>9</v>
      </c>
      <c r="I16" s="117">
        <v>5</v>
      </c>
      <c r="J16" s="117">
        <v>5</v>
      </c>
      <c r="K16" s="117">
        <v>5</v>
      </c>
      <c r="L16" s="117">
        <v>5</v>
      </c>
      <c r="M16" s="117">
        <v>5</v>
      </c>
      <c r="N16" s="117">
        <v>5</v>
      </c>
      <c r="O16" s="117">
        <v>5</v>
      </c>
      <c r="P16" s="117">
        <v>5</v>
      </c>
      <c r="Q16" s="117">
        <v>5</v>
      </c>
      <c r="R16" s="117">
        <v>5</v>
      </c>
      <c r="S16" s="117">
        <v>5</v>
      </c>
      <c r="T16" s="117">
        <v>5</v>
      </c>
    </row>
    <row r="17" spans="1:21" x14ac:dyDescent="0.2">
      <c r="A17" s="116">
        <v>44079.437319918987</v>
      </c>
      <c r="B17" s="117" t="s">
        <v>208</v>
      </c>
      <c r="C17" s="117" t="s">
        <v>10</v>
      </c>
      <c r="D17" s="117" t="s">
        <v>11</v>
      </c>
      <c r="E17" s="117" t="s">
        <v>8</v>
      </c>
      <c r="F17" s="91" t="s">
        <v>478</v>
      </c>
      <c r="G17" s="117" t="s">
        <v>189</v>
      </c>
      <c r="H17" s="117" t="s">
        <v>9</v>
      </c>
      <c r="I17" s="117">
        <v>5</v>
      </c>
      <c r="J17" s="117">
        <v>5</v>
      </c>
      <c r="K17" s="117">
        <v>5</v>
      </c>
      <c r="L17" s="117">
        <v>5</v>
      </c>
      <c r="M17" s="117">
        <v>5</v>
      </c>
      <c r="N17" s="117">
        <v>5</v>
      </c>
      <c r="O17" s="117">
        <v>5</v>
      </c>
      <c r="P17" s="117">
        <v>5</v>
      </c>
      <c r="Q17" s="117">
        <v>5</v>
      </c>
      <c r="R17" s="117">
        <v>5</v>
      </c>
      <c r="S17" s="117">
        <v>5</v>
      </c>
      <c r="T17" s="117">
        <v>5</v>
      </c>
      <c r="U17" s="117" t="s">
        <v>15</v>
      </c>
    </row>
    <row r="18" spans="1:21" x14ac:dyDescent="0.2">
      <c r="A18" s="116">
        <v>44079.4386146412</v>
      </c>
      <c r="B18" s="117" t="s">
        <v>211</v>
      </c>
      <c r="C18" s="117" t="s">
        <v>6</v>
      </c>
      <c r="D18" s="117" t="s">
        <v>11</v>
      </c>
      <c r="E18" s="117" t="s">
        <v>8</v>
      </c>
      <c r="F18" s="91" t="s">
        <v>485</v>
      </c>
      <c r="G18" s="117" t="s">
        <v>129</v>
      </c>
      <c r="H18" s="117" t="s">
        <v>9</v>
      </c>
      <c r="I18" s="117">
        <v>5</v>
      </c>
      <c r="J18" s="117">
        <v>5</v>
      </c>
      <c r="K18" s="117">
        <v>5</v>
      </c>
      <c r="L18" s="91">
        <v>5</v>
      </c>
      <c r="M18" s="117">
        <v>5</v>
      </c>
      <c r="N18" s="117">
        <v>5</v>
      </c>
      <c r="O18" s="117">
        <v>5</v>
      </c>
      <c r="P18" s="117">
        <v>5</v>
      </c>
      <c r="Q18" s="117">
        <v>5</v>
      </c>
      <c r="R18" s="117">
        <v>5</v>
      </c>
      <c r="S18" s="117">
        <v>5</v>
      </c>
      <c r="T18" s="117">
        <v>5</v>
      </c>
      <c r="U18" s="117" t="s">
        <v>15</v>
      </c>
    </row>
    <row r="19" spans="1:21" x14ac:dyDescent="0.2">
      <c r="A19" s="116">
        <v>44079.438863333329</v>
      </c>
      <c r="B19" s="117" t="s">
        <v>214</v>
      </c>
      <c r="C19" s="117" t="s">
        <v>10</v>
      </c>
      <c r="D19" s="117" t="s">
        <v>7</v>
      </c>
      <c r="E19" s="117" t="s">
        <v>8</v>
      </c>
      <c r="F19" s="91" t="s">
        <v>478</v>
      </c>
      <c r="G19" s="117" t="s">
        <v>189</v>
      </c>
      <c r="H19" s="117" t="s">
        <v>9</v>
      </c>
      <c r="I19" s="117">
        <v>4</v>
      </c>
      <c r="J19" s="117">
        <v>4</v>
      </c>
      <c r="K19" s="117">
        <v>4</v>
      </c>
      <c r="L19" s="117">
        <v>4</v>
      </c>
      <c r="M19" s="117">
        <v>4</v>
      </c>
      <c r="N19" s="117">
        <v>4</v>
      </c>
      <c r="O19" s="117">
        <v>4</v>
      </c>
      <c r="P19" s="117">
        <v>4</v>
      </c>
      <c r="Q19" s="117">
        <v>4</v>
      </c>
      <c r="R19" s="117">
        <v>4</v>
      </c>
      <c r="S19" s="117">
        <v>4</v>
      </c>
      <c r="T19" s="117">
        <v>4</v>
      </c>
    </row>
    <row r="20" spans="1:21" x14ac:dyDescent="0.2">
      <c r="A20" s="116">
        <v>44079.438958657411</v>
      </c>
      <c r="B20" s="117" t="s">
        <v>215</v>
      </c>
      <c r="C20" s="117" t="s">
        <v>10</v>
      </c>
      <c r="D20" s="117" t="s">
        <v>7</v>
      </c>
      <c r="E20" s="117" t="s">
        <v>8</v>
      </c>
      <c r="F20" s="117" t="s">
        <v>301</v>
      </c>
      <c r="G20" s="117" t="s">
        <v>217</v>
      </c>
      <c r="H20" s="117" t="s">
        <v>9</v>
      </c>
      <c r="I20" s="117">
        <v>4</v>
      </c>
      <c r="J20" s="117">
        <v>4</v>
      </c>
      <c r="K20" s="117">
        <v>4</v>
      </c>
      <c r="L20" s="117">
        <v>3</v>
      </c>
      <c r="M20" s="117">
        <v>4</v>
      </c>
      <c r="N20" s="117">
        <v>4</v>
      </c>
      <c r="O20" s="117">
        <v>4</v>
      </c>
      <c r="P20" s="117">
        <v>4</v>
      </c>
      <c r="Q20" s="117">
        <v>4</v>
      </c>
      <c r="R20" s="117">
        <v>3</v>
      </c>
      <c r="S20" s="117">
        <v>4</v>
      </c>
      <c r="T20" s="117">
        <v>4</v>
      </c>
    </row>
    <row r="21" spans="1:21" x14ac:dyDescent="0.2">
      <c r="A21" s="116">
        <v>44079.439163657407</v>
      </c>
      <c r="B21" s="117" t="s">
        <v>222</v>
      </c>
      <c r="C21" s="117" t="s">
        <v>6</v>
      </c>
      <c r="D21" s="117" t="s">
        <v>7</v>
      </c>
      <c r="E21" s="117" t="s">
        <v>94</v>
      </c>
      <c r="F21" s="91" t="s">
        <v>481</v>
      </c>
      <c r="G21" s="117" t="s">
        <v>122</v>
      </c>
      <c r="H21" s="117" t="s">
        <v>9</v>
      </c>
      <c r="I21" s="117">
        <v>4</v>
      </c>
      <c r="J21" s="117">
        <v>4</v>
      </c>
      <c r="K21" s="117">
        <v>4</v>
      </c>
      <c r="L21" s="117">
        <v>3</v>
      </c>
      <c r="M21" s="117">
        <v>4</v>
      </c>
      <c r="N21" s="117">
        <v>4</v>
      </c>
      <c r="O21" s="117">
        <v>5</v>
      </c>
      <c r="P21" s="117">
        <v>5</v>
      </c>
      <c r="Q21" s="117">
        <v>5</v>
      </c>
      <c r="R21" s="117">
        <v>2</v>
      </c>
      <c r="S21" s="117">
        <v>4</v>
      </c>
      <c r="T21" s="117">
        <v>4</v>
      </c>
      <c r="U21" s="117" t="s">
        <v>427</v>
      </c>
    </row>
    <row r="22" spans="1:21" x14ac:dyDescent="0.2">
      <c r="A22" s="116">
        <v>44079.439592870374</v>
      </c>
      <c r="B22" s="117" t="s">
        <v>223</v>
      </c>
      <c r="C22" s="117" t="s">
        <v>10</v>
      </c>
      <c r="D22" s="117" t="s">
        <v>11</v>
      </c>
      <c r="E22" s="117" t="s">
        <v>8</v>
      </c>
      <c r="F22" s="91" t="s">
        <v>485</v>
      </c>
      <c r="G22" s="117" t="s">
        <v>129</v>
      </c>
      <c r="H22" s="117" t="s">
        <v>9</v>
      </c>
      <c r="I22" s="117">
        <v>5</v>
      </c>
      <c r="J22" s="117">
        <v>5</v>
      </c>
      <c r="K22" s="117">
        <v>5</v>
      </c>
      <c r="L22" s="117">
        <v>5</v>
      </c>
      <c r="M22" s="117">
        <v>5</v>
      </c>
      <c r="N22" s="117">
        <v>5</v>
      </c>
      <c r="O22" s="117">
        <v>5</v>
      </c>
      <c r="P22" s="117">
        <v>5</v>
      </c>
      <c r="Q22" s="117">
        <v>5</v>
      </c>
      <c r="R22" s="117">
        <v>5</v>
      </c>
      <c r="S22" s="117">
        <v>5</v>
      </c>
      <c r="T22" s="117">
        <v>5</v>
      </c>
    </row>
    <row r="23" spans="1:21" x14ac:dyDescent="0.2">
      <c r="A23" s="116">
        <v>44079.439854837961</v>
      </c>
      <c r="B23" s="117" t="s">
        <v>224</v>
      </c>
      <c r="C23" s="117" t="s">
        <v>10</v>
      </c>
      <c r="D23" s="117" t="s">
        <v>11</v>
      </c>
      <c r="E23" s="117" t="s">
        <v>94</v>
      </c>
      <c r="F23" s="91" t="s">
        <v>274</v>
      </c>
      <c r="G23" s="91" t="s">
        <v>101</v>
      </c>
      <c r="H23" s="117" t="s">
        <v>9</v>
      </c>
      <c r="I23" s="117">
        <v>4</v>
      </c>
      <c r="J23" s="117">
        <v>4</v>
      </c>
      <c r="K23" s="117">
        <v>4</v>
      </c>
      <c r="L23" s="117">
        <v>4</v>
      </c>
      <c r="M23" s="117">
        <v>4</v>
      </c>
      <c r="N23" s="117">
        <v>4</v>
      </c>
      <c r="O23" s="117">
        <v>5</v>
      </c>
      <c r="P23" s="117">
        <v>5</v>
      </c>
      <c r="Q23" s="117">
        <v>5</v>
      </c>
      <c r="R23" s="117">
        <v>3</v>
      </c>
      <c r="S23" s="117">
        <v>4</v>
      </c>
      <c r="T23" s="117">
        <v>4</v>
      </c>
    </row>
    <row r="24" spans="1:21" x14ac:dyDescent="0.2">
      <c r="A24" s="116">
        <v>44079.441287743059</v>
      </c>
      <c r="B24" s="117" t="s">
        <v>229</v>
      </c>
      <c r="C24" s="117" t="s">
        <v>10</v>
      </c>
      <c r="D24" s="117" t="s">
        <v>7</v>
      </c>
      <c r="E24" s="117" t="s">
        <v>8</v>
      </c>
      <c r="F24" s="91" t="s">
        <v>474</v>
      </c>
      <c r="G24" s="117" t="s">
        <v>98</v>
      </c>
      <c r="H24" s="117" t="s">
        <v>9</v>
      </c>
      <c r="I24" s="117">
        <v>4</v>
      </c>
      <c r="J24" s="117">
        <v>5</v>
      </c>
      <c r="K24" s="117">
        <v>5</v>
      </c>
      <c r="L24" s="117">
        <v>5</v>
      </c>
      <c r="M24" s="117">
        <v>4</v>
      </c>
      <c r="N24" s="117">
        <v>5</v>
      </c>
      <c r="O24" s="117">
        <v>4</v>
      </c>
      <c r="P24" s="117">
        <v>4</v>
      </c>
      <c r="Q24" s="117">
        <v>5</v>
      </c>
      <c r="R24" s="117">
        <v>2</v>
      </c>
      <c r="S24" s="117">
        <v>4</v>
      </c>
      <c r="T24" s="117">
        <v>5</v>
      </c>
    </row>
    <row r="25" spans="1:21" x14ac:dyDescent="0.2">
      <c r="A25" s="116">
        <v>44079.441333449075</v>
      </c>
      <c r="B25" s="117" t="s">
        <v>230</v>
      </c>
      <c r="C25" s="117" t="s">
        <v>10</v>
      </c>
      <c r="D25" s="117" t="s">
        <v>11</v>
      </c>
      <c r="E25" s="117" t="s">
        <v>8</v>
      </c>
      <c r="F25" s="91" t="s">
        <v>274</v>
      </c>
      <c r="G25" s="117" t="s">
        <v>156</v>
      </c>
      <c r="H25" s="117" t="s">
        <v>9</v>
      </c>
      <c r="I25" s="117">
        <v>5</v>
      </c>
      <c r="J25" s="117">
        <v>5</v>
      </c>
      <c r="K25" s="117">
        <v>5</v>
      </c>
      <c r="L25" s="117">
        <v>5</v>
      </c>
      <c r="M25" s="117">
        <v>5</v>
      </c>
      <c r="N25" s="117">
        <v>5</v>
      </c>
      <c r="O25" s="117">
        <v>5</v>
      </c>
      <c r="P25" s="117">
        <v>4</v>
      </c>
      <c r="Q25" s="117">
        <v>5</v>
      </c>
      <c r="R25" s="117">
        <v>3</v>
      </c>
      <c r="S25" s="117">
        <v>4</v>
      </c>
      <c r="T25" s="117">
        <v>4</v>
      </c>
    </row>
    <row r="26" spans="1:21" x14ac:dyDescent="0.2">
      <c r="A26" s="116">
        <v>44079.441957893519</v>
      </c>
      <c r="B26" s="117" t="s">
        <v>233</v>
      </c>
      <c r="C26" s="117" t="s">
        <v>6</v>
      </c>
      <c r="D26" s="117" t="s">
        <v>7</v>
      </c>
      <c r="E26" s="117" t="s">
        <v>8</v>
      </c>
      <c r="F26" s="91" t="s">
        <v>274</v>
      </c>
      <c r="G26" s="117" t="s">
        <v>145</v>
      </c>
      <c r="H26" s="117" t="s">
        <v>9</v>
      </c>
      <c r="I26" s="117">
        <v>4</v>
      </c>
      <c r="J26" s="117">
        <v>3</v>
      </c>
      <c r="K26" s="117">
        <v>4</v>
      </c>
      <c r="L26" s="117">
        <v>3</v>
      </c>
      <c r="M26" s="117">
        <v>5</v>
      </c>
      <c r="N26" s="117">
        <v>5</v>
      </c>
      <c r="O26" s="117">
        <v>5</v>
      </c>
      <c r="P26" s="117">
        <v>5</v>
      </c>
      <c r="Q26" s="117">
        <v>5</v>
      </c>
      <c r="R26" s="117">
        <v>2</v>
      </c>
      <c r="S26" s="117">
        <v>4</v>
      </c>
      <c r="T26" s="117">
        <v>5</v>
      </c>
    </row>
    <row r="27" spans="1:21" x14ac:dyDescent="0.2">
      <c r="A27" s="116">
        <v>44079.443196516208</v>
      </c>
      <c r="B27" s="117" t="s">
        <v>240</v>
      </c>
      <c r="C27" s="117" t="s">
        <v>10</v>
      </c>
      <c r="D27" s="117" t="s">
        <v>7</v>
      </c>
      <c r="E27" s="117" t="s">
        <v>8</v>
      </c>
      <c r="F27" s="91" t="s">
        <v>478</v>
      </c>
      <c r="G27" s="117" t="s">
        <v>189</v>
      </c>
      <c r="H27" s="117" t="s">
        <v>9</v>
      </c>
      <c r="I27" s="117">
        <v>4</v>
      </c>
      <c r="J27" s="117">
        <v>2</v>
      </c>
      <c r="K27" s="117">
        <v>2</v>
      </c>
      <c r="L27" s="117">
        <v>4</v>
      </c>
      <c r="M27" s="117">
        <v>5</v>
      </c>
      <c r="N27" s="117">
        <v>5</v>
      </c>
      <c r="O27" s="117">
        <v>5</v>
      </c>
      <c r="P27" s="117">
        <v>5</v>
      </c>
      <c r="Q27" s="117">
        <v>5</v>
      </c>
      <c r="R27" s="117">
        <v>5</v>
      </c>
      <c r="S27" s="117">
        <v>5</v>
      </c>
      <c r="T27" s="117">
        <v>5</v>
      </c>
      <c r="U27" s="117" t="s">
        <v>432</v>
      </c>
    </row>
    <row r="28" spans="1:21" x14ac:dyDescent="0.2">
      <c r="A28" s="116">
        <v>44079.4437096412</v>
      </c>
      <c r="B28" s="117" t="s">
        <v>245</v>
      </c>
      <c r="C28" s="117" t="s">
        <v>10</v>
      </c>
      <c r="D28" s="117" t="s">
        <v>7</v>
      </c>
      <c r="E28" s="117" t="s">
        <v>8</v>
      </c>
      <c r="F28" s="91" t="s">
        <v>478</v>
      </c>
      <c r="G28" s="117" t="s">
        <v>189</v>
      </c>
      <c r="H28" s="117" t="s">
        <v>9</v>
      </c>
      <c r="I28" s="117">
        <v>5</v>
      </c>
      <c r="J28" s="117">
        <v>5</v>
      </c>
      <c r="K28" s="117">
        <v>5</v>
      </c>
      <c r="L28" s="117">
        <v>5</v>
      </c>
      <c r="M28" s="117">
        <v>5</v>
      </c>
      <c r="N28" s="117">
        <v>5</v>
      </c>
      <c r="O28" s="117">
        <v>5</v>
      </c>
      <c r="P28" s="117">
        <v>5</v>
      </c>
      <c r="Q28" s="117">
        <v>5</v>
      </c>
      <c r="R28" s="117">
        <v>5</v>
      </c>
      <c r="S28" s="117">
        <v>5</v>
      </c>
      <c r="T28" s="117">
        <v>5</v>
      </c>
      <c r="U28" s="117" t="s">
        <v>434</v>
      </c>
    </row>
    <row r="29" spans="1:21" x14ac:dyDescent="0.2">
      <c r="A29" s="116">
        <v>44079.446331203704</v>
      </c>
      <c r="B29" s="117" t="s">
        <v>266</v>
      </c>
      <c r="C29" s="117" t="s">
        <v>10</v>
      </c>
      <c r="D29" s="117" t="s">
        <v>7</v>
      </c>
      <c r="E29" s="117" t="s">
        <v>8</v>
      </c>
      <c r="F29" s="117" t="s">
        <v>301</v>
      </c>
      <c r="G29" s="91" t="s">
        <v>217</v>
      </c>
      <c r="H29" s="117" t="s">
        <v>9</v>
      </c>
      <c r="I29" s="117">
        <v>4</v>
      </c>
      <c r="J29" s="117">
        <v>4</v>
      </c>
      <c r="K29" s="117">
        <v>4</v>
      </c>
      <c r="L29" s="117">
        <v>5</v>
      </c>
      <c r="M29" s="117">
        <v>4</v>
      </c>
      <c r="N29" s="117">
        <v>4</v>
      </c>
      <c r="O29" s="117">
        <v>4</v>
      </c>
      <c r="P29" s="117">
        <v>4</v>
      </c>
      <c r="Q29" s="117">
        <v>4</v>
      </c>
      <c r="R29" s="117">
        <v>4</v>
      </c>
      <c r="S29" s="117">
        <v>4</v>
      </c>
      <c r="T29" s="117">
        <v>4</v>
      </c>
    </row>
    <row r="30" spans="1:21" x14ac:dyDescent="0.2">
      <c r="A30" s="116">
        <v>44079.446520277779</v>
      </c>
      <c r="B30" s="117" t="s">
        <v>267</v>
      </c>
      <c r="C30" s="117" t="s">
        <v>10</v>
      </c>
      <c r="D30" s="117" t="s">
        <v>7</v>
      </c>
      <c r="E30" s="117" t="s">
        <v>8</v>
      </c>
      <c r="F30" s="91" t="s">
        <v>274</v>
      </c>
      <c r="G30" s="117" t="s">
        <v>268</v>
      </c>
      <c r="H30" s="117" t="s">
        <v>9</v>
      </c>
      <c r="I30" s="117">
        <v>4</v>
      </c>
      <c r="J30" s="117">
        <v>4</v>
      </c>
      <c r="K30" s="117">
        <v>4</v>
      </c>
      <c r="L30" s="117">
        <v>4</v>
      </c>
      <c r="M30" s="117">
        <v>5</v>
      </c>
      <c r="N30" s="117">
        <v>5</v>
      </c>
      <c r="O30" s="117">
        <v>5</v>
      </c>
      <c r="P30" s="117">
        <v>5</v>
      </c>
      <c r="Q30" s="117">
        <v>5</v>
      </c>
      <c r="R30" s="117">
        <v>3</v>
      </c>
      <c r="S30" s="117">
        <v>4</v>
      </c>
      <c r="T30" s="117">
        <v>4</v>
      </c>
    </row>
    <row r="31" spans="1:21" x14ac:dyDescent="0.2">
      <c r="A31" s="116">
        <v>44079.446995254628</v>
      </c>
      <c r="B31" s="117" t="s">
        <v>269</v>
      </c>
      <c r="C31" s="117" t="s">
        <v>6</v>
      </c>
      <c r="D31" s="117" t="s">
        <v>11</v>
      </c>
      <c r="E31" s="117" t="s">
        <v>94</v>
      </c>
      <c r="F31" s="91" t="s">
        <v>274</v>
      </c>
      <c r="G31" s="91" t="s">
        <v>101</v>
      </c>
      <c r="H31" s="117" t="s">
        <v>9</v>
      </c>
      <c r="I31" s="117">
        <v>5</v>
      </c>
      <c r="J31" s="117">
        <v>5</v>
      </c>
      <c r="K31" s="117">
        <v>5</v>
      </c>
      <c r="L31" s="117">
        <v>5</v>
      </c>
      <c r="M31" s="117">
        <v>5</v>
      </c>
      <c r="N31" s="117">
        <v>5</v>
      </c>
      <c r="O31" s="117">
        <v>5</v>
      </c>
      <c r="P31" s="117">
        <v>5</v>
      </c>
      <c r="Q31" s="117">
        <v>5</v>
      </c>
      <c r="R31" s="117">
        <v>2</v>
      </c>
      <c r="S31" s="117">
        <v>4</v>
      </c>
      <c r="T31" s="117">
        <v>5</v>
      </c>
      <c r="U31" s="117" t="s">
        <v>439</v>
      </c>
    </row>
    <row r="32" spans="1:21" x14ac:dyDescent="0.2">
      <c r="A32" s="116">
        <v>44079.447083831023</v>
      </c>
      <c r="B32" s="117" t="s">
        <v>270</v>
      </c>
      <c r="C32" s="117" t="s">
        <v>10</v>
      </c>
      <c r="D32" s="117" t="s">
        <v>11</v>
      </c>
      <c r="E32" s="117" t="s">
        <v>8</v>
      </c>
      <c r="F32" s="91" t="s">
        <v>274</v>
      </c>
      <c r="G32" s="117" t="s">
        <v>93</v>
      </c>
      <c r="H32" s="117" t="s">
        <v>9</v>
      </c>
      <c r="I32" s="117">
        <v>5</v>
      </c>
      <c r="J32" s="117">
        <v>4</v>
      </c>
      <c r="K32" s="117">
        <v>5</v>
      </c>
      <c r="L32" s="117">
        <v>5</v>
      </c>
      <c r="M32" s="117">
        <v>4</v>
      </c>
      <c r="N32" s="117">
        <v>4</v>
      </c>
      <c r="O32" s="117">
        <v>5</v>
      </c>
      <c r="P32" s="117">
        <v>5</v>
      </c>
      <c r="Q32" s="117">
        <v>5</v>
      </c>
      <c r="R32" s="117">
        <v>3</v>
      </c>
      <c r="S32" s="117">
        <v>4</v>
      </c>
      <c r="T32" s="117">
        <v>4</v>
      </c>
      <c r="U32" s="117" t="s">
        <v>440</v>
      </c>
    </row>
    <row r="33" spans="1:21" x14ac:dyDescent="0.2">
      <c r="A33" s="116">
        <v>44079.447250578705</v>
      </c>
      <c r="B33" s="117" t="s">
        <v>275</v>
      </c>
      <c r="C33" s="117" t="s">
        <v>10</v>
      </c>
      <c r="D33" s="117" t="s">
        <v>7</v>
      </c>
      <c r="E33" s="117" t="s">
        <v>94</v>
      </c>
      <c r="F33" s="91" t="s">
        <v>274</v>
      </c>
      <c r="G33" s="117" t="s">
        <v>107</v>
      </c>
      <c r="H33" s="117" t="s">
        <v>9</v>
      </c>
      <c r="I33" s="117">
        <v>4</v>
      </c>
      <c r="J33" s="117">
        <v>4</v>
      </c>
      <c r="K33" s="117">
        <v>4</v>
      </c>
      <c r="L33" s="117">
        <v>4</v>
      </c>
      <c r="M33" s="117">
        <v>5</v>
      </c>
      <c r="N33" s="117">
        <v>4</v>
      </c>
      <c r="O33" s="117">
        <v>5</v>
      </c>
      <c r="P33" s="117">
        <v>5</v>
      </c>
      <c r="Q33" s="117">
        <v>5</v>
      </c>
      <c r="R33" s="117">
        <v>2</v>
      </c>
      <c r="S33" s="117">
        <v>5</v>
      </c>
      <c r="T33" s="117">
        <v>5</v>
      </c>
    </row>
    <row r="34" spans="1:21" x14ac:dyDescent="0.2">
      <c r="A34" s="116">
        <v>44079.448569652777</v>
      </c>
      <c r="B34" s="117" t="s">
        <v>281</v>
      </c>
      <c r="C34" s="117" t="s">
        <v>6</v>
      </c>
      <c r="D34" s="117" t="s">
        <v>11</v>
      </c>
      <c r="E34" s="117" t="s">
        <v>94</v>
      </c>
      <c r="F34" s="91" t="s">
        <v>274</v>
      </c>
      <c r="G34" s="117" t="s">
        <v>107</v>
      </c>
      <c r="H34" s="117" t="s">
        <v>9</v>
      </c>
      <c r="I34" s="117">
        <v>5</v>
      </c>
      <c r="J34" s="117">
        <v>5</v>
      </c>
      <c r="K34" s="117">
        <v>5</v>
      </c>
      <c r="L34" s="117">
        <v>5</v>
      </c>
      <c r="M34" s="117">
        <v>5</v>
      </c>
      <c r="N34" s="117">
        <v>5</v>
      </c>
      <c r="O34" s="117">
        <v>5</v>
      </c>
      <c r="P34" s="117">
        <v>5</v>
      </c>
      <c r="Q34" s="117">
        <v>5</v>
      </c>
      <c r="R34" s="117">
        <v>3</v>
      </c>
      <c r="S34" s="117">
        <v>4</v>
      </c>
      <c r="T34" s="117">
        <v>4</v>
      </c>
    </row>
    <row r="35" spans="1:21" x14ac:dyDescent="0.2">
      <c r="A35" s="116">
        <v>44079.449558912034</v>
      </c>
      <c r="B35" s="117" t="s">
        <v>283</v>
      </c>
      <c r="C35" s="117" t="s">
        <v>10</v>
      </c>
      <c r="D35" s="117" t="s">
        <v>11</v>
      </c>
      <c r="E35" s="117" t="s">
        <v>8</v>
      </c>
      <c r="F35" s="91" t="s">
        <v>274</v>
      </c>
      <c r="G35" s="117" t="s">
        <v>154</v>
      </c>
      <c r="H35" s="117" t="s">
        <v>9</v>
      </c>
      <c r="I35" s="117">
        <v>5</v>
      </c>
      <c r="J35" s="117">
        <v>5</v>
      </c>
      <c r="K35" s="117">
        <v>5</v>
      </c>
      <c r="L35" s="117">
        <v>5</v>
      </c>
      <c r="M35" s="117">
        <v>5</v>
      </c>
      <c r="N35" s="117">
        <v>5</v>
      </c>
      <c r="O35" s="117">
        <v>5</v>
      </c>
      <c r="P35" s="117">
        <v>5</v>
      </c>
      <c r="Q35" s="117">
        <v>5</v>
      </c>
      <c r="R35" s="117">
        <v>5</v>
      </c>
      <c r="S35" s="117">
        <v>5</v>
      </c>
      <c r="T35" s="117">
        <v>5</v>
      </c>
    </row>
    <row r="36" spans="1:21" x14ac:dyDescent="0.2">
      <c r="A36" s="116">
        <v>44079.45386076389</v>
      </c>
      <c r="B36" s="117" t="s">
        <v>294</v>
      </c>
      <c r="C36" s="117" t="s">
        <v>10</v>
      </c>
      <c r="D36" s="117" t="s">
        <v>11</v>
      </c>
      <c r="E36" s="117" t="s">
        <v>94</v>
      </c>
      <c r="F36" s="91" t="s">
        <v>274</v>
      </c>
      <c r="G36" s="117" t="s">
        <v>107</v>
      </c>
      <c r="H36" s="117" t="s">
        <v>9</v>
      </c>
      <c r="I36" s="117">
        <v>4</v>
      </c>
      <c r="J36" s="117">
        <v>4</v>
      </c>
      <c r="K36" s="117">
        <v>4</v>
      </c>
      <c r="L36" s="117">
        <v>4</v>
      </c>
      <c r="M36" s="117">
        <v>4</v>
      </c>
      <c r="N36" s="117">
        <v>5</v>
      </c>
      <c r="O36" s="117">
        <v>4</v>
      </c>
      <c r="P36" s="117">
        <v>4</v>
      </c>
      <c r="Q36" s="117">
        <v>4</v>
      </c>
      <c r="R36" s="117">
        <v>3</v>
      </c>
      <c r="S36" s="117">
        <v>4</v>
      </c>
      <c r="T36" s="117">
        <v>4</v>
      </c>
    </row>
    <row r="37" spans="1:21" x14ac:dyDescent="0.2">
      <c r="A37" s="116">
        <v>44079.454627997686</v>
      </c>
      <c r="B37" s="117" t="s">
        <v>295</v>
      </c>
      <c r="C37" s="117" t="s">
        <v>10</v>
      </c>
      <c r="D37" s="117" t="s">
        <v>7</v>
      </c>
      <c r="E37" s="117" t="s">
        <v>8</v>
      </c>
      <c r="F37" s="117" t="s">
        <v>301</v>
      </c>
      <c r="G37" s="117" t="s">
        <v>124</v>
      </c>
      <c r="H37" s="117" t="s">
        <v>9</v>
      </c>
      <c r="I37" s="117">
        <v>4</v>
      </c>
      <c r="J37" s="117">
        <v>5</v>
      </c>
      <c r="K37" s="117">
        <v>5</v>
      </c>
      <c r="L37" s="117">
        <v>5</v>
      </c>
      <c r="M37" s="117">
        <v>4</v>
      </c>
      <c r="N37" s="117">
        <v>4</v>
      </c>
      <c r="O37" s="117">
        <v>4</v>
      </c>
      <c r="P37" s="117">
        <v>4</v>
      </c>
      <c r="Q37" s="117">
        <v>4</v>
      </c>
      <c r="R37" s="117">
        <v>2</v>
      </c>
      <c r="S37" s="117">
        <v>4</v>
      </c>
      <c r="T37" s="117">
        <v>4</v>
      </c>
    </row>
    <row r="38" spans="1:21" x14ac:dyDescent="0.2">
      <c r="A38" s="116">
        <v>44079.455321145833</v>
      </c>
      <c r="B38" s="117" t="s">
        <v>296</v>
      </c>
      <c r="C38" s="117" t="s">
        <v>10</v>
      </c>
      <c r="D38" s="117" t="s">
        <v>7</v>
      </c>
      <c r="E38" s="117" t="s">
        <v>8</v>
      </c>
      <c r="F38" s="91" t="s">
        <v>478</v>
      </c>
      <c r="G38" s="117" t="s">
        <v>189</v>
      </c>
      <c r="H38" s="117" t="s">
        <v>9</v>
      </c>
      <c r="I38" s="117">
        <v>5</v>
      </c>
      <c r="J38" s="117">
        <v>3</v>
      </c>
      <c r="K38" s="117">
        <v>4</v>
      </c>
      <c r="L38" s="117">
        <v>3</v>
      </c>
      <c r="M38" s="117">
        <v>5</v>
      </c>
      <c r="N38" s="117">
        <v>5</v>
      </c>
      <c r="O38" s="117">
        <v>5</v>
      </c>
      <c r="P38" s="117">
        <v>4</v>
      </c>
      <c r="Q38" s="117">
        <v>5</v>
      </c>
      <c r="R38" s="117">
        <v>5</v>
      </c>
      <c r="S38" s="117">
        <v>5</v>
      </c>
      <c r="T38" s="117">
        <v>5</v>
      </c>
    </row>
    <row r="39" spans="1:21" x14ac:dyDescent="0.2">
      <c r="A39" s="116">
        <v>44079.457417824073</v>
      </c>
      <c r="B39" s="117" t="s">
        <v>306</v>
      </c>
      <c r="C39" s="117" t="s">
        <v>6</v>
      </c>
      <c r="D39" s="117" t="s">
        <v>99</v>
      </c>
      <c r="E39" s="117" t="s">
        <v>8</v>
      </c>
      <c r="F39" s="91" t="s">
        <v>474</v>
      </c>
      <c r="G39" s="117" t="s">
        <v>307</v>
      </c>
      <c r="H39" s="117" t="s">
        <v>9</v>
      </c>
      <c r="I39" s="117">
        <v>4</v>
      </c>
      <c r="J39" s="117">
        <v>4</v>
      </c>
      <c r="K39" s="117">
        <v>4</v>
      </c>
      <c r="L39" s="117">
        <v>4</v>
      </c>
      <c r="M39" s="117">
        <v>4</v>
      </c>
      <c r="N39" s="117">
        <v>4</v>
      </c>
      <c r="O39" s="117">
        <v>4</v>
      </c>
      <c r="P39" s="117">
        <v>4</v>
      </c>
      <c r="Q39" s="117">
        <v>4</v>
      </c>
      <c r="R39" s="117">
        <v>2</v>
      </c>
      <c r="S39" s="117">
        <v>4</v>
      </c>
      <c r="T39" s="117">
        <v>4</v>
      </c>
      <c r="U39" s="117" t="s">
        <v>449</v>
      </c>
    </row>
    <row r="40" spans="1:21" x14ac:dyDescent="0.2">
      <c r="A40" s="116">
        <v>44079.457891701386</v>
      </c>
      <c r="B40" s="117" t="s">
        <v>308</v>
      </c>
      <c r="C40" s="117" t="s">
        <v>10</v>
      </c>
      <c r="D40" s="117" t="s">
        <v>7</v>
      </c>
      <c r="E40" s="117" t="s">
        <v>8</v>
      </c>
      <c r="F40" s="117" t="s">
        <v>301</v>
      </c>
      <c r="G40" s="91" t="s">
        <v>259</v>
      </c>
      <c r="H40" s="117" t="s">
        <v>9</v>
      </c>
      <c r="I40" s="117">
        <v>5</v>
      </c>
      <c r="J40" s="117">
        <v>5</v>
      </c>
      <c r="K40" s="117">
        <v>4</v>
      </c>
      <c r="L40" s="117">
        <v>4</v>
      </c>
      <c r="M40" s="117">
        <v>5</v>
      </c>
      <c r="N40" s="117">
        <v>4</v>
      </c>
      <c r="O40" s="117">
        <v>4</v>
      </c>
      <c r="P40" s="117">
        <v>4</v>
      </c>
      <c r="Q40" s="117">
        <v>5</v>
      </c>
      <c r="R40" s="117">
        <v>1</v>
      </c>
      <c r="S40" s="117">
        <v>3</v>
      </c>
      <c r="T40" s="117">
        <v>4</v>
      </c>
    </row>
    <row r="41" spans="1:21" x14ac:dyDescent="0.2">
      <c r="A41" s="116">
        <v>44079.461467187502</v>
      </c>
      <c r="B41" s="117" t="s">
        <v>314</v>
      </c>
      <c r="C41" s="117" t="s">
        <v>6</v>
      </c>
      <c r="D41" s="117" t="s">
        <v>11</v>
      </c>
      <c r="E41" s="117" t="s">
        <v>94</v>
      </c>
      <c r="F41" s="91" t="s">
        <v>274</v>
      </c>
      <c r="G41" s="117" t="s">
        <v>107</v>
      </c>
      <c r="H41" s="117" t="s">
        <v>9</v>
      </c>
      <c r="I41" s="117">
        <v>2</v>
      </c>
      <c r="J41" s="117">
        <v>3</v>
      </c>
      <c r="K41" s="117">
        <v>2</v>
      </c>
      <c r="L41" s="117">
        <v>3</v>
      </c>
      <c r="M41" s="117">
        <v>5</v>
      </c>
      <c r="N41" s="117">
        <v>2</v>
      </c>
      <c r="O41" s="117">
        <v>1</v>
      </c>
      <c r="P41" s="117">
        <v>5</v>
      </c>
      <c r="Q41" s="117">
        <v>5</v>
      </c>
      <c r="R41" s="117">
        <v>1</v>
      </c>
      <c r="S41" s="117">
        <v>3</v>
      </c>
      <c r="T41" s="117">
        <v>5</v>
      </c>
      <c r="U41" s="117" t="s">
        <v>451</v>
      </c>
    </row>
    <row r="42" spans="1:21" x14ac:dyDescent="0.2">
      <c r="A42" s="116">
        <v>44079.462052916671</v>
      </c>
      <c r="B42" s="117" t="s">
        <v>315</v>
      </c>
      <c r="C42" s="117" t="s">
        <v>10</v>
      </c>
      <c r="D42" s="117" t="s">
        <v>11</v>
      </c>
      <c r="E42" s="117" t="s">
        <v>8</v>
      </c>
      <c r="F42" s="91" t="s">
        <v>478</v>
      </c>
      <c r="G42" s="117" t="s">
        <v>189</v>
      </c>
      <c r="H42" s="117" t="s">
        <v>9</v>
      </c>
      <c r="I42" s="117">
        <v>4</v>
      </c>
      <c r="J42" s="117">
        <v>3</v>
      </c>
      <c r="K42" s="117">
        <v>4</v>
      </c>
      <c r="L42" s="117">
        <v>3</v>
      </c>
      <c r="M42" s="117">
        <v>4</v>
      </c>
      <c r="N42" s="117">
        <v>3</v>
      </c>
      <c r="O42" s="117">
        <v>4</v>
      </c>
      <c r="P42" s="117">
        <v>4</v>
      </c>
      <c r="Q42" s="117">
        <v>5</v>
      </c>
      <c r="R42" s="117">
        <v>2</v>
      </c>
      <c r="S42" s="117">
        <v>3</v>
      </c>
      <c r="T42" s="117">
        <v>4</v>
      </c>
    </row>
    <row r="43" spans="1:21" x14ac:dyDescent="0.2">
      <c r="A43" s="116">
        <v>44079.465087222226</v>
      </c>
      <c r="B43" s="117" t="s">
        <v>324</v>
      </c>
      <c r="C43" s="117" t="s">
        <v>6</v>
      </c>
      <c r="D43" s="117" t="s">
        <v>99</v>
      </c>
      <c r="E43" s="117" t="s">
        <v>94</v>
      </c>
      <c r="F43" s="91" t="s">
        <v>274</v>
      </c>
      <c r="G43" s="117" t="s">
        <v>107</v>
      </c>
      <c r="H43" s="117" t="s">
        <v>9</v>
      </c>
      <c r="I43" s="117">
        <v>5</v>
      </c>
      <c r="J43" s="117">
        <v>5</v>
      </c>
      <c r="K43" s="117">
        <v>5</v>
      </c>
      <c r="L43" s="117">
        <v>5</v>
      </c>
      <c r="M43" s="117">
        <v>5</v>
      </c>
      <c r="N43" s="117">
        <v>4</v>
      </c>
      <c r="O43" s="117">
        <v>5</v>
      </c>
      <c r="P43" s="117">
        <v>4</v>
      </c>
      <c r="Q43" s="117">
        <v>5</v>
      </c>
      <c r="R43" s="117">
        <v>2</v>
      </c>
      <c r="S43" s="117">
        <v>4</v>
      </c>
      <c r="T43" s="117">
        <v>4</v>
      </c>
    </row>
    <row r="44" spans="1:21" x14ac:dyDescent="0.2">
      <c r="A44" s="116">
        <v>44079.465792013885</v>
      </c>
      <c r="B44" s="117" t="s">
        <v>327</v>
      </c>
      <c r="C44" s="117" t="s">
        <v>10</v>
      </c>
      <c r="D44" s="117" t="s">
        <v>7</v>
      </c>
      <c r="E44" s="117" t="s">
        <v>8</v>
      </c>
      <c r="F44" s="91" t="s">
        <v>274</v>
      </c>
      <c r="G44" s="117" t="s">
        <v>268</v>
      </c>
      <c r="H44" s="117" t="s">
        <v>9</v>
      </c>
      <c r="I44" s="117">
        <v>5</v>
      </c>
      <c r="J44" s="117">
        <v>5</v>
      </c>
      <c r="K44" s="117">
        <v>5</v>
      </c>
      <c r="L44" s="117">
        <v>5</v>
      </c>
      <c r="M44" s="117">
        <v>5</v>
      </c>
      <c r="N44" s="117">
        <v>5</v>
      </c>
      <c r="O44" s="117">
        <v>5</v>
      </c>
      <c r="P44" s="117">
        <v>5</v>
      </c>
      <c r="Q44" s="117">
        <v>5</v>
      </c>
      <c r="R44" s="117">
        <v>3</v>
      </c>
      <c r="S44" s="117">
        <v>4</v>
      </c>
      <c r="T44" s="117">
        <v>5</v>
      </c>
      <c r="U44" s="117" t="s">
        <v>456</v>
      </c>
    </row>
    <row r="45" spans="1:21" x14ac:dyDescent="0.2">
      <c r="A45" s="116">
        <v>44079.466693275463</v>
      </c>
      <c r="B45" s="117" t="s">
        <v>328</v>
      </c>
      <c r="C45" s="117" t="s">
        <v>6</v>
      </c>
      <c r="D45" s="117" t="s">
        <v>99</v>
      </c>
      <c r="E45" s="117" t="s">
        <v>94</v>
      </c>
      <c r="F45" s="91" t="s">
        <v>480</v>
      </c>
      <c r="G45" s="117" t="s">
        <v>329</v>
      </c>
      <c r="H45" s="117" t="s">
        <v>9</v>
      </c>
      <c r="I45" s="117">
        <v>5</v>
      </c>
      <c r="J45" s="117">
        <v>4</v>
      </c>
      <c r="K45" s="117">
        <v>4</v>
      </c>
      <c r="L45" s="117">
        <v>4</v>
      </c>
      <c r="M45" s="117">
        <v>5</v>
      </c>
      <c r="N45" s="117">
        <v>4</v>
      </c>
      <c r="O45" s="117">
        <v>5</v>
      </c>
      <c r="P45" s="117">
        <v>4</v>
      </c>
      <c r="Q45" s="117">
        <v>4</v>
      </c>
      <c r="R45" s="117">
        <v>3</v>
      </c>
      <c r="S45" s="117">
        <v>4</v>
      </c>
      <c r="T45" s="117">
        <v>4</v>
      </c>
    </row>
    <row r="46" spans="1:21" x14ac:dyDescent="0.2">
      <c r="A46" s="116">
        <v>44079.479017337959</v>
      </c>
      <c r="B46" s="117" t="s">
        <v>340</v>
      </c>
      <c r="C46" s="117" t="s">
        <v>10</v>
      </c>
      <c r="D46" s="117" t="s">
        <v>99</v>
      </c>
      <c r="E46" s="117" t="s">
        <v>94</v>
      </c>
      <c r="F46" s="91" t="s">
        <v>274</v>
      </c>
      <c r="G46" s="91" t="s">
        <v>101</v>
      </c>
      <c r="H46" s="117" t="s">
        <v>9</v>
      </c>
      <c r="I46" s="117">
        <v>4</v>
      </c>
      <c r="J46" s="117">
        <v>4</v>
      </c>
      <c r="K46" s="117">
        <v>4</v>
      </c>
      <c r="L46" s="117">
        <v>4</v>
      </c>
      <c r="M46" s="117">
        <v>5</v>
      </c>
      <c r="N46" s="117">
        <v>5</v>
      </c>
      <c r="O46" s="117">
        <v>4</v>
      </c>
      <c r="P46" s="117">
        <v>4</v>
      </c>
      <c r="Q46" s="117">
        <v>5</v>
      </c>
      <c r="R46" s="117">
        <v>1</v>
      </c>
      <c r="S46" s="117">
        <v>3</v>
      </c>
      <c r="T46" s="117">
        <v>4</v>
      </c>
      <c r="U46" s="117" t="s">
        <v>15</v>
      </c>
    </row>
    <row r="47" spans="1:21" x14ac:dyDescent="0.2">
      <c r="A47" s="116">
        <v>44079.479579560182</v>
      </c>
      <c r="B47" s="117" t="s">
        <v>342</v>
      </c>
      <c r="C47" s="117" t="s">
        <v>10</v>
      </c>
      <c r="D47" s="117" t="s">
        <v>11</v>
      </c>
      <c r="E47" s="117" t="s">
        <v>94</v>
      </c>
      <c r="F47" s="91" t="s">
        <v>482</v>
      </c>
      <c r="G47" s="91" t="s">
        <v>343</v>
      </c>
      <c r="H47" s="117" t="s">
        <v>9</v>
      </c>
      <c r="I47" s="117">
        <v>5</v>
      </c>
      <c r="J47" s="117">
        <v>5</v>
      </c>
      <c r="K47" s="117">
        <v>5</v>
      </c>
      <c r="L47" s="117">
        <v>4</v>
      </c>
      <c r="M47" s="117">
        <v>5</v>
      </c>
      <c r="N47" s="117">
        <v>5</v>
      </c>
      <c r="O47" s="117">
        <v>5</v>
      </c>
      <c r="P47" s="117">
        <v>5</v>
      </c>
      <c r="Q47" s="117">
        <v>5</v>
      </c>
      <c r="R47" s="117">
        <v>3</v>
      </c>
      <c r="S47" s="117">
        <v>4</v>
      </c>
      <c r="T47" s="117">
        <v>4</v>
      </c>
      <c r="U47" s="117" t="s">
        <v>461</v>
      </c>
    </row>
    <row r="48" spans="1:21" x14ac:dyDescent="0.2">
      <c r="A48" s="116">
        <v>44079.483353715274</v>
      </c>
      <c r="B48" s="117" t="s">
        <v>346</v>
      </c>
      <c r="C48" s="117" t="s">
        <v>10</v>
      </c>
      <c r="D48" s="117" t="s">
        <v>11</v>
      </c>
      <c r="E48" s="117" t="s">
        <v>94</v>
      </c>
      <c r="F48" s="91" t="s">
        <v>274</v>
      </c>
      <c r="G48" s="117" t="s">
        <v>279</v>
      </c>
      <c r="H48" s="117" t="s">
        <v>9</v>
      </c>
      <c r="I48" s="117">
        <v>5</v>
      </c>
      <c r="J48" s="117">
        <v>5</v>
      </c>
      <c r="K48" s="117">
        <v>5</v>
      </c>
      <c r="L48" s="117">
        <v>5</v>
      </c>
      <c r="M48" s="117">
        <v>5</v>
      </c>
      <c r="N48" s="117">
        <v>5</v>
      </c>
      <c r="O48" s="117">
        <v>4</v>
      </c>
      <c r="P48" s="117">
        <v>5</v>
      </c>
      <c r="Q48" s="117">
        <v>5</v>
      </c>
      <c r="R48" s="117">
        <v>3</v>
      </c>
      <c r="S48" s="117">
        <v>4</v>
      </c>
      <c r="T48" s="117">
        <v>5</v>
      </c>
      <c r="U48" s="117" t="s">
        <v>15</v>
      </c>
    </row>
    <row r="49" spans="1:21" x14ac:dyDescent="0.2">
      <c r="A49" s="116">
        <v>44079.489582071757</v>
      </c>
      <c r="B49" s="117" t="s">
        <v>360</v>
      </c>
      <c r="C49" s="117" t="s">
        <v>6</v>
      </c>
      <c r="D49" s="117" t="s">
        <v>11</v>
      </c>
      <c r="E49" s="117" t="s">
        <v>94</v>
      </c>
      <c r="F49" s="91" t="s">
        <v>274</v>
      </c>
      <c r="G49" s="117" t="s">
        <v>279</v>
      </c>
      <c r="H49" s="117" t="s">
        <v>9</v>
      </c>
      <c r="I49" s="117">
        <v>4</v>
      </c>
      <c r="J49" s="117">
        <v>4</v>
      </c>
      <c r="K49" s="117">
        <v>4</v>
      </c>
      <c r="L49" s="117">
        <v>4</v>
      </c>
      <c r="M49" s="117">
        <v>4</v>
      </c>
      <c r="N49" s="117">
        <v>4</v>
      </c>
      <c r="O49" s="117">
        <v>3</v>
      </c>
      <c r="P49" s="117">
        <v>4</v>
      </c>
      <c r="Q49" s="117">
        <v>4</v>
      </c>
      <c r="R49" s="117">
        <v>2</v>
      </c>
      <c r="S49" s="117">
        <v>4</v>
      </c>
      <c r="T49" s="117">
        <v>5</v>
      </c>
    </row>
    <row r="50" spans="1:21" x14ac:dyDescent="0.2">
      <c r="A50" s="116">
        <v>44079.491918368054</v>
      </c>
      <c r="B50" s="117" t="s">
        <v>365</v>
      </c>
      <c r="C50" s="117" t="s">
        <v>10</v>
      </c>
      <c r="D50" s="117" t="s">
        <v>99</v>
      </c>
      <c r="E50" s="117" t="s">
        <v>94</v>
      </c>
      <c r="F50" s="91" t="s">
        <v>478</v>
      </c>
      <c r="G50" s="117" t="s">
        <v>189</v>
      </c>
      <c r="H50" s="117" t="s">
        <v>9</v>
      </c>
      <c r="I50" s="117">
        <v>2</v>
      </c>
      <c r="J50" s="117">
        <v>3</v>
      </c>
      <c r="K50" s="117">
        <v>4</v>
      </c>
      <c r="L50" s="117">
        <v>3</v>
      </c>
      <c r="M50" s="117">
        <v>4</v>
      </c>
      <c r="N50" s="117">
        <v>3</v>
      </c>
      <c r="O50" s="117">
        <v>4</v>
      </c>
      <c r="P50" s="117">
        <v>3</v>
      </c>
      <c r="Q50" s="117">
        <v>5</v>
      </c>
      <c r="R50" s="117">
        <v>2</v>
      </c>
      <c r="S50" s="117">
        <v>4</v>
      </c>
      <c r="T50" s="117">
        <v>4</v>
      </c>
    </row>
    <row r="51" spans="1:21" x14ac:dyDescent="0.2">
      <c r="A51" s="116">
        <v>44079.493959189815</v>
      </c>
      <c r="B51" s="117" t="s">
        <v>367</v>
      </c>
      <c r="C51" s="117" t="s">
        <v>10</v>
      </c>
      <c r="D51" s="117" t="s">
        <v>99</v>
      </c>
      <c r="E51" s="117" t="s">
        <v>94</v>
      </c>
      <c r="F51" s="91" t="s">
        <v>274</v>
      </c>
      <c r="G51" s="117" t="s">
        <v>279</v>
      </c>
      <c r="H51" s="117" t="s">
        <v>9</v>
      </c>
      <c r="I51" s="117">
        <v>5</v>
      </c>
      <c r="J51" s="117">
        <v>5</v>
      </c>
      <c r="K51" s="117">
        <v>5</v>
      </c>
      <c r="L51" s="117">
        <v>4</v>
      </c>
      <c r="M51" s="117">
        <v>5</v>
      </c>
      <c r="N51" s="117">
        <v>5</v>
      </c>
      <c r="O51" s="117">
        <v>4</v>
      </c>
      <c r="P51" s="117">
        <v>5</v>
      </c>
      <c r="Q51" s="117">
        <v>5</v>
      </c>
      <c r="R51" s="117">
        <v>3</v>
      </c>
      <c r="S51" s="117">
        <v>4</v>
      </c>
      <c r="T51" s="117">
        <v>4</v>
      </c>
    </row>
    <row r="52" spans="1:21" x14ac:dyDescent="0.2">
      <c r="A52" s="116">
        <v>44079.495818587966</v>
      </c>
      <c r="B52" s="117" t="s">
        <v>374</v>
      </c>
      <c r="C52" s="117" t="s">
        <v>6</v>
      </c>
      <c r="D52" s="117" t="s">
        <v>11</v>
      </c>
      <c r="E52" s="117" t="s">
        <v>94</v>
      </c>
      <c r="F52" s="91" t="s">
        <v>478</v>
      </c>
      <c r="G52" s="117" t="s">
        <v>189</v>
      </c>
      <c r="H52" s="117" t="s">
        <v>9</v>
      </c>
      <c r="I52" s="117">
        <v>4</v>
      </c>
      <c r="J52" s="117">
        <v>4</v>
      </c>
      <c r="K52" s="117">
        <v>5</v>
      </c>
      <c r="L52" s="117">
        <v>4</v>
      </c>
      <c r="M52" s="117">
        <v>5</v>
      </c>
      <c r="N52" s="117">
        <v>4</v>
      </c>
      <c r="O52" s="117">
        <v>5</v>
      </c>
      <c r="P52" s="117">
        <v>5</v>
      </c>
      <c r="Q52" s="117">
        <v>5</v>
      </c>
      <c r="R52" s="117">
        <v>2</v>
      </c>
      <c r="S52" s="117">
        <v>4</v>
      </c>
      <c r="T52" s="117">
        <v>4</v>
      </c>
      <c r="U52" s="117" t="s">
        <v>470</v>
      </c>
    </row>
    <row r="53" spans="1:21" x14ac:dyDescent="0.2">
      <c r="A53" s="116">
        <v>44079.497908634265</v>
      </c>
      <c r="B53" s="117" t="s">
        <v>375</v>
      </c>
      <c r="C53" s="117" t="s">
        <v>10</v>
      </c>
      <c r="D53" s="117" t="s">
        <v>11</v>
      </c>
      <c r="E53" s="117" t="s">
        <v>8</v>
      </c>
      <c r="F53" s="117" t="s">
        <v>251</v>
      </c>
      <c r="G53" s="117" t="s">
        <v>279</v>
      </c>
      <c r="H53" s="117" t="s">
        <v>9</v>
      </c>
      <c r="I53" s="117">
        <v>5</v>
      </c>
      <c r="J53" s="117">
        <v>5</v>
      </c>
      <c r="K53" s="117">
        <v>5</v>
      </c>
      <c r="L53" s="117">
        <v>4</v>
      </c>
      <c r="M53" s="117">
        <v>4</v>
      </c>
      <c r="N53" s="117">
        <v>5</v>
      </c>
      <c r="O53" s="117">
        <v>5</v>
      </c>
      <c r="P53" s="117">
        <v>5</v>
      </c>
      <c r="Q53" s="117">
        <v>5</v>
      </c>
      <c r="R53" s="117">
        <v>5</v>
      </c>
      <c r="S53" s="117">
        <v>5</v>
      </c>
      <c r="T53" s="117">
        <v>5</v>
      </c>
    </row>
    <row r="54" spans="1:21" x14ac:dyDescent="0.2">
      <c r="A54" s="116">
        <v>44079.504299050925</v>
      </c>
      <c r="B54" s="117" t="s">
        <v>377</v>
      </c>
      <c r="C54" s="117" t="s">
        <v>6</v>
      </c>
      <c r="D54" s="117" t="s">
        <v>11</v>
      </c>
      <c r="E54" s="117" t="s">
        <v>94</v>
      </c>
      <c r="F54" s="91" t="s">
        <v>274</v>
      </c>
      <c r="G54" s="117" t="s">
        <v>279</v>
      </c>
      <c r="H54" s="117" t="s">
        <v>9</v>
      </c>
      <c r="I54" s="117">
        <v>5</v>
      </c>
      <c r="J54" s="117">
        <v>5</v>
      </c>
      <c r="K54" s="117">
        <v>5</v>
      </c>
      <c r="L54" s="117">
        <v>5</v>
      </c>
      <c r="M54" s="117">
        <v>5</v>
      </c>
      <c r="N54" s="117">
        <v>5</v>
      </c>
      <c r="O54" s="117">
        <v>5</v>
      </c>
      <c r="P54" s="117">
        <v>4</v>
      </c>
      <c r="Q54" s="117">
        <v>5</v>
      </c>
      <c r="R54" s="117">
        <v>4</v>
      </c>
      <c r="S54" s="117">
        <v>5</v>
      </c>
      <c r="T54" s="117">
        <v>5</v>
      </c>
      <c r="U54" s="117" t="s">
        <v>471</v>
      </c>
    </row>
    <row r="55" spans="1:21" x14ac:dyDescent="0.2">
      <c r="A55" s="116">
        <v>44079.520817430559</v>
      </c>
      <c r="B55" s="117" t="s">
        <v>382</v>
      </c>
      <c r="C55" s="117" t="s">
        <v>10</v>
      </c>
      <c r="D55" s="117" t="s">
        <v>7</v>
      </c>
      <c r="E55" s="117" t="s">
        <v>8</v>
      </c>
      <c r="F55" s="91" t="s">
        <v>274</v>
      </c>
      <c r="G55" s="91" t="s">
        <v>102</v>
      </c>
      <c r="H55" s="117" t="s">
        <v>9</v>
      </c>
      <c r="I55" s="117">
        <v>4</v>
      </c>
      <c r="J55" s="117">
        <v>4</v>
      </c>
      <c r="K55" s="117">
        <v>4</v>
      </c>
      <c r="L55" s="117">
        <v>4</v>
      </c>
      <c r="M55" s="117">
        <v>4</v>
      </c>
      <c r="N55" s="117">
        <v>4</v>
      </c>
      <c r="O55" s="117">
        <v>2</v>
      </c>
      <c r="P55" s="117">
        <v>2</v>
      </c>
      <c r="Q55" s="117">
        <v>4</v>
      </c>
      <c r="R55" s="117">
        <v>2</v>
      </c>
      <c r="S55" s="117">
        <v>4</v>
      </c>
      <c r="T55" s="117">
        <v>3</v>
      </c>
      <c r="U55" s="117" t="s">
        <v>15</v>
      </c>
    </row>
    <row r="56" spans="1:21" x14ac:dyDescent="0.2">
      <c r="A56" s="116">
        <v>44082.4473043287</v>
      </c>
      <c r="B56" s="117" t="s">
        <v>386</v>
      </c>
      <c r="C56" s="117" t="s">
        <v>6</v>
      </c>
      <c r="D56" s="117" t="s">
        <v>99</v>
      </c>
      <c r="E56" s="117" t="s">
        <v>94</v>
      </c>
      <c r="F56" s="91" t="s">
        <v>274</v>
      </c>
      <c r="G56" s="117" t="s">
        <v>154</v>
      </c>
      <c r="H56" s="117" t="s">
        <v>9</v>
      </c>
      <c r="I56" s="117">
        <v>5</v>
      </c>
      <c r="J56" s="117">
        <v>5</v>
      </c>
      <c r="K56" s="117">
        <v>5</v>
      </c>
      <c r="L56" s="117">
        <v>5</v>
      </c>
      <c r="M56" s="117">
        <v>5</v>
      </c>
      <c r="N56" s="117">
        <v>5</v>
      </c>
      <c r="O56" s="117">
        <v>5</v>
      </c>
      <c r="P56" s="117">
        <v>5</v>
      </c>
      <c r="Q56" s="117">
        <v>5</v>
      </c>
      <c r="R56" s="117">
        <v>5</v>
      </c>
      <c r="S56" s="117">
        <v>5</v>
      </c>
      <c r="T56" s="117">
        <v>5</v>
      </c>
    </row>
    <row r="57" spans="1:21" ht="23.25" x14ac:dyDescent="0.2">
      <c r="I57" s="1">
        <f>AVERAGE(I2:I56)</f>
        <v>4.3636363636363633</v>
      </c>
      <c r="J57" s="1">
        <f t="shared" ref="J57:T57" si="0">AVERAGE(J2:J56)</f>
        <v>4.2545454545454549</v>
      </c>
      <c r="K57" s="1">
        <f t="shared" si="0"/>
        <v>4.3454545454545457</v>
      </c>
      <c r="L57" s="1">
        <f t="shared" si="0"/>
        <v>4.2363636363636363</v>
      </c>
      <c r="M57" s="1">
        <f t="shared" si="0"/>
        <v>4.5636363636363635</v>
      </c>
      <c r="N57" s="1">
        <f t="shared" si="0"/>
        <v>4.4545454545454541</v>
      </c>
      <c r="O57" s="1">
        <f t="shared" si="0"/>
        <v>4.4727272727272727</v>
      </c>
      <c r="P57" s="1">
        <f t="shared" si="0"/>
        <v>4.5090909090909088</v>
      </c>
      <c r="Q57" s="1">
        <f t="shared" si="0"/>
        <v>4.7272727272727275</v>
      </c>
      <c r="R57" s="1">
        <f t="shared" si="0"/>
        <v>3.1454545454545455</v>
      </c>
      <c r="S57" s="1">
        <f t="shared" si="0"/>
        <v>4.2181818181818178</v>
      </c>
      <c r="T57" s="1">
        <f t="shared" si="0"/>
        <v>4.3272727272727272</v>
      </c>
    </row>
    <row r="58" spans="1:21" ht="23.25" x14ac:dyDescent="0.2">
      <c r="I58" s="2">
        <f>STDEV(I2:I56)</f>
        <v>0.80193368996298164</v>
      </c>
      <c r="J58" s="2">
        <f t="shared" ref="J58:T58" si="1">STDEV(J2:J56)</f>
        <v>0.92732554150775925</v>
      </c>
      <c r="K58" s="2">
        <f t="shared" si="1"/>
        <v>0.86534475720463577</v>
      </c>
      <c r="L58" s="2">
        <f t="shared" si="1"/>
        <v>0.79264293870747848</v>
      </c>
      <c r="M58" s="2">
        <f t="shared" si="1"/>
        <v>0.56971846080246002</v>
      </c>
      <c r="N58" s="2">
        <f t="shared" si="1"/>
        <v>0.68901921217588458</v>
      </c>
      <c r="O58" s="2">
        <f>STDEV(O2:O56)</f>
        <v>0.81319091318057779</v>
      </c>
      <c r="P58" s="2">
        <f>STDEV(P2:P56)</f>
        <v>0.66312188904502301</v>
      </c>
      <c r="Q58" s="2">
        <f t="shared" si="1"/>
        <v>0.44946657497549447</v>
      </c>
      <c r="R58" s="2">
        <f t="shared" si="1"/>
        <v>1.2385502549378991</v>
      </c>
      <c r="S58" s="2">
        <f t="shared" si="1"/>
        <v>0.65802479664267433</v>
      </c>
      <c r="T58" s="2">
        <f t="shared" si="1"/>
        <v>0.61023812761132068</v>
      </c>
    </row>
    <row r="59" spans="1:21" ht="23.25" x14ac:dyDescent="0.2">
      <c r="I59" s="49">
        <f>AVERAGE(I2:I58)</f>
        <v>4.3011503518175331</v>
      </c>
      <c r="J59" s="49">
        <f t="shared" ref="J59:T59" si="2">AVERAGE(J2:J58)</f>
        <v>4.1961731753693545</v>
      </c>
      <c r="K59" s="49">
        <f t="shared" si="2"/>
        <v>4.2843999877659504</v>
      </c>
      <c r="L59" s="49">
        <f t="shared" si="2"/>
        <v>4.1759474837731778</v>
      </c>
      <c r="M59" s="49">
        <f t="shared" si="2"/>
        <v>4.4935676284989263</v>
      </c>
      <c r="N59" s="49">
        <f t="shared" si="2"/>
        <v>4.3884835906442339</v>
      </c>
      <c r="O59" s="49">
        <f t="shared" si="2"/>
        <v>4.4085248804545243</v>
      </c>
      <c r="P59" s="49">
        <f t="shared" si="2"/>
        <v>4.4416177683883493</v>
      </c>
      <c r="Q59" s="49">
        <f t="shared" si="2"/>
        <v>4.6522234965306701</v>
      </c>
      <c r="R59" s="49">
        <f t="shared" si="2"/>
        <v>3.1120000842174118</v>
      </c>
      <c r="S59" s="49">
        <f t="shared" si="2"/>
        <v>4.1557229230670965</v>
      </c>
      <c r="T59" s="49">
        <f t="shared" si="2"/>
        <v>4.2620615939453339</v>
      </c>
    </row>
    <row r="60" spans="1:21" ht="23.25" x14ac:dyDescent="0.2">
      <c r="A60" s="90"/>
      <c r="B60" s="91"/>
      <c r="C60" s="91"/>
      <c r="D60" s="91"/>
      <c r="E60" s="91"/>
      <c r="F60" s="91"/>
      <c r="G60" s="91"/>
      <c r="H60" s="91"/>
      <c r="I60" s="49">
        <f>STDEV(I2:I56)</f>
        <v>0.80193368996298164</v>
      </c>
      <c r="J60" s="49">
        <f t="shared" ref="J60:T60" si="3">STDEV(J2:J56)</f>
        <v>0.92732554150775925</v>
      </c>
      <c r="K60" s="49">
        <f t="shared" si="3"/>
        <v>0.86534475720463577</v>
      </c>
      <c r="L60" s="49">
        <f t="shared" si="3"/>
        <v>0.79264293870747848</v>
      </c>
      <c r="M60" s="49">
        <f t="shared" si="3"/>
        <v>0.56971846080246002</v>
      </c>
      <c r="N60" s="49">
        <f t="shared" si="3"/>
        <v>0.68901921217588458</v>
      </c>
      <c r="O60" s="49">
        <f t="shared" si="3"/>
        <v>0.81319091318057779</v>
      </c>
      <c r="P60" s="49">
        <f t="shared" si="3"/>
        <v>0.66312188904502301</v>
      </c>
      <c r="Q60" s="49">
        <f t="shared" si="3"/>
        <v>0.44946657497549447</v>
      </c>
      <c r="R60" s="49">
        <f t="shared" si="3"/>
        <v>1.2385502549378991</v>
      </c>
      <c r="S60" s="49">
        <f t="shared" si="3"/>
        <v>0.65802479664267433</v>
      </c>
      <c r="T60" s="49">
        <f t="shared" si="3"/>
        <v>0.61023812761132068</v>
      </c>
    </row>
    <row r="61" spans="1:21" ht="24" x14ac:dyDescent="0.55000000000000004">
      <c r="A61" s="121" t="s">
        <v>6</v>
      </c>
      <c r="B61" s="122">
        <f>COUNTIF(C2:C56,"ชาย")</f>
        <v>17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1" ht="24" x14ac:dyDescent="0.55000000000000004">
      <c r="A62" s="121" t="s">
        <v>10</v>
      </c>
      <c r="B62" s="122">
        <f>COUNTIF(C2:C57,"หญิง")</f>
        <v>38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1" ht="24" x14ac:dyDescent="0.55000000000000004">
      <c r="A63" s="123"/>
      <c r="B63" s="124">
        <f>SUM(B61:B62)</f>
        <v>55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1" ht="24" x14ac:dyDescent="0.55000000000000004">
      <c r="A64" s="126"/>
      <c r="B64" s="127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24" x14ac:dyDescent="0.55000000000000004">
      <c r="A65" s="121" t="s">
        <v>7</v>
      </c>
      <c r="B65" s="122">
        <f>COUNTIF(D2:D56,"20-30 ปี")</f>
        <v>21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24" x14ac:dyDescent="0.55000000000000004">
      <c r="A66" s="121" t="s">
        <v>11</v>
      </c>
      <c r="B66" s="122">
        <f>COUNTIF(D2:D57,"31-40 ปี")</f>
        <v>27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24" x14ac:dyDescent="0.55000000000000004">
      <c r="A67" s="125" t="s">
        <v>99</v>
      </c>
      <c r="B67" s="122">
        <f>COUNTIF(D2:D58,"41-50 ปี")</f>
        <v>7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ht="24" x14ac:dyDescent="0.55000000000000004">
      <c r="A68" s="123"/>
      <c r="B68" s="124">
        <f>SUM(B65:B67)</f>
        <v>55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ht="24" x14ac:dyDescent="0.55000000000000004">
      <c r="A69" s="126"/>
      <c r="B69" s="127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ht="24" x14ac:dyDescent="0.55000000000000004">
      <c r="A70" s="125" t="s">
        <v>8</v>
      </c>
      <c r="B70" s="122">
        <f>COUNTIF(E2:E56,"ปริญญาโท")</f>
        <v>30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ht="24" x14ac:dyDescent="0.55000000000000004">
      <c r="A71" s="125" t="s">
        <v>94</v>
      </c>
      <c r="B71" s="122">
        <f>COUNTIF(E2:E57,"ปริญญาเอก")</f>
        <v>25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24" x14ac:dyDescent="0.55000000000000004">
      <c r="A72" s="123"/>
      <c r="B72" s="124">
        <f>SUM(B70:B71)</f>
        <v>55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24" x14ac:dyDescent="0.55000000000000004">
      <c r="A73" s="126"/>
      <c r="B73" s="127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ht="24" x14ac:dyDescent="0.55000000000000004">
      <c r="A74" s="125" t="s">
        <v>474</v>
      </c>
      <c r="B74" s="122">
        <f>COUNTIF(F2:F61,"คณะบริหารธุรกิจ เศรษฐศาสตร์และการสื่อสาร")</f>
        <v>3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24" x14ac:dyDescent="0.55000000000000004">
      <c r="A75" s="125" t="s">
        <v>479</v>
      </c>
      <c r="B75" s="122">
        <f>COUNTIF(F2:F64,"คณะมนุษยศาสตร์")</f>
        <v>3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ht="24" x14ac:dyDescent="0.55000000000000004">
      <c r="A76" s="125" t="s">
        <v>485</v>
      </c>
      <c r="B76" s="122">
        <f>COUNTIF(F2:F65,"คณะพยาบาลศาสตร์")</f>
        <v>4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24" x14ac:dyDescent="0.55000000000000004">
      <c r="A77" s="125" t="s">
        <v>301</v>
      </c>
      <c r="B77" s="122">
        <f>COUNTIF(F2:F66,"คณะเกษตรศาสตร์ ทรัพยากรธรรมชาติและสิ่งแวดล้อม")</f>
        <v>5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24" x14ac:dyDescent="0.55000000000000004">
      <c r="A78" s="125" t="s">
        <v>274</v>
      </c>
      <c r="B78" s="122">
        <f>COUNTIF(F2:F67,"คณะศึกษาศาสตร์")</f>
        <v>23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ht="24" x14ac:dyDescent="0.55000000000000004">
      <c r="A79" s="125" t="s">
        <v>251</v>
      </c>
      <c r="B79" s="122">
        <f>COUNTIF(F24:F68,"บัณฑิตวิทยาลัย")</f>
        <v>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ht="24" x14ac:dyDescent="0.55000000000000004">
      <c r="A80" s="125" t="s">
        <v>482</v>
      </c>
      <c r="B80" s="122">
        <f>COUNTIF(F2:F67,"คณะสถาปัตยกรรมศาสตร์")</f>
        <v>1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ht="24" x14ac:dyDescent="0.55000000000000004">
      <c r="A81" s="125" t="s">
        <v>478</v>
      </c>
      <c r="B81" s="122">
        <f>COUNTIF(F2:F69,"คณะสาธารณสุขศาสตร์")</f>
        <v>10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24" x14ac:dyDescent="0.55000000000000004">
      <c r="A82" s="125" t="s">
        <v>480</v>
      </c>
      <c r="B82" s="122">
        <f>COUNTIF(F2:F70,"คณะวิทยาศาสตร์")</f>
        <v>2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ht="24" x14ac:dyDescent="0.55000000000000004">
      <c r="A83" s="125" t="s">
        <v>481</v>
      </c>
      <c r="B83" s="122">
        <f>COUNTIF(F2:F71,"คณะสังคมศาสตร์")</f>
        <v>3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ht="24" x14ac:dyDescent="0.55000000000000004">
      <c r="A84" s="123"/>
      <c r="B84" s="124">
        <f>SUM(B74:B83)</f>
        <v>55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ht="24" x14ac:dyDescent="0.55000000000000004">
      <c r="A85" s="126"/>
      <c r="B85" s="127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ht="24" x14ac:dyDescent="0.55000000000000004">
      <c r="A86" s="129" t="s">
        <v>98</v>
      </c>
      <c r="B86" s="122">
        <f>COUNTIF(G2:G57,"บริหารธุรกิจ")</f>
        <v>2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ht="24" x14ac:dyDescent="0.55000000000000004">
      <c r="A87" s="129" t="s">
        <v>122</v>
      </c>
      <c r="B87" s="122">
        <f>COUNTIF(G2:G81,"รัฐศาสตร์")</f>
        <v>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:20" ht="24" x14ac:dyDescent="0.55000000000000004">
      <c r="A88" s="129" t="s">
        <v>154</v>
      </c>
      <c r="B88" s="122">
        <f>COUNTIF(G2:G84,"เทคโนโลยีและสื่อสารการศึกษา")</f>
        <v>2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ht="24" x14ac:dyDescent="0.55000000000000004">
      <c r="A89" s="129" t="s">
        <v>102</v>
      </c>
      <c r="B89" s="122">
        <f>COUNTIF(G2:G85,"การบริหารการศึกษา")</f>
        <v>1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ht="24" x14ac:dyDescent="0.55000000000000004">
      <c r="A90" s="129" t="s">
        <v>101</v>
      </c>
      <c r="B90" s="122">
        <f>COUNTIF(G2:G85,"วิจัยและประเมินผลการศึกษา")</f>
        <v>4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ht="24" x14ac:dyDescent="0.55000000000000004">
      <c r="A91" s="129" t="s">
        <v>129</v>
      </c>
      <c r="B91" s="122">
        <f>COUNTIF(G2:G85,"การพยาบาลเวชปฏิบัติชุมชน")</f>
        <v>4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1:20" ht="24" x14ac:dyDescent="0.55000000000000004">
      <c r="A92" s="129" t="s">
        <v>189</v>
      </c>
      <c r="B92" s="122">
        <f>COUNTIF(G2:G85,"สาธารณสุขศาสตร์")</f>
        <v>10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1:20" ht="24" x14ac:dyDescent="0.55000000000000004">
      <c r="A93" s="129" t="s">
        <v>107</v>
      </c>
      <c r="B93" s="122">
        <f>COUNTIF(G2:G86,"พลศึกษาและวิทยาศาสตร์การออกกำลังกาย")</f>
        <v>6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1:20" ht="24" x14ac:dyDescent="0.55000000000000004">
      <c r="A94" s="129" t="s">
        <v>145</v>
      </c>
      <c r="B94" s="122">
        <f>COUNTIF(G2:G87,"ภาษาไทย")</f>
        <v>4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1:20" ht="24" x14ac:dyDescent="0.55000000000000004">
      <c r="A95" s="129" t="s">
        <v>187</v>
      </c>
      <c r="B95" s="122">
        <f>COUNTIF(G2:G88,"หลักสูตรและการสอน")</f>
        <v>1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1:20" ht="24" x14ac:dyDescent="0.55000000000000004">
      <c r="A96" s="129" t="s">
        <v>268</v>
      </c>
      <c r="B96" s="122">
        <f>COUNTIF(G2:G89,"คณิตศาสตร์ศึกษา")</f>
        <v>2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1:20" ht="24" x14ac:dyDescent="0.55000000000000004">
      <c r="A97" s="129" t="s">
        <v>279</v>
      </c>
      <c r="B97" s="122">
        <f>COUNTIF(G2:G90,"นวัตกรรมทางการวัดผลการเรียนรู้")</f>
        <v>5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1:20" ht="24" x14ac:dyDescent="0.55000000000000004">
      <c r="A98" s="129" t="s">
        <v>156</v>
      </c>
      <c r="B98" s="122">
        <f>COUNTIF(G2:G91,"วิทยาศาสตร์ศึกษา")</f>
        <v>1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1:20" ht="24" x14ac:dyDescent="0.55000000000000004">
      <c r="A99" s="129" t="s">
        <v>343</v>
      </c>
      <c r="B99" s="122">
        <f>COUNTIF(G2:G91,"สถาปัตยกรรมศาสตร์")</f>
        <v>1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1:20" ht="24" x14ac:dyDescent="0.55000000000000004">
      <c r="A100" s="129" t="s">
        <v>307</v>
      </c>
      <c r="B100" s="122">
        <f>COUNTIF(G2:G91,"เทคโนโลยีสารสนเทศเชิงกลยุทธ์")</f>
        <v>1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1:20" ht="24" x14ac:dyDescent="0.55000000000000004">
      <c r="A101" s="129" t="s">
        <v>93</v>
      </c>
      <c r="B101" s="122">
        <f>COUNTIF(G2:G91,"การจัดการกีฬา")</f>
        <v>1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1:20" ht="24" x14ac:dyDescent="0.55000000000000004">
      <c r="A102" s="129" t="s">
        <v>201</v>
      </c>
      <c r="B102" s="122">
        <f>COUNTIF(G2:G92,"วิทยาศาสตร์การประมง")</f>
        <v>1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1:20" ht="24" x14ac:dyDescent="0.55000000000000004">
      <c r="A103" s="129" t="s">
        <v>217</v>
      </c>
      <c r="B103" s="122">
        <f>COUNTIF(G2:G93,"เทคโนโลยีชีวภาพทางการเกษตร")</f>
        <v>2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1:20" ht="24" x14ac:dyDescent="0.55000000000000004">
      <c r="A104" s="129" t="s">
        <v>124</v>
      </c>
      <c r="B104" s="122">
        <f>COUNTIF(G2:G94,"ภูมิสารสนเทศศาสตร์")</f>
        <v>1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1:20" ht="24" x14ac:dyDescent="0.55000000000000004">
      <c r="A105" s="129" t="s">
        <v>329</v>
      </c>
      <c r="B105" s="122">
        <f>COUNTIF(G3:G95,"ฟิสิกส์ประยุกต์")</f>
        <v>1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1:20" ht="24" x14ac:dyDescent="0.55000000000000004">
      <c r="A106" s="129" t="s">
        <v>486</v>
      </c>
      <c r="B106" s="122">
        <f>COUNTIF(G2:G98,"วิทยาศาสตร์ชีวภาพ")</f>
        <v>1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1:20" ht="24" x14ac:dyDescent="0.55000000000000004">
      <c r="A107" s="129" t="s">
        <v>259</v>
      </c>
      <c r="B107" s="122">
        <f>COUNTIF(G2:G99,"วิทยาศาสตร์การเกษตร")</f>
        <v>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1:20" ht="24" x14ac:dyDescent="0.55000000000000004">
      <c r="A108" s="120"/>
      <c r="B108" s="130">
        <f>SUM(B86:B107)</f>
        <v>55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1:20" x14ac:dyDescent="0.2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1:20" x14ac:dyDescent="0.2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1:20" x14ac:dyDescent="0.2">
      <c r="A111" s="9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1:20" x14ac:dyDescent="0.2">
      <c r="A112" s="90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</row>
    <row r="113" spans="1:20" x14ac:dyDescent="0.2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</row>
    <row r="114" spans="1:20" x14ac:dyDescent="0.2">
      <c r="A114" s="90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1:20" x14ac:dyDescent="0.2">
      <c r="A115" s="90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</row>
    <row r="116" spans="1:20" x14ac:dyDescent="0.2">
      <c r="A116" s="90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</row>
    <row r="117" spans="1:20" x14ac:dyDescent="0.2">
      <c r="A117" s="90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x14ac:dyDescent="0.2">
      <c r="A118" s="90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x14ac:dyDescent="0.2">
      <c r="A119" s="90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</row>
    <row r="120" spans="1:20" x14ac:dyDescent="0.2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</row>
    <row r="121" spans="1:20" x14ac:dyDescent="0.2">
      <c r="A121" s="90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</row>
    <row r="122" spans="1:20" x14ac:dyDescent="0.2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</row>
    <row r="123" spans="1:20" x14ac:dyDescent="0.2">
      <c r="A123" s="90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</row>
    <row r="124" spans="1:20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</row>
    <row r="125" spans="1:20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</row>
    <row r="126" spans="1:20" x14ac:dyDescent="0.2">
      <c r="A126" s="90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</row>
    <row r="127" spans="1:20" x14ac:dyDescent="0.2">
      <c r="A127" s="90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</row>
    <row r="128" spans="1:20" x14ac:dyDescent="0.2">
      <c r="A128" s="90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</row>
    <row r="129" spans="1:20" x14ac:dyDescent="0.2">
      <c r="A129" s="90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</row>
    <row r="130" spans="1:20" x14ac:dyDescent="0.2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</row>
    <row r="131" spans="1:20" x14ac:dyDescent="0.2">
      <c r="A131" s="90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</row>
    <row r="132" spans="1:20" x14ac:dyDescent="0.2">
      <c r="A132" s="90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</row>
    <row r="133" spans="1:20" x14ac:dyDescent="0.2">
      <c r="A133" s="90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x14ac:dyDescent="0.2">
      <c r="A134" s="90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</row>
    <row r="135" spans="1:20" x14ac:dyDescent="0.2">
      <c r="A135" s="90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</row>
    <row r="136" spans="1:20" x14ac:dyDescent="0.2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</row>
    <row r="137" spans="1:20" x14ac:dyDescent="0.2">
      <c r="A137" s="90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</row>
    <row r="138" spans="1:20" x14ac:dyDescent="0.2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</row>
    <row r="139" spans="1:20" x14ac:dyDescent="0.2">
      <c r="A139" s="90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</row>
    <row r="140" spans="1:20" x14ac:dyDescent="0.2">
      <c r="A140" s="9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</row>
    <row r="141" spans="1:20" x14ac:dyDescent="0.2">
      <c r="A141" s="90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x14ac:dyDescent="0.2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</row>
    <row r="143" spans="1:20" x14ac:dyDescent="0.2">
      <c r="A143" s="90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</row>
    <row r="144" spans="1:20" x14ac:dyDescent="0.2">
      <c r="A144" s="90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</row>
    <row r="145" spans="1:20" x14ac:dyDescent="0.2">
      <c r="A145" s="90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</row>
    <row r="146" spans="1:20" x14ac:dyDescent="0.2">
      <c r="A146" s="90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</row>
    <row r="147" spans="1:20" x14ac:dyDescent="0.2">
      <c r="A147" s="90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</row>
    <row r="148" spans="1:20" x14ac:dyDescent="0.2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</row>
    <row r="149" spans="1:20" x14ac:dyDescent="0.2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</row>
    <row r="150" spans="1:20" x14ac:dyDescent="0.2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</row>
    <row r="151" spans="1:20" x14ac:dyDescent="0.2">
      <c r="A151" s="90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</row>
    <row r="152" spans="1:20" x14ac:dyDescent="0.2">
      <c r="A152" s="90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</row>
    <row r="153" spans="1:20" x14ac:dyDescent="0.2">
      <c r="A153" s="90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</row>
    <row r="154" spans="1:20" x14ac:dyDescent="0.2">
      <c r="A154" s="90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</row>
    <row r="155" spans="1:20" x14ac:dyDescent="0.2"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</row>
    <row r="156" spans="1:20" x14ac:dyDescent="0.2"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</row>
    <row r="157" spans="1:20" x14ac:dyDescent="0.2"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</row>
    <row r="158" spans="1:20" x14ac:dyDescent="0.2"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</row>
    <row r="159" spans="1:20" x14ac:dyDescent="0.2"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</row>
    <row r="160" spans="1:20" x14ac:dyDescent="0.2"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</row>
    <row r="161" spans="10:20" x14ac:dyDescent="0.2"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</row>
  </sheetData>
  <autoFilter ref="A2:U63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12"/>
  <sheetViews>
    <sheetView topLeftCell="E1" zoomScale="70" zoomScaleNormal="70" workbookViewId="0">
      <selection activeCell="R1" sqref="R1:S1048576"/>
    </sheetView>
  </sheetViews>
  <sheetFormatPr defaultColWidth="14.42578125" defaultRowHeight="12.75" x14ac:dyDescent="0.2"/>
  <cols>
    <col min="1" max="1" width="21.5703125" customWidth="1"/>
    <col min="2" max="2" width="46.5703125" bestFit="1" customWidth="1"/>
    <col min="3" max="3" width="10.7109375" bestFit="1" customWidth="1"/>
    <col min="4" max="4" width="7.42578125" bestFit="1" customWidth="1"/>
    <col min="5" max="5" width="21.5703125" customWidth="1"/>
    <col min="6" max="6" width="36.7109375" bestFit="1" customWidth="1"/>
    <col min="7" max="21" width="21.5703125" customWidth="1"/>
  </cols>
  <sheetData>
    <row r="1" spans="1:21" x14ac:dyDescent="0.2">
      <c r="A1" s="89" t="s">
        <v>541</v>
      </c>
      <c r="B1" s="89" t="s">
        <v>542</v>
      </c>
      <c r="C1" s="89" t="s">
        <v>0</v>
      </c>
      <c r="D1" s="89" t="s">
        <v>1</v>
      </c>
      <c r="E1" s="89" t="s">
        <v>2</v>
      </c>
      <c r="F1" s="89" t="s">
        <v>543</v>
      </c>
      <c r="G1" s="89" t="s">
        <v>4</v>
      </c>
      <c r="H1" s="89" t="s">
        <v>544</v>
      </c>
      <c r="I1" s="89" t="s">
        <v>388</v>
      </c>
      <c r="J1" s="89" t="s">
        <v>389</v>
      </c>
      <c r="K1" s="89" t="s">
        <v>390</v>
      </c>
      <c r="L1" s="89" t="s">
        <v>391</v>
      </c>
      <c r="M1" s="89" t="s">
        <v>392</v>
      </c>
      <c r="N1" s="89" t="s">
        <v>393</v>
      </c>
      <c r="O1" s="89" t="s">
        <v>394</v>
      </c>
      <c r="P1" s="89" t="s">
        <v>395</v>
      </c>
      <c r="Q1" s="89" t="s">
        <v>396</v>
      </c>
      <c r="R1" s="89" t="s">
        <v>397</v>
      </c>
      <c r="S1" s="89" t="s">
        <v>398</v>
      </c>
      <c r="T1" s="89" t="s">
        <v>399</v>
      </c>
      <c r="U1" s="89" t="s">
        <v>400</v>
      </c>
    </row>
    <row r="2" spans="1:21" x14ac:dyDescent="0.2">
      <c r="A2" s="116">
        <v>44079.442559328701</v>
      </c>
      <c r="B2" s="117" t="s">
        <v>235</v>
      </c>
      <c r="C2" s="117" t="s">
        <v>6</v>
      </c>
      <c r="D2" s="117" t="s">
        <v>99</v>
      </c>
      <c r="E2" s="117" t="s">
        <v>94</v>
      </c>
      <c r="F2" s="91" t="s">
        <v>274</v>
      </c>
      <c r="G2" s="91" t="s">
        <v>101</v>
      </c>
      <c r="H2" s="117" t="s">
        <v>16</v>
      </c>
      <c r="I2" s="117">
        <v>5</v>
      </c>
      <c r="J2" s="117">
        <v>5</v>
      </c>
      <c r="K2" s="117">
        <v>5</v>
      </c>
      <c r="L2" s="117">
        <v>4</v>
      </c>
      <c r="M2" s="117">
        <v>4</v>
      </c>
      <c r="N2" s="117">
        <v>4</v>
      </c>
      <c r="O2" s="117">
        <v>5</v>
      </c>
      <c r="P2" s="117">
        <v>5</v>
      </c>
      <c r="Q2" s="117">
        <v>5</v>
      </c>
      <c r="R2" s="117">
        <v>3</v>
      </c>
      <c r="S2" s="117">
        <v>4</v>
      </c>
      <c r="T2" s="117">
        <v>4</v>
      </c>
      <c r="U2" s="117" t="s">
        <v>430</v>
      </c>
    </row>
    <row r="3" spans="1:21" x14ac:dyDescent="0.2">
      <c r="A3" s="116">
        <v>44079.443453738422</v>
      </c>
      <c r="B3" s="117" t="s">
        <v>242</v>
      </c>
      <c r="C3" s="117" t="s">
        <v>10</v>
      </c>
      <c r="D3" s="117" t="s">
        <v>7</v>
      </c>
      <c r="E3" s="117" t="s">
        <v>94</v>
      </c>
      <c r="F3" s="91" t="s">
        <v>489</v>
      </c>
      <c r="G3" s="117" t="s">
        <v>244</v>
      </c>
      <c r="H3" s="117" t="s">
        <v>16</v>
      </c>
      <c r="I3" s="117">
        <v>4</v>
      </c>
      <c r="J3" s="117">
        <v>3</v>
      </c>
      <c r="K3" s="117">
        <v>3</v>
      </c>
      <c r="L3" s="117">
        <v>2</v>
      </c>
      <c r="M3" s="117">
        <v>5</v>
      </c>
      <c r="N3" s="117">
        <v>4</v>
      </c>
      <c r="O3" s="117">
        <v>5</v>
      </c>
      <c r="P3" s="91">
        <v>5</v>
      </c>
      <c r="Q3" s="117">
        <v>5</v>
      </c>
      <c r="R3" s="117">
        <v>3</v>
      </c>
      <c r="S3" s="117">
        <v>4</v>
      </c>
      <c r="T3" s="117">
        <v>4</v>
      </c>
      <c r="U3" s="117" t="s">
        <v>433</v>
      </c>
    </row>
    <row r="4" spans="1:21" x14ac:dyDescent="0.2">
      <c r="A4" s="116">
        <v>44079.447229548612</v>
      </c>
      <c r="B4" s="117" t="s">
        <v>273</v>
      </c>
      <c r="C4" s="117" t="s">
        <v>6</v>
      </c>
      <c r="D4" s="117" t="s">
        <v>11</v>
      </c>
      <c r="E4" s="117" t="s">
        <v>94</v>
      </c>
      <c r="F4" s="117" t="s">
        <v>274</v>
      </c>
      <c r="G4" s="117" t="s">
        <v>187</v>
      </c>
      <c r="H4" s="117" t="s">
        <v>16</v>
      </c>
      <c r="I4" s="117">
        <v>5</v>
      </c>
      <c r="J4" s="117">
        <v>5</v>
      </c>
      <c r="K4" s="117">
        <v>4</v>
      </c>
      <c r="L4" s="117">
        <v>4</v>
      </c>
      <c r="M4" s="117">
        <v>5</v>
      </c>
      <c r="N4" s="117">
        <v>5</v>
      </c>
      <c r="O4" s="117">
        <v>5</v>
      </c>
      <c r="P4" s="117">
        <v>5</v>
      </c>
      <c r="Q4" s="117">
        <v>5</v>
      </c>
      <c r="R4" s="117">
        <v>3</v>
      </c>
      <c r="S4" s="117">
        <v>4</v>
      </c>
      <c r="T4" s="117">
        <v>4</v>
      </c>
    </row>
    <row r="5" spans="1:21" x14ac:dyDescent="0.2">
      <c r="A5" s="116">
        <v>44079.449738668976</v>
      </c>
      <c r="B5" s="117" t="s">
        <v>284</v>
      </c>
      <c r="C5" s="117" t="s">
        <v>10</v>
      </c>
      <c r="D5" s="117" t="s">
        <v>99</v>
      </c>
      <c r="E5" s="117" t="s">
        <v>94</v>
      </c>
      <c r="F5" s="91" t="s">
        <v>274</v>
      </c>
      <c r="G5" s="117" t="s">
        <v>187</v>
      </c>
      <c r="H5" s="117" t="s">
        <v>16</v>
      </c>
      <c r="I5" s="117">
        <v>5</v>
      </c>
      <c r="J5" s="117">
        <v>5</v>
      </c>
      <c r="K5" s="117">
        <v>5</v>
      </c>
      <c r="L5" s="117">
        <v>5</v>
      </c>
      <c r="M5" s="117">
        <v>5</v>
      </c>
      <c r="N5" s="117">
        <v>4</v>
      </c>
      <c r="O5" s="117">
        <v>5</v>
      </c>
      <c r="P5" s="117">
        <v>5</v>
      </c>
      <c r="Q5" s="117">
        <v>5</v>
      </c>
      <c r="R5" s="117">
        <v>3</v>
      </c>
      <c r="S5" s="117">
        <v>4</v>
      </c>
      <c r="T5" s="117">
        <v>5</v>
      </c>
      <c r="U5" s="117" t="s">
        <v>15</v>
      </c>
    </row>
    <row r="6" spans="1:21" x14ac:dyDescent="0.2">
      <c r="A6" s="116">
        <v>44079.458711550928</v>
      </c>
      <c r="B6" s="117" t="s">
        <v>310</v>
      </c>
      <c r="C6" s="117" t="s">
        <v>6</v>
      </c>
      <c r="D6" s="117" t="s">
        <v>11</v>
      </c>
      <c r="E6" s="117" t="s">
        <v>94</v>
      </c>
      <c r="F6" s="117" t="s">
        <v>198</v>
      </c>
      <c r="G6" s="91" t="s">
        <v>484</v>
      </c>
      <c r="H6" s="117" t="s">
        <v>16</v>
      </c>
      <c r="I6" s="117">
        <v>4</v>
      </c>
      <c r="J6" s="117">
        <v>5</v>
      </c>
      <c r="K6" s="117">
        <v>5</v>
      </c>
      <c r="L6" s="117">
        <v>5</v>
      </c>
      <c r="M6" s="117">
        <v>4</v>
      </c>
      <c r="N6" s="117">
        <v>3</v>
      </c>
      <c r="O6" s="117">
        <v>4</v>
      </c>
      <c r="P6" s="117">
        <v>4</v>
      </c>
      <c r="Q6" s="117">
        <v>5</v>
      </c>
      <c r="R6" s="117">
        <v>4</v>
      </c>
      <c r="S6" s="117">
        <v>4</v>
      </c>
      <c r="T6" s="117">
        <v>4</v>
      </c>
    </row>
    <row r="7" spans="1:21" x14ac:dyDescent="0.2">
      <c r="A7" s="116">
        <v>44079.459487233791</v>
      </c>
      <c r="B7" s="117" t="s">
        <v>311</v>
      </c>
      <c r="C7" s="117" t="s">
        <v>10</v>
      </c>
      <c r="D7" s="117" t="s">
        <v>11</v>
      </c>
      <c r="E7" s="117" t="s">
        <v>94</v>
      </c>
      <c r="F7" s="91" t="s">
        <v>274</v>
      </c>
      <c r="G7" s="91" t="s">
        <v>101</v>
      </c>
      <c r="H7" s="117" t="s">
        <v>16</v>
      </c>
      <c r="I7" s="117">
        <v>5</v>
      </c>
      <c r="J7" s="117">
        <v>5</v>
      </c>
      <c r="K7" s="117">
        <v>5</v>
      </c>
      <c r="L7" s="117">
        <v>5</v>
      </c>
      <c r="M7" s="117">
        <v>5</v>
      </c>
      <c r="N7" s="117">
        <v>5</v>
      </c>
      <c r="O7" s="117">
        <v>5</v>
      </c>
      <c r="P7" s="117">
        <v>5</v>
      </c>
      <c r="Q7" s="117">
        <v>5</v>
      </c>
      <c r="R7" s="117">
        <v>3</v>
      </c>
      <c r="S7" s="117">
        <v>5</v>
      </c>
      <c r="T7" s="117">
        <v>5</v>
      </c>
    </row>
    <row r="8" spans="1:21" x14ac:dyDescent="0.2">
      <c r="A8" s="116">
        <v>44079.465716423612</v>
      </c>
      <c r="B8" s="117" t="s">
        <v>326</v>
      </c>
      <c r="C8" s="117" t="s">
        <v>6</v>
      </c>
      <c r="D8" s="117" t="s">
        <v>7</v>
      </c>
      <c r="E8" s="117" t="s">
        <v>94</v>
      </c>
      <c r="F8" s="117" t="s">
        <v>301</v>
      </c>
      <c r="G8" s="91" t="s">
        <v>217</v>
      </c>
      <c r="H8" s="117" t="s">
        <v>16</v>
      </c>
      <c r="I8" s="117">
        <v>4</v>
      </c>
      <c r="J8" s="117">
        <v>5</v>
      </c>
      <c r="K8" s="117">
        <v>4</v>
      </c>
      <c r="L8" s="117">
        <v>2</v>
      </c>
      <c r="M8" s="117">
        <v>3</v>
      </c>
      <c r="N8" s="117">
        <v>5</v>
      </c>
      <c r="O8" s="117">
        <v>5</v>
      </c>
      <c r="P8" s="117">
        <v>2</v>
      </c>
      <c r="Q8" s="117">
        <v>5</v>
      </c>
      <c r="R8" s="117">
        <v>3</v>
      </c>
      <c r="S8" s="117">
        <v>4</v>
      </c>
      <c r="T8" s="117">
        <v>4</v>
      </c>
      <c r="U8" s="117" t="s">
        <v>455</v>
      </c>
    </row>
    <row r="9" spans="1:21" x14ac:dyDescent="0.2">
      <c r="A9" s="116">
        <v>44079.467269872686</v>
      </c>
      <c r="B9" s="117" t="s">
        <v>331</v>
      </c>
      <c r="C9" s="117" t="s">
        <v>6</v>
      </c>
      <c r="D9" s="117" t="s">
        <v>99</v>
      </c>
      <c r="E9" s="117" t="s">
        <v>94</v>
      </c>
      <c r="F9" s="91" t="s">
        <v>477</v>
      </c>
      <c r="G9" s="117" t="s">
        <v>148</v>
      </c>
      <c r="H9" s="117" t="s">
        <v>16</v>
      </c>
      <c r="I9" s="117">
        <v>4</v>
      </c>
      <c r="J9" s="117">
        <v>4</v>
      </c>
      <c r="K9" s="117">
        <v>1</v>
      </c>
      <c r="L9" s="117">
        <v>4</v>
      </c>
      <c r="M9" s="117">
        <v>3</v>
      </c>
      <c r="N9" s="91">
        <v>4</v>
      </c>
      <c r="O9" s="117">
        <v>5</v>
      </c>
      <c r="P9" s="117">
        <v>4</v>
      </c>
      <c r="Q9" s="117">
        <v>5</v>
      </c>
      <c r="R9" s="117">
        <v>3</v>
      </c>
      <c r="S9" s="117">
        <v>4</v>
      </c>
      <c r="T9" s="117">
        <v>4</v>
      </c>
      <c r="U9" s="117" t="s">
        <v>458</v>
      </c>
    </row>
    <row r="10" spans="1:21" x14ac:dyDescent="0.2">
      <c r="A10" s="116">
        <v>44079.467302002318</v>
      </c>
      <c r="B10" s="117" t="s">
        <v>332</v>
      </c>
      <c r="C10" s="117" t="s">
        <v>10</v>
      </c>
      <c r="D10" s="117" t="s">
        <v>99</v>
      </c>
      <c r="E10" s="117" t="s">
        <v>94</v>
      </c>
      <c r="F10" s="91" t="s">
        <v>274</v>
      </c>
      <c r="G10" s="117" t="s">
        <v>156</v>
      </c>
      <c r="H10" s="117" t="s">
        <v>16</v>
      </c>
      <c r="I10" s="117">
        <v>3</v>
      </c>
      <c r="J10" s="117">
        <v>4</v>
      </c>
      <c r="K10" s="117">
        <v>4</v>
      </c>
      <c r="L10" s="117">
        <v>4</v>
      </c>
      <c r="M10" s="117">
        <v>5</v>
      </c>
      <c r="N10" s="117">
        <v>4</v>
      </c>
      <c r="O10" s="117">
        <v>5</v>
      </c>
      <c r="P10" s="117">
        <v>5</v>
      </c>
      <c r="Q10" s="117">
        <v>5</v>
      </c>
      <c r="R10" s="117">
        <v>3</v>
      </c>
      <c r="S10" s="117">
        <v>4</v>
      </c>
      <c r="T10" s="117">
        <v>4</v>
      </c>
      <c r="U10" s="117" t="s">
        <v>15</v>
      </c>
    </row>
    <row r="11" spans="1:21" x14ac:dyDescent="0.2">
      <c r="A11" s="116">
        <v>44079.470009594908</v>
      </c>
      <c r="B11" s="117" t="s">
        <v>333</v>
      </c>
      <c r="C11" s="117" t="s">
        <v>6</v>
      </c>
      <c r="D11" s="117" t="s">
        <v>99</v>
      </c>
      <c r="E11" s="117" t="s">
        <v>94</v>
      </c>
      <c r="F11" s="91" t="s">
        <v>274</v>
      </c>
      <c r="G11" s="117" t="s">
        <v>334</v>
      </c>
      <c r="H11" s="117" t="s">
        <v>16</v>
      </c>
      <c r="I11" s="117">
        <v>5</v>
      </c>
      <c r="J11" s="117">
        <v>5</v>
      </c>
      <c r="K11" s="117">
        <v>5</v>
      </c>
      <c r="L11" s="117">
        <v>5</v>
      </c>
      <c r="M11" s="117">
        <v>5</v>
      </c>
      <c r="N11" s="117">
        <v>5</v>
      </c>
      <c r="O11" s="117">
        <v>5</v>
      </c>
      <c r="P11" s="117">
        <v>5</v>
      </c>
      <c r="Q11" s="117">
        <v>4</v>
      </c>
      <c r="R11" s="117">
        <v>3</v>
      </c>
      <c r="S11" s="117">
        <v>4</v>
      </c>
      <c r="T11" s="117">
        <v>5</v>
      </c>
    </row>
    <row r="12" spans="1:21" x14ac:dyDescent="0.2">
      <c r="A12" s="116">
        <v>44079.470637881939</v>
      </c>
      <c r="B12" s="117" t="s">
        <v>335</v>
      </c>
      <c r="C12" s="117" t="s">
        <v>10</v>
      </c>
      <c r="D12" s="117" t="s">
        <v>99</v>
      </c>
      <c r="E12" s="117" t="s">
        <v>94</v>
      </c>
      <c r="F12" s="91" t="s">
        <v>474</v>
      </c>
      <c r="G12" s="117" t="s">
        <v>98</v>
      </c>
      <c r="H12" s="117" t="s">
        <v>16</v>
      </c>
      <c r="I12" s="117">
        <v>5</v>
      </c>
      <c r="J12" s="117">
        <v>5</v>
      </c>
      <c r="K12" s="117">
        <v>5</v>
      </c>
      <c r="L12" s="117">
        <v>5</v>
      </c>
      <c r="M12" s="117">
        <v>5</v>
      </c>
      <c r="N12" s="117">
        <v>5</v>
      </c>
      <c r="O12" s="117">
        <v>5</v>
      </c>
      <c r="P12" s="117">
        <v>5</v>
      </c>
      <c r="Q12" s="117">
        <v>5</v>
      </c>
      <c r="R12" s="117">
        <v>2</v>
      </c>
      <c r="S12" s="117">
        <v>3</v>
      </c>
      <c r="T12" s="117">
        <v>4</v>
      </c>
    </row>
    <row r="13" spans="1:21" x14ac:dyDescent="0.2">
      <c r="A13" s="116">
        <v>44079.473379768518</v>
      </c>
      <c r="B13" s="117" t="s">
        <v>336</v>
      </c>
      <c r="C13" s="117" t="s">
        <v>10</v>
      </c>
      <c r="D13" s="117" t="s">
        <v>11</v>
      </c>
      <c r="E13" s="117" t="s">
        <v>8</v>
      </c>
      <c r="F13" s="91" t="s">
        <v>274</v>
      </c>
      <c r="G13" s="117" t="s">
        <v>156</v>
      </c>
      <c r="H13" s="117" t="s">
        <v>16</v>
      </c>
      <c r="I13" s="117">
        <v>5</v>
      </c>
      <c r="J13" s="117">
        <v>5</v>
      </c>
      <c r="K13" s="117">
        <v>5</v>
      </c>
      <c r="L13" s="117">
        <v>5</v>
      </c>
      <c r="M13" s="117">
        <v>5</v>
      </c>
      <c r="N13" s="117">
        <v>5</v>
      </c>
      <c r="O13" s="117">
        <v>5</v>
      </c>
      <c r="P13" s="117">
        <v>5</v>
      </c>
      <c r="Q13" s="117">
        <v>5</v>
      </c>
      <c r="R13" s="117">
        <v>3</v>
      </c>
      <c r="S13" s="117">
        <v>4</v>
      </c>
      <c r="T13" s="117">
        <v>5</v>
      </c>
      <c r="U13" s="117" t="s">
        <v>459</v>
      </c>
    </row>
    <row r="14" spans="1:21" x14ac:dyDescent="0.2">
      <c r="A14" s="116">
        <v>44079.483711076391</v>
      </c>
      <c r="B14" s="117" t="s">
        <v>347</v>
      </c>
      <c r="C14" s="117" t="s">
        <v>10</v>
      </c>
      <c r="D14" s="117" t="s">
        <v>99</v>
      </c>
      <c r="E14" s="117" t="s">
        <v>94</v>
      </c>
      <c r="F14" s="91" t="s">
        <v>274</v>
      </c>
      <c r="G14" s="91" t="s">
        <v>101</v>
      </c>
      <c r="H14" s="117" t="s">
        <v>16</v>
      </c>
      <c r="I14" s="117">
        <v>5</v>
      </c>
      <c r="J14" s="117">
        <v>4</v>
      </c>
      <c r="K14" s="117">
        <v>4</v>
      </c>
      <c r="L14" s="117">
        <v>4</v>
      </c>
      <c r="M14" s="117">
        <v>4</v>
      </c>
      <c r="N14" s="117">
        <v>4</v>
      </c>
      <c r="O14" s="117">
        <v>5</v>
      </c>
      <c r="P14" s="117">
        <v>5</v>
      </c>
      <c r="Q14" s="117">
        <v>5</v>
      </c>
      <c r="R14" s="117">
        <v>3</v>
      </c>
      <c r="S14" s="117">
        <v>4</v>
      </c>
      <c r="T14" s="117">
        <v>4</v>
      </c>
    </row>
    <row r="15" spans="1:21" x14ac:dyDescent="0.2">
      <c r="A15" s="116">
        <v>44079.485987673615</v>
      </c>
      <c r="B15" s="117" t="s">
        <v>352</v>
      </c>
      <c r="C15" s="117" t="s">
        <v>10</v>
      </c>
      <c r="D15" s="117" t="s">
        <v>11</v>
      </c>
      <c r="E15" s="117" t="s">
        <v>94</v>
      </c>
      <c r="F15" s="91" t="s">
        <v>474</v>
      </c>
      <c r="G15" s="117" t="s">
        <v>98</v>
      </c>
      <c r="H15" s="117" t="s">
        <v>16</v>
      </c>
      <c r="I15" s="117">
        <v>4</v>
      </c>
      <c r="J15" s="117">
        <v>5</v>
      </c>
      <c r="K15" s="117">
        <v>5</v>
      </c>
      <c r="L15" s="117">
        <v>5</v>
      </c>
      <c r="M15" s="117">
        <v>5</v>
      </c>
      <c r="N15" s="117">
        <v>5</v>
      </c>
      <c r="O15" s="117">
        <v>4</v>
      </c>
      <c r="P15" s="117">
        <v>5</v>
      </c>
      <c r="Q15" s="117">
        <v>5</v>
      </c>
      <c r="R15" s="117">
        <v>5</v>
      </c>
      <c r="S15" s="117">
        <v>5</v>
      </c>
      <c r="T15" s="117">
        <v>5</v>
      </c>
    </row>
    <row r="16" spans="1:21" x14ac:dyDescent="0.2">
      <c r="A16" s="116">
        <v>44079.486370081024</v>
      </c>
      <c r="B16" s="117" t="s">
        <v>354</v>
      </c>
      <c r="C16" s="117" t="s">
        <v>10</v>
      </c>
      <c r="D16" s="117" t="s">
        <v>11</v>
      </c>
      <c r="E16" s="117" t="s">
        <v>94</v>
      </c>
      <c r="F16" s="91" t="s">
        <v>474</v>
      </c>
      <c r="G16" s="117" t="s">
        <v>98</v>
      </c>
      <c r="H16" s="117" t="s">
        <v>16</v>
      </c>
      <c r="I16" s="117">
        <v>3</v>
      </c>
      <c r="J16" s="117">
        <v>4</v>
      </c>
      <c r="K16" s="117">
        <v>3</v>
      </c>
      <c r="L16" s="117">
        <v>3</v>
      </c>
      <c r="M16" s="117">
        <v>5</v>
      </c>
      <c r="N16" s="117">
        <v>3</v>
      </c>
      <c r="O16" s="117">
        <v>5</v>
      </c>
      <c r="P16" s="117">
        <v>5</v>
      </c>
      <c r="Q16" s="117">
        <v>5</v>
      </c>
      <c r="R16" s="117">
        <v>2</v>
      </c>
      <c r="S16" s="117">
        <v>5</v>
      </c>
      <c r="T16" s="117">
        <v>5</v>
      </c>
      <c r="U16" s="117" t="s">
        <v>463</v>
      </c>
    </row>
    <row r="17" spans="1:21" x14ac:dyDescent="0.2">
      <c r="A17" s="116">
        <v>44079.49543815972</v>
      </c>
      <c r="B17" s="117" t="s">
        <v>370</v>
      </c>
      <c r="C17" s="117" t="s">
        <v>10</v>
      </c>
      <c r="D17" s="117" t="s">
        <v>7</v>
      </c>
      <c r="E17" s="117" t="s">
        <v>94</v>
      </c>
      <c r="F17" s="91" t="s">
        <v>274</v>
      </c>
      <c r="G17" s="117" t="s">
        <v>334</v>
      </c>
      <c r="H17" s="117" t="s">
        <v>16</v>
      </c>
      <c r="I17" s="117">
        <v>5</v>
      </c>
      <c r="J17" s="117">
        <v>5</v>
      </c>
      <c r="K17" s="117">
        <v>4</v>
      </c>
      <c r="L17" s="117">
        <v>4</v>
      </c>
      <c r="M17" s="117">
        <v>4</v>
      </c>
      <c r="N17" s="117">
        <v>4</v>
      </c>
      <c r="O17" s="117">
        <v>5</v>
      </c>
      <c r="P17" s="117">
        <v>5</v>
      </c>
      <c r="Q17" s="117">
        <v>5</v>
      </c>
      <c r="R17" s="117">
        <v>2</v>
      </c>
      <c r="S17" s="117">
        <v>4</v>
      </c>
      <c r="T17" s="117">
        <v>4</v>
      </c>
    </row>
    <row r="18" spans="1:21" x14ac:dyDescent="0.2">
      <c r="A18" s="116">
        <v>44079.495582187505</v>
      </c>
      <c r="B18" s="117" t="s">
        <v>371</v>
      </c>
      <c r="C18" s="117" t="s">
        <v>6</v>
      </c>
      <c r="D18" s="117" t="s">
        <v>99</v>
      </c>
      <c r="E18" s="117" t="s">
        <v>94</v>
      </c>
      <c r="F18" s="91" t="s">
        <v>487</v>
      </c>
      <c r="G18" s="91" t="s">
        <v>488</v>
      </c>
      <c r="H18" s="117" t="s">
        <v>16</v>
      </c>
      <c r="I18" s="117">
        <v>5</v>
      </c>
      <c r="J18" s="117">
        <v>5</v>
      </c>
      <c r="K18" s="117">
        <v>5</v>
      </c>
      <c r="L18" s="117">
        <v>5</v>
      </c>
      <c r="M18" s="117">
        <v>5</v>
      </c>
      <c r="N18" s="117">
        <v>5</v>
      </c>
      <c r="O18" s="117">
        <v>5</v>
      </c>
      <c r="P18" s="117">
        <v>5</v>
      </c>
      <c r="Q18" s="117">
        <v>5</v>
      </c>
      <c r="R18" s="117">
        <v>5</v>
      </c>
      <c r="S18" s="117">
        <v>5</v>
      </c>
      <c r="T18" s="117">
        <v>5</v>
      </c>
      <c r="U18" s="117" t="s">
        <v>469</v>
      </c>
    </row>
    <row r="19" spans="1:21" ht="23.25" x14ac:dyDescent="0.2">
      <c r="I19" s="1">
        <f>AVERAGE(I2:I18)</f>
        <v>4.4705882352941178</v>
      </c>
      <c r="J19" s="1">
        <f t="shared" ref="J19:T19" si="0">AVERAGE(J2:J18)</f>
        <v>4.6470588235294121</v>
      </c>
      <c r="K19" s="1">
        <f t="shared" si="0"/>
        <v>4.2352941176470589</v>
      </c>
      <c r="L19" s="1">
        <f t="shared" si="0"/>
        <v>4.1764705882352944</v>
      </c>
      <c r="M19" s="1">
        <f t="shared" si="0"/>
        <v>4.5294117647058822</v>
      </c>
      <c r="N19" s="1">
        <f t="shared" si="0"/>
        <v>4.3529411764705879</v>
      </c>
      <c r="O19" s="1">
        <f t="shared" si="0"/>
        <v>4.882352941176471</v>
      </c>
      <c r="P19" s="1">
        <f t="shared" si="0"/>
        <v>4.7058823529411766</v>
      </c>
      <c r="Q19" s="1">
        <f t="shared" si="0"/>
        <v>4.9411764705882355</v>
      </c>
      <c r="R19" s="1">
        <f>AVERAGE(R2:R18)</f>
        <v>3.1176470588235294</v>
      </c>
      <c r="S19" s="1">
        <f t="shared" si="0"/>
        <v>4.1764705882352944</v>
      </c>
      <c r="T19" s="1">
        <f t="shared" si="0"/>
        <v>4.4117647058823533</v>
      </c>
    </row>
    <row r="20" spans="1:21" ht="23.25" x14ac:dyDescent="0.2">
      <c r="I20" s="2">
        <f>STDEV(I2:I18)</f>
        <v>0.71743005397943993</v>
      </c>
      <c r="J20" s="2">
        <f t="shared" ref="J20:T20" si="1">STDEV(J2:J18)</f>
        <v>0.60633906259083203</v>
      </c>
      <c r="K20" s="2">
        <f t="shared" si="1"/>
        <v>1.0914103126634984</v>
      </c>
      <c r="L20" s="2">
        <f t="shared" si="1"/>
        <v>1.0145993123917856</v>
      </c>
      <c r="M20" s="2">
        <f t="shared" si="1"/>
        <v>0.71743005397943993</v>
      </c>
      <c r="N20" s="2">
        <f t="shared" si="1"/>
        <v>0.70188820963421872</v>
      </c>
      <c r="O20" s="2">
        <f t="shared" si="1"/>
        <v>0.33210558207753577</v>
      </c>
      <c r="P20" s="2">
        <f t="shared" si="1"/>
        <v>0.77174363314128869</v>
      </c>
      <c r="Q20" s="2">
        <f t="shared" si="1"/>
        <v>0.24253562503633294</v>
      </c>
      <c r="R20" s="2">
        <f t="shared" si="1"/>
        <v>0.85749292571254365</v>
      </c>
      <c r="S20" s="2">
        <f t="shared" si="1"/>
        <v>0.52859413987092596</v>
      </c>
      <c r="T20" s="2">
        <f t="shared" si="1"/>
        <v>0.50729965619589279</v>
      </c>
    </row>
    <row r="21" spans="1:21" ht="23.25" x14ac:dyDescent="0.2">
      <c r="I21" s="49">
        <f>AVERAGE(I2:I20)</f>
        <v>4.2730535941722927</v>
      </c>
      <c r="J21" s="49">
        <f t="shared" ref="J21:T21" si="2">AVERAGE(J2:J20)</f>
        <v>4.4343893624273809</v>
      </c>
      <c r="K21" s="49">
        <f t="shared" si="2"/>
        <v>4.0698265489637135</v>
      </c>
      <c r="L21" s="49">
        <f t="shared" si="2"/>
        <v>4.0100563105593192</v>
      </c>
      <c r="M21" s="49">
        <f t="shared" si="2"/>
        <v>4.328781148351859</v>
      </c>
      <c r="N21" s="49">
        <f t="shared" si="2"/>
        <v>4.1607804940055164</v>
      </c>
      <c r="O21" s="49">
        <f t="shared" si="2"/>
        <v>4.6428662380659995</v>
      </c>
      <c r="P21" s="49">
        <f t="shared" si="2"/>
        <v>4.4988224203201295</v>
      </c>
      <c r="Q21" s="49">
        <f t="shared" si="2"/>
        <v>4.693879583980241</v>
      </c>
      <c r="R21" s="49">
        <f t="shared" si="2"/>
        <v>2.9986915781334775</v>
      </c>
      <c r="S21" s="49">
        <f t="shared" si="2"/>
        <v>3.984477090952959</v>
      </c>
      <c r="T21" s="49">
        <f t="shared" si="2"/>
        <v>4.2062665453725394</v>
      </c>
    </row>
    <row r="22" spans="1:21" ht="23.25" x14ac:dyDescent="0.2">
      <c r="E22" s="91"/>
      <c r="F22" s="91"/>
      <c r="G22" s="91"/>
      <c r="H22" s="91"/>
      <c r="I22" s="49">
        <f>STDEV(I2:I18)</f>
        <v>0.71743005397943993</v>
      </c>
      <c r="J22" s="49">
        <f t="shared" ref="J22:T22" si="3">STDEV(J2:J18)</f>
        <v>0.60633906259083203</v>
      </c>
      <c r="K22" s="49">
        <f t="shared" si="3"/>
        <v>1.0914103126634984</v>
      </c>
      <c r="L22" s="49">
        <f t="shared" si="3"/>
        <v>1.0145993123917856</v>
      </c>
      <c r="M22" s="49">
        <f t="shared" si="3"/>
        <v>0.71743005397943993</v>
      </c>
      <c r="N22" s="49">
        <f t="shared" si="3"/>
        <v>0.70188820963421872</v>
      </c>
      <c r="O22" s="49">
        <f t="shared" si="3"/>
        <v>0.33210558207753577</v>
      </c>
      <c r="P22" s="49">
        <f t="shared" si="3"/>
        <v>0.77174363314128869</v>
      </c>
      <c r="Q22" s="49">
        <f t="shared" si="3"/>
        <v>0.24253562503633294</v>
      </c>
      <c r="R22" s="49">
        <f t="shared" si="3"/>
        <v>0.85749292571254365</v>
      </c>
      <c r="S22" s="49">
        <f t="shared" si="3"/>
        <v>0.52859413987092596</v>
      </c>
      <c r="T22" s="49">
        <f t="shared" si="3"/>
        <v>0.50729965619589279</v>
      </c>
    </row>
    <row r="23" spans="1:21" x14ac:dyDescent="0.2"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1" x14ac:dyDescent="0.2"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1:21" ht="24" x14ac:dyDescent="0.55000000000000004">
      <c r="B25" s="121" t="s">
        <v>6</v>
      </c>
      <c r="C25" s="122">
        <f>COUNTIF(C2:C19,"ชาย")</f>
        <v>7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1" ht="24" x14ac:dyDescent="0.55000000000000004">
      <c r="B26" s="121" t="s">
        <v>10</v>
      </c>
      <c r="C26" s="122">
        <f>COUNTIF(C3:C20,"หญิง")</f>
        <v>10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1" ht="24" x14ac:dyDescent="0.55000000000000004">
      <c r="B27" s="123"/>
      <c r="C27" s="124">
        <f>SUM(C25:C26)</f>
        <v>17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1" ht="24" x14ac:dyDescent="0.55000000000000004">
      <c r="B28" s="126"/>
      <c r="C28" s="127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1" ht="24" x14ac:dyDescent="0.55000000000000004">
      <c r="B29" s="121" t="s">
        <v>7</v>
      </c>
      <c r="C29" s="122">
        <f>COUNTIF(D2:D18,"20-30 ปี")</f>
        <v>3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1" ht="24" x14ac:dyDescent="0.55000000000000004">
      <c r="B30" s="121" t="s">
        <v>11</v>
      </c>
      <c r="C30" s="122">
        <f>COUNTIF(D2:D19,"31-40 ปี")</f>
        <v>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1" ht="24" x14ac:dyDescent="0.55000000000000004">
      <c r="B31" s="125" t="s">
        <v>99</v>
      </c>
      <c r="C31" s="122">
        <f>COUNTIF(D2:D20,"41-50 ปี")</f>
        <v>8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1" ht="24" x14ac:dyDescent="0.55000000000000004">
      <c r="B32" s="123"/>
      <c r="C32" s="124">
        <f>SUM(C29:C31)</f>
        <v>17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 ht="24" x14ac:dyDescent="0.55000000000000004">
      <c r="B33" s="126"/>
      <c r="C33" s="127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 ht="24" x14ac:dyDescent="0.55000000000000004">
      <c r="B34" s="125" t="s">
        <v>8</v>
      </c>
      <c r="C34" s="122">
        <f>COUNTIF(E2:E18,"ปริญญาโท")</f>
        <v>1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 ht="24" x14ac:dyDescent="0.55000000000000004">
      <c r="B35" s="125" t="s">
        <v>94</v>
      </c>
      <c r="C35" s="122">
        <f>COUNTIF(E2:E19,"ปริญญาเอก")</f>
        <v>16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 ht="24" x14ac:dyDescent="0.55000000000000004">
      <c r="B36" s="123"/>
      <c r="C36" s="124">
        <f>SUM(C34:C35)</f>
        <v>17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 ht="24" x14ac:dyDescent="0.55000000000000004">
      <c r="B37" s="126"/>
      <c r="C37" s="127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 ht="24" x14ac:dyDescent="0.55000000000000004">
      <c r="B38" s="125" t="s">
        <v>274</v>
      </c>
      <c r="C38" s="122">
        <f>COUNTIF(F1:F18,"คณะศึกษาศาสตร์")</f>
        <v>9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 ht="24" x14ac:dyDescent="0.55000000000000004">
      <c r="B39" s="125" t="s">
        <v>489</v>
      </c>
      <c r="C39" s="122">
        <f>COUNTIF(F2:F19,"คณะวิทยาศาสตร์การเเพทย์")</f>
        <v>1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 ht="24" x14ac:dyDescent="0.55000000000000004">
      <c r="B40" s="125" t="s">
        <v>198</v>
      </c>
      <c r="C40" s="122">
        <f>COUNTIF(F3:F20,"คณะโลจิสติกส์และดิจิทัลซัพพลายเชน")</f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 ht="24" x14ac:dyDescent="0.55000000000000004">
      <c r="B41" s="125" t="s">
        <v>301</v>
      </c>
      <c r="C41" s="122">
        <f>COUNTIF(F4:F21,"คณะเกษตรศาสตร์ ทรัพยากรธรรมชาติและสิ่งแวดล้อม")</f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 ht="24" x14ac:dyDescent="0.55000000000000004">
      <c r="B42" s="125" t="s">
        <v>477</v>
      </c>
      <c r="C42" s="122">
        <f>COUNTIF(F2:F22,"คณะวิศวกรรมศาสตร์")</f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 ht="24" x14ac:dyDescent="0.55000000000000004">
      <c r="B43" s="121" t="s">
        <v>474</v>
      </c>
      <c r="C43" s="122">
        <f>COUNTIF(F2:F23,"คณะบริหารธุรกิจ เศรษฐศาสตร์และการสื่อสาร")</f>
        <v>3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 ht="24" x14ac:dyDescent="0.55000000000000004">
      <c r="B44" s="129" t="s">
        <v>487</v>
      </c>
      <c r="C44" s="122">
        <f>COUNTIF(F2:F24,"วิทยาลัยพลังงานทดแทนและสมาร์ตกริดเทคโนโลยี")</f>
        <v>1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 ht="24" x14ac:dyDescent="0.55000000000000004">
      <c r="B45" s="120"/>
      <c r="C45" s="130">
        <f>SUM(C38:C44)</f>
        <v>17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 x14ac:dyDescent="0.2">
      <c r="B46" s="90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 x14ac:dyDescent="0.2">
      <c r="B47" s="90"/>
      <c r="C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 ht="24" x14ac:dyDescent="0.55000000000000004">
      <c r="B48" s="125" t="s">
        <v>244</v>
      </c>
      <c r="C48" s="131">
        <f>COUNTIF(G2:G18,"ปรสิตวิทยา")</f>
        <v>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 ht="24" x14ac:dyDescent="0.55000000000000004">
      <c r="B49" s="125" t="s">
        <v>187</v>
      </c>
      <c r="C49" s="131">
        <f>COUNTIF(G2:G19,"หลักสูตรและการสอน")</f>
        <v>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 ht="24" x14ac:dyDescent="0.55000000000000004">
      <c r="B50" s="125" t="s">
        <v>484</v>
      </c>
      <c r="C50" s="131">
        <f>COUNTIF(G2:G20,"โลจิสติกส์และดิจิทัลซัพพลายเชน")</f>
        <v>1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 ht="24" x14ac:dyDescent="0.55000000000000004">
      <c r="B51" s="121" t="s">
        <v>101</v>
      </c>
      <c r="C51" s="131">
        <f>COUNTIF(G2:G21,"วิจัยและประเมินผลการศึกษา")</f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 ht="24" x14ac:dyDescent="0.55000000000000004">
      <c r="B52" s="129" t="s">
        <v>217</v>
      </c>
      <c r="C52" s="131">
        <f>COUNTIF(G2:G22,"เทคโนโลยีชีวภาพทางการเกษตร")</f>
        <v>1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 ht="24" x14ac:dyDescent="0.55000000000000004">
      <c r="B53" s="129" t="s">
        <v>148</v>
      </c>
      <c r="C53" s="131">
        <f>COUNTIF(G2:G23,"วิศวกรรมไฟฟ้า")</f>
        <v>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 ht="24" x14ac:dyDescent="0.55000000000000004">
      <c r="B54" s="129" t="s">
        <v>334</v>
      </c>
      <c r="C54" s="131">
        <f>COUNTIF(G2:G25,"พัฒนศึกษา")</f>
        <v>2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 ht="24" x14ac:dyDescent="0.55000000000000004">
      <c r="B55" s="129" t="s">
        <v>98</v>
      </c>
      <c r="C55" s="131">
        <f>COUNTIF(G2:G26,"บริหารธุรกิจ")</f>
        <v>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 ht="24" x14ac:dyDescent="0.55000000000000004">
      <c r="B56" s="129" t="s">
        <v>156</v>
      </c>
      <c r="C56" s="131">
        <f>COUNTIF(G2:G27,"วิทยาศาสตร์ศึกษา")</f>
        <v>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 s="119" customFormat="1" ht="24" x14ac:dyDescent="0.55000000000000004">
      <c r="B57" s="129" t="s">
        <v>488</v>
      </c>
      <c r="C57" s="131">
        <f>COUNTIF(G2:G28,"พลังงานทดแทนและสมาร์ตกริดเทคโนโลยี")</f>
        <v>1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</row>
    <row r="58" spans="2:20" ht="24" x14ac:dyDescent="0.55000000000000004">
      <c r="B58" s="90"/>
      <c r="C58" s="130">
        <f>SUM(C48:C57)</f>
        <v>17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 x14ac:dyDescent="0.2">
      <c r="B59" s="90"/>
      <c r="C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 x14ac:dyDescent="0.2">
      <c r="B60" s="90"/>
      <c r="C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 x14ac:dyDescent="0.2">
      <c r="B61" s="90"/>
      <c r="C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 x14ac:dyDescent="0.2">
      <c r="B62" s="90"/>
      <c r="C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 x14ac:dyDescent="0.2">
      <c r="B63" s="90"/>
      <c r="C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 x14ac:dyDescent="0.2">
      <c r="B64" s="90"/>
      <c r="C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 x14ac:dyDescent="0.2">
      <c r="B65" s="90"/>
      <c r="C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 x14ac:dyDescent="0.2">
      <c r="B66" s="90"/>
      <c r="C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 x14ac:dyDescent="0.2"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 x14ac:dyDescent="0.2"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 x14ac:dyDescent="0.2"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 x14ac:dyDescent="0.2"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 x14ac:dyDescent="0.2"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 x14ac:dyDescent="0.2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 x14ac:dyDescent="0.2"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 x14ac:dyDescent="0.2"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 x14ac:dyDescent="0.2"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 x14ac:dyDescent="0.2"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 x14ac:dyDescent="0.2"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 x14ac:dyDescent="0.2"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 x14ac:dyDescent="0.2"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 x14ac:dyDescent="0.2"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5:20" x14ac:dyDescent="0.2"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5:20" x14ac:dyDescent="0.2"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5:20" x14ac:dyDescent="0.2"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5:20" x14ac:dyDescent="0.2"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5:20" x14ac:dyDescent="0.2"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5:20" x14ac:dyDescent="0.2"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5:20" x14ac:dyDescent="0.2"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5:20" x14ac:dyDescent="0.2"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5:20" x14ac:dyDescent="0.2"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5:20" x14ac:dyDescent="0.2"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5:20" x14ac:dyDescent="0.2"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5:20" x14ac:dyDescent="0.2"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5:20" x14ac:dyDescent="0.2"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5:20" x14ac:dyDescent="0.2"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5:20" x14ac:dyDescent="0.2"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5:20" x14ac:dyDescent="0.2"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5:20" x14ac:dyDescent="0.2"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5:20" x14ac:dyDescent="0.2"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5:20" x14ac:dyDescent="0.2"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5:20" x14ac:dyDescent="0.2"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5:20" x14ac:dyDescent="0.2"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5:20" x14ac:dyDescent="0.2"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5:20" x14ac:dyDescent="0.2"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5:20" x14ac:dyDescent="0.2"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5:20" x14ac:dyDescent="0.2"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5:20" x14ac:dyDescent="0.2"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5:20" x14ac:dyDescent="0.2"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5:20" x14ac:dyDescent="0.2"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5:20" x14ac:dyDescent="0.2"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5:20" x14ac:dyDescent="0.2"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5:20" x14ac:dyDescent="0.2"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5:20" x14ac:dyDescent="0.2"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</row>
    <row r="113" spans="5:20" x14ac:dyDescent="0.2"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</row>
    <row r="114" spans="5:20" x14ac:dyDescent="0.2"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</row>
    <row r="115" spans="5:20" x14ac:dyDescent="0.2"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</row>
    <row r="116" spans="5:20" x14ac:dyDescent="0.2"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</row>
    <row r="117" spans="5:20" x14ac:dyDescent="0.2"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5:20" x14ac:dyDescent="0.2"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5:20" x14ac:dyDescent="0.2"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</row>
    <row r="120" spans="5:20" x14ac:dyDescent="0.2"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</row>
    <row r="121" spans="5:20" ht="23.25" x14ac:dyDescent="0.2">
      <c r="J121" s="1" t="e">
        <f>AVERAGE(#REF!)</f>
        <v>#REF!</v>
      </c>
      <c r="K121" s="1" t="e">
        <f>AVERAGE(#REF!)</f>
        <v>#REF!</v>
      </c>
      <c r="L121" s="1" t="e">
        <f>AVERAGE(#REF!)</f>
        <v>#REF!</v>
      </c>
      <c r="M121" s="1" t="e">
        <f>AVERAGE(#REF!)</f>
        <v>#REF!</v>
      </c>
      <c r="N121" s="1" t="e">
        <f>AVERAGE(#REF!)</f>
        <v>#REF!</v>
      </c>
      <c r="O121" s="1" t="e">
        <f>AVERAGE(#REF!)</f>
        <v>#REF!</v>
      </c>
      <c r="P121" s="1" t="e">
        <f>AVERAGE(#REF!)</f>
        <v>#REF!</v>
      </c>
      <c r="Q121" s="1" t="e">
        <f>AVERAGE(#REF!)</f>
        <v>#REF!</v>
      </c>
      <c r="R121" s="1" t="e">
        <f>AVERAGE(#REF!)</f>
        <v>#REF!</v>
      </c>
      <c r="S121" s="1" t="e">
        <f>AVERAGE(#REF!)</f>
        <v>#REF!</v>
      </c>
      <c r="T121" s="1" t="e">
        <f>AVERAGE(#REF!)</f>
        <v>#REF!</v>
      </c>
    </row>
    <row r="122" spans="5:20" ht="23.25" x14ac:dyDescent="0.2">
      <c r="J122" s="2" t="e">
        <f>STDEV(#REF!)</f>
        <v>#REF!</v>
      </c>
      <c r="K122" s="2" t="e">
        <f>STDEV(#REF!)</f>
        <v>#REF!</v>
      </c>
      <c r="L122" s="2" t="e">
        <f>STDEV(#REF!)</f>
        <v>#REF!</v>
      </c>
      <c r="M122" s="2" t="e">
        <f>STDEV(#REF!)</f>
        <v>#REF!</v>
      </c>
      <c r="N122" s="2" t="e">
        <f>STDEV(#REF!)</f>
        <v>#REF!</v>
      </c>
      <c r="O122" s="2" t="e">
        <f>STDEV(#REF!)</f>
        <v>#REF!</v>
      </c>
      <c r="P122" s="2" t="e">
        <f>STDEV(#REF!)</f>
        <v>#REF!</v>
      </c>
      <c r="Q122" s="2" t="e">
        <f>STDEV(#REF!)</f>
        <v>#REF!</v>
      </c>
      <c r="R122" s="2" t="e">
        <f>STDEV(#REF!)</f>
        <v>#REF!</v>
      </c>
      <c r="S122" s="2" t="e">
        <f>STDEV(#REF!)</f>
        <v>#REF!</v>
      </c>
      <c r="T122" s="2" t="e">
        <f>STDEV(#REF!)</f>
        <v>#REF!</v>
      </c>
    </row>
    <row r="123" spans="5:20" ht="23.25" x14ac:dyDescent="0.2">
      <c r="J123" s="49" t="e">
        <f t="shared" ref="J123:T123" si="4">AVERAGE(J2:J122)</f>
        <v>#REF!</v>
      </c>
      <c r="K123" s="49" t="e">
        <f t="shared" si="4"/>
        <v>#REF!</v>
      </c>
      <c r="L123" s="49" t="e">
        <f t="shared" si="4"/>
        <v>#REF!</v>
      </c>
      <c r="M123" s="49" t="e">
        <f t="shared" si="4"/>
        <v>#REF!</v>
      </c>
      <c r="N123" s="49" t="e">
        <f t="shared" si="4"/>
        <v>#REF!</v>
      </c>
      <c r="O123" s="49" t="e">
        <f t="shared" si="4"/>
        <v>#REF!</v>
      </c>
      <c r="P123" s="49" t="e">
        <f t="shared" si="4"/>
        <v>#REF!</v>
      </c>
      <c r="Q123" s="49" t="e">
        <f t="shared" si="4"/>
        <v>#REF!</v>
      </c>
      <c r="R123" s="49" t="e">
        <f t="shared" si="4"/>
        <v>#REF!</v>
      </c>
      <c r="S123" s="49" t="e">
        <f t="shared" si="4"/>
        <v>#REF!</v>
      </c>
      <c r="T123" s="49" t="e">
        <f t="shared" si="4"/>
        <v>#REF!</v>
      </c>
    </row>
    <row r="124" spans="5:20" ht="23.25" x14ac:dyDescent="0.2">
      <c r="J124" s="49" t="e">
        <f>STDEV(#REF!)</f>
        <v>#REF!</v>
      </c>
      <c r="K124" s="49" t="e">
        <f>STDEV(#REF!)</f>
        <v>#REF!</v>
      </c>
      <c r="L124" s="49" t="e">
        <f>STDEV(#REF!)</f>
        <v>#REF!</v>
      </c>
      <c r="M124" s="49" t="e">
        <f>STDEV(#REF!)</f>
        <v>#REF!</v>
      </c>
      <c r="N124" s="49" t="e">
        <f>STDEV(#REF!)</f>
        <v>#REF!</v>
      </c>
      <c r="O124" s="49" t="e">
        <f>STDEV(#REF!)</f>
        <v>#REF!</v>
      </c>
      <c r="P124" s="49" t="e">
        <f>STDEV(#REF!)</f>
        <v>#REF!</v>
      </c>
      <c r="Q124" s="49" t="e">
        <f>STDEV(#REF!)</f>
        <v>#REF!</v>
      </c>
      <c r="R124" s="49" t="e">
        <f>STDEV(#REF!)</f>
        <v>#REF!</v>
      </c>
      <c r="S124" s="49" t="e">
        <f>STDEV(#REF!)</f>
        <v>#REF!</v>
      </c>
      <c r="T124" s="49" t="e">
        <f>STDEV(#REF!)</f>
        <v>#REF!</v>
      </c>
    </row>
    <row r="512" spans="3:3" x14ac:dyDescent="0.2">
      <c r="C512" s="56" t="e">
        <f>'Upper-lntermediate'!Q124</f>
        <v>#REF!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03"/>
  <sheetViews>
    <sheetView tabSelected="1" zoomScale="170" zoomScaleNormal="170" workbookViewId="0">
      <selection activeCell="C3" sqref="C3"/>
    </sheetView>
  </sheetViews>
  <sheetFormatPr defaultRowHeight="24" x14ac:dyDescent="0.55000000000000004"/>
  <cols>
    <col min="1" max="1" width="6" style="20" customWidth="1"/>
    <col min="2" max="16384" width="9.140625" style="20"/>
  </cols>
  <sheetData>
    <row r="1" spans="1:11" s="32" customFormat="1" ht="25.5" customHeight="1" x14ac:dyDescent="0.7">
      <c r="B1" s="168" t="s">
        <v>88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 s="32" customFormat="1" ht="12" customHeight="1" x14ac:dyDescent="0.55000000000000004"/>
    <row r="3" spans="1:11" s="32" customFormat="1" x14ac:dyDescent="0.55000000000000004">
      <c r="C3" s="32" t="s">
        <v>617</v>
      </c>
    </row>
    <row r="4" spans="1:11" s="32" customFormat="1" x14ac:dyDescent="0.55000000000000004">
      <c r="B4" s="32" t="s">
        <v>618</v>
      </c>
    </row>
    <row r="5" spans="1:11" s="32" customFormat="1" x14ac:dyDescent="0.55000000000000004">
      <c r="A5" s="30" t="s">
        <v>569</v>
      </c>
      <c r="B5" s="3"/>
      <c r="C5" s="3"/>
      <c r="E5" s="3"/>
    </row>
    <row r="6" spans="1:11" s="32" customFormat="1" x14ac:dyDescent="0.55000000000000004">
      <c r="A6" s="30" t="s">
        <v>570</v>
      </c>
      <c r="B6" s="3"/>
      <c r="C6" s="3"/>
      <c r="E6" s="3"/>
    </row>
    <row r="7" spans="1:11" s="32" customFormat="1" x14ac:dyDescent="0.55000000000000004">
      <c r="A7" s="30" t="s">
        <v>571</v>
      </c>
      <c r="B7" s="3"/>
      <c r="C7" s="3"/>
      <c r="E7" s="3"/>
    </row>
    <row r="8" spans="1:11" s="32" customFormat="1" x14ac:dyDescent="0.55000000000000004">
      <c r="A8" s="30" t="s">
        <v>572</v>
      </c>
      <c r="B8" s="3"/>
      <c r="C8" s="3"/>
      <c r="E8" s="3"/>
    </row>
    <row r="9" spans="1:11" s="32" customFormat="1" x14ac:dyDescent="0.55000000000000004">
      <c r="A9" s="30" t="s">
        <v>573</v>
      </c>
      <c r="B9" s="3"/>
      <c r="C9" s="3"/>
      <c r="E9" s="3"/>
    </row>
    <row r="10" spans="1:11" s="32" customFormat="1" x14ac:dyDescent="0.55000000000000004">
      <c r="A10" s="30"/>
      <c r="B10" s="3"/>
      <c r="C10" s="3"/>
      <c r="E10" s="3"/>
    </row>
    <row r="11" spans="1:11" s="157" customFormat="1" ht="19.5" customHeight="1" x14ac:dyDescent="0.2">
      <c r="C11" s="158" t="s">
        <v>89</v>
      </c>
    </row>
    <row r="12" spans="1:11" ht="10.5" customHeight="1" x14ac:dyDescent="0.55000000000000004"/>
    <row r="13" spans="1:11" s="32" customFormat="1" x14ac:dyDescent="0.55000000000000004">
      <c r="C13" s="30" t="s">
        <v>619</v>
      </c>
    </row>
    <row r="14" spans="1:11" s="32" customFormat="1" x14ac:dyDescent="0.55000000000000004">
      <c r="B14" s="30" t="s">
        <v>620</v>
      </c>
      <c r="C14" s="31"/>
      <c r="D14" s="31"/>
    </row>
    <row r="15" spans="1:11" s="32" customFormat="1" x14ac:dyDescent="0.55000000000000004">
      <c r="B15" s="30" t="s">
        <v>796</v>
      </c>
      <c r="C15" s="31"/>
      <c r="D15" s="31"/>
    </row>
    <row r="16" spans="1:11" s="32" customFormat="1" x14ac:dyDescent="0.55000000000000004">
      <c r="B16" s="30" t="s">
        <v>797</v>
      </c>
      <c r="C16" s="31"/>
      <c r="D16" s="31"/>
    </row>
    <row r="17" spans="2:4" s="32" customFormat="1" x14ac:dyDescent="0.55000000000000004">
      <c r="B17" s="30" t="s">
        <v>621</v>
      </c>
      <c r="C17" s="31"/>
      <c r="D17" s="31"/>
    </row>
    <row r="18" spans="2:4" s="32" customFormat="1" x14ac:dyDescent="0.55000000000000004">
      <c r="B18" s="30" t="s">
        <v>622</v>
      </c>
      <c r="C18" s="31"/>
      <c r="D18" s="31"/>
    </row>
    <row r="19" spans="2:4" s="32" customFormat="1" x14ac:dyDescent="0.55000000000000004">
      <c r="B19" s="30" t="s">
        <v>623</v>
      </c>
      <c r="C19" s="31"/>
      <c r="D19" s="31"/>
    </row>
    <row r="20" spans="2:4" s="32" customFormat="1" x14ac:dyDescent="0.55000000000000004">
      <c r="B20" s="30" t="s">
        <v>624</v>
      </c>
      <c r="C20" s="31"/>
      <c r="D20" s="31"/>
    </row>
    <row r="21" spans="2:4" s="32" customFormat="1" x14ac:dyDescent="0.55000000000000004">
      <c r="B21" s="30" t="s">
        <v>625</v>
      </c>
      <c r="C21" s="31"/>
      <c r="D21" s="31"/>
    </row>
    <row r="22" spans="2:4" s="32" customFormat="1" x14ac:dyDescent="0.55000000000000004">
      <c r="B22" s="30" t="s">
        <v>798</v>
      </c>
      <c r="C22" s="31"/>
      <c r="D22" s="31"/>
    </row>
    <row r="23" spans="2:4" s="32" customFormat="1" x14ac:dyDescent="0.55000000000000004">
      <c r="B23" s="30" t="s">
        <v>626</v>
      </c>
      <c r="C23" s="31"/>
      <c r="D23" s="31"/>
    </row>
    <row r="24" spans="2:4" s="32" customFormat="1" x14ac:dyDescent="0.55000000000000004">
      <c r="B24" s="30" t="s">
        <v>809</v>
      </c>
      <c r="C24" s="31"/>
      <c r="D24" s="31"/>
    </row>
    <row r="25" spans="2:4" s="32" customFormat="1" x14ac:dyDescent="0.55000000000000004">
      <c r="B25" s="30" t="s">
        <v>810</v>
      </c>
      <c r="C25" s="31"/>
      <c r="D25" s="31"/>
    </row>
    <row r="26" spans="2:4" s="32" customFormat="1" x14ac:dyDescent="0.55000000000000004">
      <c r="B26" s="30" t="s">
        <v>106</v>
      </c>
      <c r="C26" s="31"/>
      <c r="D26" s="31"/>
    </row>
    <row r="27" spans="2:4" s="32" customFormat="1" x14ac:dyDescent="0.55000000000000004">
      <c r="B27" s="30" t="s">
        <v>519</v>
      </c>
      <c r="C27" s="31"/>
      <c r="D27" s="31"/>
    </row>
    <row r="28" spans="2:4" s="32" customFormat="1" x14ac:dyDescent="0.55000000000000004">
      <c r="B28" s="30" t="s">
        <v>627</v>
      </c>
      <c r="C28" s="31"/>
      <c r="D28" s="31"/>
    </row>
    <row r="29" spans="2:4" s="32" customFormat="1" x14ac:dyDescent="0.55000000000000004">
      <c r="B29" s="30" t="s">
        <v>628</v>
      </c>
      <c r="C29" s="31"/>
      <c r="D29" s="31"/>
    </row>
    <row r="30" spans="2:4" x14ac:dyDescent="0.55000000000000004">
      <c r="B30" s="18"/>
      <c r="C30" s="19"/>
      <c r="D30" s="19"/>
    </row>
    <row r="31" spans="2:4" x14ac:dyDescent="0.55000000000000004">
      <c r="B31" s="18"/>
      <c r="C31" s="19"/>
      <c r="D31" s="19"/>
    </row>
    <row r="32" spans="2:4" s="32" customFormat="1" x14ac:dyDescent="0.55000000000000004">
      <c r="B32" s="30" t="s">
        <v>629</v>
      </c>
      <c r="C32" s="31"/>
      <c r="D32" s="31"/>
    </row>
    <row r="33" spans="2:4" s="32" customFormat="1" x14ac:dyDescent="0.55000000000000004">
      <c r="B33" s="30" t="s">
        <v>630</v>
      </c>
      <c r="C33" s="31"/>
      <c r="D33" s="31"/>
    </row>
    <row r="34" spans="2:4" s="32" customFormat="1" x14ac:dyDescent="0.55000000000000004">
      <c r="B34" s="30" t="s">
        <v>631</v>
      </c>
      <c r="C34" s="31"/>
      <c r="D34" s="31"/>
    </row>
    <row r="35" spans="2:4" s="32" customFormat="1" x14ac:dyDescent="0.55000000000000004">
      <c r="B35" s="30" t="s">
        <v>632</v>
      </c>
      <c r="C35" s="31"/>
      <c r="D35" s="31"/>
    </row>
    <row r="36" spans="2:4" s="32" customFormat="1" x14ac:dyDescent="0.55000000000000004">
      <c r="B36" s="30" t="s">
        <v>633</v>
      </c>
      <c r="C36" s="31"/>
      <c r="D36" s="31"/>
    </row>
    <row r="37" spans="2:4" s="32" customFormat="1" x14ac:dyDescent="0.55000000000000004">
      <c r="B37" s="30" t="s">
        <v>634</v>
      </c>
      <c r="C37" s="31"/>
      <c r="D37" s="31"/>
    </row>
    <row r="38" spans="2:4" s="32" customFormat="1" x14ac:dyDescent="0.55000000000000004">
      <c r="B38" s="30" t="s">
        <v>635</v>
      </c>
      <c r="C38" s="31"/>
      <c r="D38" s="31"/>
    </row>
    <row r="39" spans="2:4" s="32" customFormat="1" x14ac:dyDescent="0.55000000000000004">
      <c r="B39" s="30" t="s">
        <v>636</v>
      </c>
      <c r="C39" s="31"/>
      <c r="D39" s="31"/>
    </row>
    <row r="40" spans="2:4" s="32" customFormat="1" x14ac:dyDescent="0.55000000000000004">
      <c r="B40" s="30" t="s">
        <v>637</v>
      </c>
      <c r="C40" s="31"/>
      <c r="D40" s="31"/>
    </row>
    <row r="41" spans="2:4" s="32" customFormat="1" x14ac:dyDescent="0.55000000000000004">
      <c r="B41" s="30" t="s">
        <v>638</v>
      </c>
      <c r="C41" s="31"/>
      <c r="D41" s="31"/>
    </row>
    <row r="42" spans="2:4" s="32" customFormat="1" x14ac:dyDescent="0.55000000000000004">
      <c r="B42" s="30" t="s">
        <v>639</v>
      </c>
      <c r="C42" s="31"/>
      <c r="D42" s="31"/>
    </row>
    <row r="43" spans="2:4" s="32" customFormat="1" x14ac:dyDescent="0.55000000000000004">
      <c r="B43" s="30" t="s">
        <v>640</v>
      </c>
      <c r="C43" s="31"/>
      <c r="D43" s="31"/>
    </row>
    <row r="44" spans="2:4" s="32" customFormat="1" x14ac:dyDescent="0.55000000000000004">
      <c r="B44" s="30" t="s">
        <v>641</v>
      </c>
      <c r="C44" s="31"/>
      <c r="D44" s="31"/>
    </row>
    <row r="45" spans="2:4" s="32" customFormat="1" x14ac:dyDescent="0.55000000000000004">
      <c r="B45" s="30" t="s">
        <v>642</v>
      </c>
      <c r="C45" s="31"/>
      <c r="D45" s="31"/>
    </row>
    <row r="46" spans="2:4" s="32" customFormat="1" x14ac:dyDescent="0.55000000000000004">
      <c r="B46" s="30" t="s">
        <v>643</v>
      </c>
      <c r="C46" s="31"/>
      <c r="D46" s="31"/>
    </row>
    <row r="47" spans="2:4" s="32" customFormat="1" x14ac:dyDescent="0.55000000000000004">
      <c r="B47" s="30" t="s">
        <v>644</v>
      </c>
      <c r="C47" s="31"/>
      <c r="D47" s="31"/>
    </row>
    <row r="48" spans="2:4" s="32" customFormat="1" x14ac:dyDescent="0.55000000000000004">
      <c r="B48" s="30" t="s">
        <v>645</v>
      </c>
      <c r="C48" s="31"/>
      <c r="D48" s="31"/>
    </row>
    <row r="49" spans="2:4" s="32" customFormat="1" x14ac:dyDescent="0.55000000000000004">
      <c r="B49" s="30" t="s">
        <v>646</v>
      </c>
      <c r="C49" s="31"/>
      <c r="D49" s="31"/>
    </row>
    <row r="50" spans="2:4" s="32" customFormat="1" x14ac:dyDescent="0.55000000000000004">
      <c r="B50" s="30" t="s">
        <v>647</v>
      </c>
      <c r="C50" s="31"/>
      <c r="D50" s="31"/>
    </row>
    <row r="51" spans="2:4" s="32" customFormat="1" x14ac:dyDescent="0.55000000000000004">
      <c r="B51" s="30" t="s">
        <v>648</v>
      </c>
      <c r="C51" s="31"/>
      <c r="D51" s="31"/>
    </row>
    <row r="52" spans="2:4" s="32" customFormat="1" x14ac:dyDescent="0.55000000000000004">
      <c r="B52" s="30" t="s">
        <v>649</v>
      </c>
      <c r="C52" s="31"/>
      <c r="D52" s="31"/>
    </row>
    <row r="53" spans="2:4" s="32" customFormat="1" x14ac:dyDescent="0.55000000000000004">
      <c r="B53" s="30" t="s">
        <v>650</v>
      </c>
      <c r="C53" s="31"/>
      <c r="D53" s="31"/>
    </row>
    <row r="54" spans="2:4" s="32" customFormat="1" x14ac:dyDescent="0.55000000000000004">
      <c r="B54" s="30" t="s">
        <v>651</v>
      </c>
      <c r="C54" s="31"/>
      <c r="D54" s="31"/>
    </row>
    <row r="55" spans="2:4" s="32" customFormat="1" x14ac:dyDescent="0.55000000000000004">
      <c r="B55" s="30" t="s">
        <v>799</v>
      </c>
      <c r="C55" s="31"/>
      <c r="D55" s="31"/>
    </row>
    <row r="56" spans="2:4" s="32" customFormat="1" x14ac:dyDescent="0.55000000000000004">
      <c r="B56" s="30" t="s">
        <v>638</v>
      </c>
      <c r="C56" s="31"/>
      <c r="D56" s="31"/>
    </row>
    <row r="57" spans="2:4" s="32" customFormat="1" x14ac:dyDescent="0.55000000000000004">
      <c r="B57" s="30"/>
      <c r="C57" s="31"/>
      <c r="D57" s="31"/>
    </row>
    <row r="58" spans="2:4" s="32" customFormat="1" x14ac:dyDescent="0.55000000000000004">
      <c r="B58" s="30"/>
      <c r="C58" s="31"/>
      <c r="D58" s="31"/>
    </row>
    <row r="59" spans="2:4" s="32" customFormat="1" x14ac:dyDescent="0.55000000000000004">
      <c r="B59" s="30"/>
      <c r="C59" s="31"/>
      <c r="D59" s="31"/>
    </row>
    <row r="60" spans="2:4" s="32" customFormat="1" x14ac:dyDescent="0.55000000000000004">
      <c r="B60" s="30"/>
      <c r="C60" s="31"/>
      <c r="D60" s="31"/>
    </row>
    <row r="61" spans="2:4" s="32" customFormat="1" x14ac:dyDescent="0.55000000000000004">
      <c r="C61" s="67" t="s">
        <v>90</v>
      </c>
    </row>
    <row r="62" spans="2:4" s="32" customFormat="1" x14ac:dyDescent="0.55000000000000004">
      <c r="C62" s="32" t="s">
        <v>652</v>
      </c>
    </row>
    <row r="63" spans="2:4" s="32" customFormat="1" x14ac:dyDescent="0.55000000000000004">
      <c r="B63" s="32" t="s">
        <v>674</v>
      </c>
    </row>
    <row r="64" spans="2:4" s="32" customFormat="1" x14ac:dyDescent="0.55000000000000004">
      <c r="B64" s="32" t="s">
        <v>675</v>
      </c>
    </row>
    <row r="65" spans="1:5" s="32" customFormat="1" x14ac:dyDescent="0.55000000000000004">
      <c r="C65" s="32" t="s">
        <v>653</v>
      </c>
    </row>
    <row r="66" spans="1:5" s="32" customFormat="1" x14ac:dyDescent="0.55000000000000004">
      <c r="B66" s="32" t="s">
        <v>676</v>
      </c>
    </row>
    <row r="67" spans="1:5" s="32" customFormat="1" x14ac:dyDescent="0.55000000000000004">
      <c r="B67" s="32" t="s">
        <v>677</v>
      </c>
    </row>
    <row r="68" spans="1:5" s="32" customFormat="1" x14ac:dyDescent="0.55000000000000004">
      <c r="C68" s="32" t="s">
        <v>654</v>
      </c>
    </row>
    <row r="69" spans="1:5" s="32" customFormat="1" x14ac:dyDescent="0.55000000000000004">
      <c r="B69" s="32" t="s">
        <v>678</v>
      </c>
    </row>
    <row r="70" spans="1:5" s="32" customFormat="1" x14ac:dyDescent="0.55000000000000004">
      <c r="B70" s="32" t="s">
        <v>679</v>
      </c>
    </row>
    <row r="71" spans="1:5" s="32" customFormat="1" x14ac:dyDescent="0.55000000000000004">
      <c r="C71" s="32" t="s">
        <v>655</v>
      </c>
    </row>
    <row r="72" spans="1:5" s="32" customFormat="1" x14ac:dyDescent="0.55000000000000004">
      <c r="B72" s="32" t="s">
        <v>680</v>
      </c>
    </row>
    <row r="73" spans="1:5" s="32" customFormat="1" x14ac:dyDescent="0.55000000000000004">
      <c r="B73" s="32" t="s">
        <v>681</v>
      </c>
    </row>
    <row r="74" spans="1:5" s="32" customFormat="1" x14ac:dyDescent="0.55000000000000004">
      <c r="C74" s="32" t="s">
        <v>662</v>
      </c>
    </row>
    <row r="75" spans="1:5" s="32" customFormat="1" x14ac:dyDescent="0.55000000000000004">
      <c r="B75" s="32" t="s">
        <v>682</v>
      </c>
    </row>
    <row r="76" spans="1:5" s="32" customFormat="1" x14ac:dyDescent="0.55000000000000004">
      <c r="B76" s="32" t="s">
        <v>683</v>
      </c>
    </row>
    <row r="77" spans="1:5" s="32" customFormat="1" x14ac:dyDescent="0.55000000000000004"/>
    <row r="78" spans="1:5" s="32" customFormat="1" x14ac:dyDescent="0.55000000000000004">
      <c r="C78" s="67" t="s">
        <v>91</v>
      </c>
    </row>
    <row r="79" spans="1:5" s="32" customFormat="1" x14ac:dyDescent="0.55000000000000004">
      <c r="C79" s="32" t="s">
        <v>656</v>
      </c>
    </row>
    <row r="80" spans="1:5" x14ac:dyDescent="0.55000000000000004">
      <c r="A80" s="9" t="s">
        <v>657</v>
      </c>
      <c r="B80" s="9" t="s">
        <v>752</v>
      </c>
      <c r="C80" s="48"/>
      <c r="D80" s="48"/>
      <c r="E80" s="8"/>
    </row>
    <row r="81" spans="1:5" x14ac:dyDescent="0.55000000000000004">
      <c r="A81" s="9" t="s">
        <v>659</v>
      </c>
      <c r="B81" s="9" t="s">
        <v>780</v>
      </c>
      <c r="C81" s="48"/>
      <c r="D81" s="48"/>
      <c r="E81" s="8"/>
    </row>
    <row r="82" spans="1:5" x14ac:dyDescent="0.55000000000000004">
      <c r="A82" s="9" t="s">
        <v>658</v>
      </c>
      <c r="B82" s="9" t="s">
        <v>811</v>
      </c>
      <c r="C82" s="48"/>
      <c r="D82" s="48"/>
      <c r="E82" s="8"/>
    </row>
    <row r="83" spans="1:5" x14ac:dyDescent="0.55000000000000004">
      <c r="A83" s="9"/>
      <c r="B83" s="9" t="s">
        <v>781</v>
      </c>
      <c r="C83" s="48"/>
      <c r="D83" s="48"/>
      <c r="E83" s="8"/>
    </row>
    <row r="84" spans="1:5" s="32" customFormat="1" x14ac:dyDescent="0.55000000000000004">
      <c r="C84" s="32" t="s">
        <v>800</v>
      </c>
    </row>
    <row r="85" spans="1:5" x14ac:dyDescent="0.55000000000000004">
      <c r="A85" s="133"/>
      <c r="B85" s="9" t="s">
        <v>752</v>
      </c>
      <c r="C85" s="48"/>
      <c r="D85" s="134"/>
    </row>
    <row r="86" spans="1:5" x14ac:dyDescent="0.55000000000000004">
      <c r="A86" s="133"/>
      <c r="B86" s="9" t="s">
        <v>794</v>
      </c>
      <c r="C86" s="48"/>
      <c r="D86" s="134"/>
    </row>
    <row r="87" spans="1:5" x14ac:dyDescent="0.55000000000000004">
      <c r="A87" s="133"/>
      <c r="B87" s="9" t="s">
        <v>795</v>
      </c>
      <c r="C87" s="48"/>
      <c r="D87" s="134"/>
    </row>
    <row r="88" spans="1:5" x14ac:dyDescent="0.55000000000000004">
      <c r="A88" s="133"/>
      <c r="B88" s="9"/>
      <c r="C88" s="48"/>
      <c r="D88" s="134"/>
    </row>
    <row r="89" spans="1:5" x14ac:dyDescent="0.55000000000000004">
      <c r="A89" s="133"/>
      <c r="B89" s="9"/>
      <c r="C89" s="48"/>
      <c r="D89" s="134"/>
    </row>
    <row r="90" spans="1:5" x14ac:dyDescent="0.55000000000000004">
      <c r="A90" s="133"/>
      <c r="B90" s="9"/>
      <c r="C90" s="48"/>
      <c r="D90" s="134"/>
    </row>
    <row r="91" spans="1:5" s="32" customFormat="1" x14ac:dyDescent="0.55000000000000004">
      <c r="C91" s="32" t="s">
        <v>660</v>
      </c>
    </row>
    <row r="92" spans="1:5" s="32" customFormat="1" x14ac:dyDescent="0.55000000000000004">
      <c r="B92" s="32" t="s">
        <v>752</v>
      </c>
    </row>
    <row r="93" spans="1:5" s="32" customFormat="1" x14ac:dyDescent="0.55000000000000004">
      <c r="B93" s="32" t="s">
        <v>802</v>
      </c>
    </row>
    <row r="94" spans="1:5" s="32" customFormat="1" x14ac:dyDescent="0.55000000000000004">
      <c r="B94" s="9" t="s">
        <v>801</v>
      </c>
      <c r="C94" s="48"/>
      <c r="D94" s="48"/>
      <c r="E94" s="8"/>
    </row>
    <row r="95" spans="1:5" s="32" customFormat="1" x14ac:dyDescent="0.55000000000000004">
      <c r="C95" s="32" t="s">
        <v>661</v>
      </c>
    </row>
    <row r="96" spans="1:5" s="32" customFormat="1" x14ac:dyDescent="0.55000000000000004">
      <c r="A96" s="9" t="s">
        <v>111</v>
      </c>
      <c r="B96" s="48" t="s">
        <v>752</v>
      </c>
      <c r="C96" s="48"/>
      <c r="D96" s="8"/>
    </row>
    <row r="97" spans="1:4" s="32" customFormat="1" x14ac:dyDescent="0.55000000000000004">
      <c r="A97" s="9" t="s">
        <v>112</v>
      </c>
      <c r="B97" s="48" t="s">
        <v>803</v>
      </c>
      <c r="C97" s="48"/>
      <c r="D97" s="8"/>
    </row>
    <row r="98" spans="1:4" s="32" customFormat="1" x14ac:dyDescent="0.55000000000000004">
      <c r="A98" s="9" t="s">
        <v>113</v>
      </c>
      <c r="B98" s="48" t="s">
        <v>753</v>
      </c>
      <c r="C98" s="48"/>
      <c r="D98" s="8"/>
    </row>
    <row r="99" spans="1:4" s="32" customFormat="1" x14ac:dyDescent="0.55000000000000004">
      <c r="C99" s="32" t="s">
        <v>804</v>
      </c>
    </row>
    <row r="100" spans="1:4" s="32" customFormat="1" x14ac:dyDescent="0.55000000000000004">
      <c r="A100" s="9" t="s">
        <v>111</v>
      </c>
      <c r="B100" s="48" t="s">
        <v>754</v>
      </c>
      <c r="C100" s="48"/>
      <c r="D100" s="8"/>
    </row>
    <row r="101" spans="1:4" s="32" customFormat="1" x14ac:dyDescent="0.55000000000000004">
      <c r="A101" s="9"/>
      <c r="B101" s="48" t="s">
        <v>805</v>
      </c>
      <c r="C101" s="48"/>
      <c r="D101" s="8"/>
    </row>
    <row r="102" spans="1:4" s="32" customFormat="1" x14ac:dyDescent="0.55000000000000004">
      <c r="B102" s="32" t="s">
        <v>792</v>
      </c>
    </row>
    <row r="103" spans="1:4" s="32" customFormat="1" x14ac:dyDescent="0.55000000000000004">
      <c r="B103" s="32" t="s">
        <v>793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data</vt:lpstr>
      <vt:lpstr>รวมทั้งหมด</vt:lpstr>
      <vt:lpstr>กลุ่ม EIementary 2</vt:lpstr>
      <vt:lpstr>กลุ่ม Intermediate </vt:lpstr>
      <vt:lpstr>กลุ่ม Per-Internediate </vt:lpstr>
      <vt:lpstr>กลุ่ม Starter 2 </vt:lpstr>
      <vt:lpstr>Upper-lntermediate</vt:lpstr>
      <vt:lpstr>บทสรุปผู้บริหาร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2020-09-23T09:19:07Z</cp:lastPrinted>
  <dcterms:created xsi:type="dcterms:W3CDTF">2018-04-27T06:56:30Z</dcterms:created>
  <dcterms:modified xsi:type="dcterms:W3CDTF">2020-09-28T08:20:46Z</dcterms:modified>
</cp:coreProperties>
</file>