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8F10880B-0A47-405E-822F-63199CB0D3CE}" xr6:coauthVersionLast="36" xr6:coauthVersionMax="36" xr10:uidLastSave="{00000000-0000-0000-0000-000000000000}"/>
  <bookViews>
    <workbookView xWindow="-105" yWindow="-105" windowWidth="23250" windowHeight="12570" firstSheet="1" activeTab="7" xr2:uid="{00000000-000D-0000-FFFF-FFFF00000000}"/>
  </bookViews>
  <sheets>
    <sheet name="การตอบแบบฟอร์ม 1" sheetId="1" r:id="rId1"/>
    <sheet name="EPE (Elementary 2)" sheetId="2" r:id="rId2"/>
    <sheet name="EPE (Intermediate)" sheetId="4" r:id="rId3"/>
    <sheet name="EPE (Pre-Intermediate)" sheetId="5" r:id="rId4"/>
    <sheet name="EPE (Starter 2)" sheetId="9" r:id="rId5"/>
    <sheet name="Upper-Intermediate" sheetId="10" r:id="rId6"/>
    <sheet name="สรุปรวม" sheetId="8" r:id="rId7"/>
    <sheet name="บทสรุปผู้บริหาร" sheetId="7" r:id="rId8"/>
  </sheets>
  <definedNames>
    <definedName name="_xlnm._FilterDatabase" localSheetId="1" hidden="1">'EPE (Elementary 2)'!$F$1:$F$86</definedName>
    <definedName name="_xlnm._FilterDatabase" localSheetId="2" hidden="1">'EPE (Intermediate)'!$G$1:$G$205</definedName>
    <definedName name="_xlnm._FilterDatabase" localSheetId="3" hidden="1">'EPE (Pre-Intermediate)'!$G$1:$G$92</definedName>
    <definedName name="_xlnm._FilterDatabase" localSheetId="4" hidden="1">'EPE (Starter 2)'!$H$1:$H$52</definedName>
    <definedName name="_xlnm._FilterDatabase" localSheetId="5" hidden="1">'Upper-Intermediate'!$H$1:$H$39</definedName>
  </definedNames>
  <calcPr calcId="191029"/>
</workbook>
</file>

<file path=xl/calcChain.xml><?xml version="1.0" encoding="utf-8"?>
<calcChain xmlns="http://schemas.openxmlformats.org/spreadsheetml/2006/main">
  <c r="C549" i="8" l="1"/>
  <c r="C548" i="8"/>
  <c r="C543" i="8"/>
  <c r="C544" i="8"/>
  <c r="C542" i="8"/>
  <c r="B545" i="8"/>
  <c r="C545" i="8" s="1"/>
  <c r="C537" i="8"/>
  <c r="C538" i="8"/>
  <c r="C536" i="8"/>
  <c r="C534" i="8"/>
  <c r="B539" i="8"/>
  <c r="C539" i="8" s="1"/>
  <c r="B531" i="8"/>
  <c r="C531" i="8" s="1"/>
  <c r="C530" i="8"/>
  <c r="C525" i="8"/>
  <c r="C526" i="8"/>
  <c r="C524" i="8"/>
  <c r="C523" i="8"/>
  <c r="B527" i="8"/>
  <c r="C527" i="8" s="1"/>
  <c r="C496" i="8"/>
  <c r="B496" i="8"/>
  <c r="C493" i="8"/>
  <c r="B493" i="8"/>
  <c r="C471" i="8"/>
  <c r="C470" i="8"/>
  <c r="C469" i="8"/>
  <c r="C468" i="8"/>
  <c r="C467" i="8"/>
  <c r="C466" i="8"/>
  <c r="C465" i="8"/>
  <c r="C464" i="8"/>
  <c r="C463" i="8"/>
  <c r="C462" i="8"/>
  <c r="B471" i="8"/>
  <c r="B470" i="8"/>
  <c r="B469" i="8"/>
  <c r="B468" i="8"/>
  <c r="B467" i="8"/>
  <c r="B466" i="8"/>
  <c r="B465" i="8"/>
  <c r="B464" i="8"/>
  <c r="B463" i="8"/>
  <c r="B462" i="8"/>
  <c r="C442" i="8"/>
  <c r="B442" i="8"/>
  <c r="C439" i="8"/>
  <c r="B439" i="8"/>
  <c r="C425" i="8"/>
  <c r="C424" i="8"/>
  <c r="C423" i="8"/>
  <c r="C422" i="8"/>
  <c r="C421" i="8"/>
  <c r="C420" i="8"/>
  <c r="C419" i="8"/>
  <c r="C418" i="8"/>
  <c r="C417" i="8"/>
  <c r="C416" i="8"/>
  <c r="B425" i="8"/>
  <c r="B424" i="8"/>
  <c r="B423" i="8"/>
  <c r="B422" i="8"/>
  <c r="B421" i="8"/>
  <c r="B420" i="8"/>
  <c r="B419" i="8"/>
  <c r="B418" i="8"/>
  <c r="B417" i="8"/>
  <c r="B416" i="8"/>
  <c r="C406" i="8"/>
  <c r="B406" i="8"/>
  <c r="C403" i="8"/>
  <c r="B403" i="8"/>
  <c r="C382" i="8"/>
  <c r="C381" i="8"/>
  <c r="C380" i="8"/>
  <c r="C379" i="8"/>
  <c r="C378" i="8"/>
  <c r="C377" i="8"/>
  <c r="C376" i="8"/>
  <c r="C375" i="8"/>
  <c r="C374" i="8"/>
  <c r="C373" i="8"/>
  <c r="B382" i="8"/>
  <c r="B381" i="8"/>
  <c r="B380" i="8"/>
  <c r="B379" i="8"/>
  <c r="B378" i="8"/>
  <c r="B377" i="8"/>
  <c r="B376" i="8"/>
  <c r="B375" i="8"/>
  <c r="B374" i="8"/>
  <c r="B373" i="8"/>
  <c r="I37" i="5"/>
  <c r="C354" i="8"/>
  <c r="B354" i="8"/>
  <c r="C351" i="8"/>
  <c r="B351" i="8"/>
  <c r="C336" i="8"/>
  <c r="C335" i="8"/>
  <c r="C334" i="8"/>
  <c r="C333" i="8"/>
  <c r="C332" i="8"/>
  <c r="C331" i="8"/>
  <c r="C330" i="8"/>
  <c r="C329" i="8"/>
  <c r="C328" i="8"/>
  <c r="C327" i="8"/>
  <c r="B336" i="8"/>
  <c r="B335" i="8"/>
  <c r="B334" i="8"/>
  <c r="B333" i="8"/>
  <c r="B332" i="8"/>
  <c r="B331" i="8"/>
  <c r="B330" i="8"/>
  <c r="B329" i="8"/>
  <c r="B328" i="8"/>
  <c r="B327" i="8"/>
  <c r="I41" i="4"/>
  <c r="I40" i="4"/>
  <c r="C317" i="8"/>
  <c r="B317" i="8"/>
  <c r="C314" i="8"/>
  <c r="B314" i="8"/>
  <c r="C292" i="8"/>
  <c r="C291" i="8"/>
  <c r="C290" i="8"/>
  <c r="C289" i="8"/>
  <c r="C288" i="8"/>
  <c r="C287" i="8"/>
  <c r="C286" i="8"/>
  <c r="C285" i="8"/>
  <c r="C284" i="8"/>
  <c r="C283" i="8"/>
  <c r="B292" i="8"/>
  <c r="B291" i="8"/>
  <c r="B290" i="8"/>
  <c r="B289" i="8"/>
  <c r="B288" i="8"/>
  <c r="B287" i="8"/>
  <c r="B286" i="8"/>
  <c r="B285" i="8"/>
  <c r="B284" i="8"/>
  <c r="B283" i="8"/>
  <c r="C426" i="8" l="1"/>
  <c r="C293" i="8"/>
  <c r="B337" i="8"/>
  <c r="C383" i="8"/>
  <c r="B383" i="8"/>
  <c r="B426" i="8"/>
  <c r="D426" i="8" s="1"/>
  <c r="B472" i="8"/>
  <c r="C472" i="8"/>
  <c r="B293" i="8"/>
  <c r="D293" i="8" s="1"/>
  <c r="C337" i="8"/>
  <c r="C150" i="8"/>
  <c r="C151" i="8"/>
  <c r="C152" i="8"/>
  <c r="C153" i="8"/>
  <c r="C154" i="8"/>
  <c r="C155" i="8"/>
  <c r="C149" i="8"/>
  <c r="C141" i="8"/>
  <c r="C142" i="8"/>
  <c r="C143" i="8"/>
  <c r="C144" i="8"/>
  <c r="C145" i="8"/>
  <c r="C146" i="8"/>
  <c r="C147" i="8"/>
  <c r="C140" i="8"/>
  <c r="C129" i="8"/>
  <c r="C130" i="8"/>
  <c r="C131" i="8"/>
  <c r="C132" i="8"/>
  <c r="C133" i="8"/>
  <c r="C134" i="8"/>
  <c r="C135" i="8"/>
  <c r="C136" i="8"/>
  <c r="C137" i="8"/>
  <c r="C138" i="8"/>
  <c r="C128" i="8"/>
  <c r="C114" i="8"/>
  <c r="C115" i="8"/>
  <c r="C116" i="8"/>
  <c r="C117" i="8"/>
  <c r="C118" i="8"/>
  <c r="C119" i="8"/>
  <c r="C120" i="8"/>
  <c r="C121" i="8"/>
  <c r="C122" i="8"/>
  <c r="C123" i="8"/>
  <c r="C113" i="8"/>
  <c r="C103" i="8"/>
  <c r="C104" i="8"/>
  <c r="C105" i="8"/>
  <c r="C106" i="8"/>
  <c r="C107" i="8"/>
  <c r="C108" i="8"/>
  <c r="C109" i="8"/>
  <c r="C110" i="8"/>
  <c r="C111" i="8"/>
  <c r="C102" i="8"/>
  <c r="C76" i="8"/>
  <c r="C78" i="8"/>
  <c r="C79" i="8"/>
  <c r="C81" i="8"/>
  <c r="C82" i="8"/>
  <c r="C84" i="8"/>
  <c r="C85" i="8"/>
  <c r="C87" i="8"/>
  <c r="C75" i="8"/>
  <c r="C60" i="8"/>
  <c r="C61" i="8"/>
  <c r="C59" i="8"/>
  <c r="C57" i="8"/>
  <c r="C55" i="8"/>
  <c r="C56" i="8"/>
  <c r="C54" i="8"/>
  <c r="C51" i="8"/>
  <c r="C52" i="8"/>
  <c r="C50" i="8"/>
  <c r="C47" i="8"/>
  <c r="C48" i="8"/>
  <c r="C46" i="8"/>
  <c r="C42" i="8"/>
  <c r="C43" i="8"/>
  <c r="C44" i="8"/>
  <c r="C41" i="8"/>
  <c r="B62" i="8"/>
  <c r="C62" i="8" s="1"/>
  <c r="C30" i="8"/>
  <c r="C29" i="8"/>
  <c r="C27" i="8"/>
  <c r="C26" i="8"/>
  <c r="C24" i="8"/>
  <c r="C23" i="8"/>
  <c r="C17" i="8"/>
  <c r="C21" i="8"/>
  <c r="C20" i="8"/>
  <c r="C18" i="8"/>
  <c r="B550" i="8" l="1"/>
  <c r="C550" i="8" s="1"/>
  <c r="C497" i="8"/>
  <c r="B497" i="8"/>
  <c r="D497" i="8" s="1"/>
  <c r="C494" i="8"/>
  <c r="B494" i="8"/>
  <c r="D494" i="8" s="1"/>
  <c r="D471" i="8"/>
  <c r="D470" i="8"/>
  <c r="D469" i="8"/>
  <c r="D468" i="8"/>
  <c r="D467" i="8"/>
  <c r="D466" i="8"/>
  <c r="D465" i="8"/>
  <c r="D464" i="8"/>
  <c r="D463" i="8"/>
  <c r="D462" i="8"/>
  <c r="C443" i="8"/>
  <c r="D442" i="8"/>
  <c r="C440" i="8"/>
  <c r="D439" i="8"/>
  <c r="D425" i="8"/>
  <c r="D424" i="8"/>
  <c r="D423" i="8"/>
  <c r="D422" i="8"/>
  <c r="D421" i="8"/>
  <c r="D420" i="8"/>
  <c r="D419" i="8"/>
  <c r="D417" i="8"/>
  <c r="D416" i="8"/>
  <c r="C407" i="8"/>
  <c r="B407" i="8"/>
  <c r="D407" i="8" s="1"/>
  <c r="C404" i="8"/>
  <c r="D403" i="8"/>
  <c r="D382" i="8"/>
  <c r="D381" i="8"/>
  <c r="D380" i="8"/>
  <c r="D379" i="8"/>
  <c r="D378" i="8"/>
  <c r="D377" i="8"/>
  <c r="D376" i="8"/>
  <c r="D375" i="8"/>
  <c r="D374" i="8"/>
  <c r="C355" i="8"/>
  <c r="B355" i="8"/>
  <c r="D355" i="8" s="1"/>
  <c r="C352" i="8"/>
  <c r="D351" i="8"/>
  <c r="D336" i="8"/>
  <c r="D335" i="8"/>
  <c r="D334" i="8"/>
  <c r="D333" i="8"/>
  <c r="D332" i="8"/>
  <c r="D331" i="8"/>
  <c r="D330" i="8"/>
  <c r="D329" i="8"/>
  <c r="D328" i="8"/>
  <c r="C318" i="8"/>
  <c r="D317" i="8"/>
  <c r="C315" i="8"/>
  <c r="B315" i="8"/>
  <c r="D315" i="8" s="1"/>
  <c r="D292" i="8"/>
  <c r="D291" i="8"/>
  <c r="D290" i="8"/>
  <c r="D289" i="8"/>
  <c r="D288" i="8"/>
  <c r="D287" i="8"/>
  <c r="D286" i="8"/>
  <c r="D285" i="8"/>
  <c r="D284" i="8"/>
  <c r="B257" i="8"/>
  <c r="C257" i="8" s="1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B156" i="8"/>
  <c r="C156" i="8" s="1"/>
  <c r="B88" i="8"/>
  <c r="C88" i="8" s="1"/>
  <c r="B31" i="8"/>
  <c r="C31" i="8" s="1"/>
  <c r="D354" i="8" l="1"/>
  <c r="B352" i="8"/>
  <c r="D352" i="8" s="1"/>
  <c r="B318" i="8"/>
  <c r="D318" i="8" s="1"/>
  <c r="B440" i="8"/>
  <c r="D440" i="8" s="1"/>
  <c r="D496" i="8"/>
  <c r="D383" i="8"/>
  <c r="B443" i="8"/>
  <c r="D443" i="8" s="1"/>
  <c r="B404" i="8"/>
  <c r="D404" i="8" s="1"/>
  <c r="D337" i="8"/>
  <c r="D283" i="8"/>
  <c r="D314" i="8"/>
  <c r="D327" i="8"/>
  <c r="D406" i="8"/>
  <c r="D418" i="8"/>
  <c r="D493" i="8"/>
  <c r="D472" i="8"/>
  <c r="D373" i="8"/>
  <c r="B56" i="10" l="1"/>
  <c r="B55" i="10"/>
  <c r="B54" i="10"/>
  <c r="B53" i="10"/>
  <c r="B52" i="10"/>
  <c r="B51" i="10"/>
  <c r="B50" i="10"/>
  <c r="B49" i="10"/>
  <c r="B48" i="10"/>
  <c r="B47" i="10"/>
  <c r="B46" i="10"/>
  <c r="B45" i="10"/>
  <c r="B44" i="10"/>
  <c r="B34" i="10"/>
  <c r="B39" i="10"/>
  <c r="B40" i="10"/>
  <c r="B38" i="10"/>
  <c r="B37" i="10"/>
  <c r="B36" i="10"/>
  <c r="B35" i="10"/>
  <c r="B30" i="10"/>
  <c r="B27" i="10"/>
  <c r="B26" i="10"/>
  <c r="B25" i="10"/>
  <c r="B22" i="10"/>
  <c r="B21" i="10"/>
  <c r="J17" i="10"/>
  <c r="J18" i="10" s="1"/>
  <c r="J19" i="10" s="1"/>
  <c r="K17" i="10"/>
  <c r="K18" i="10" s="1"/>
  <c r="L17" i="10"/>
  <c r="L18" i="10" s="1"/>
  <c r="M17" i="10"/>
  <c r="N17" i="10"/>
  <c r="N18" i="10" s="1"/>
  <c r="N19" i="10" s="1"/>
  <c r="O17" i="10"/>
  <c r="O18" i="10" s="1"/>
  <c r="O19" i="10" s="1"/>
  <c r="P17" i="10"/>
  <c r="P18" i="10" s="1"/>
  <c r="P19" i="10" s="1"/>
  <c r="Q17" i="10"/>
  <c r="R17" i="10"/>
  <c r="R18" i="10" s="1"/>
  <c r="R19" i="10" s="1"/>
  <c r="S17" i="10"/>
  <c r="S18" i="10" s="1"/>
  <c r="T17" i="10"/>
  <c r="T18" i="10" s="1"/>
  <c r="J20" i="10"/>
  <c r="K20" i="10"/>
  <c r="L20" i="10"/>
  <c r="M20" i="10"/>
  <c r="N20" i="10"/>
  <c r="O20" i="10"/>
  <c r="P20" i="10"/>
  <c r="Q20" i="10"/>
  <c r="R20" i="10"/>
  <c r="S20" i="10"/>
  <c r="T20" i="10"/>
  <c r="I20" i="10"/>
  <c r="I17" i="10"/>
  <c r="I18" i="10" s="1"/>
  <c r="I19" i="10" s="1"/>
  <c r="B68" i="9"/>
  <c r="B67" i="9"/>
  <c r="B66" i="9"/>
  <c r="B65" i="9"/>
  <c r="B64" i="9"/>
  <c r="B63" i="9"/>
  <c r="B61" i="9"/>
  <c r="B62" i="9"/>
  <c r="B41" i="10" l="1"/>
  <c r="B23" i="10"/>
  <c r="T19" i="10"/>
  <c r="L19" i="10"/>
  <c r="S19" i="10"/>
  <c r="K19" i="10"/>
  <c r="Q18" i="10"/>
  <c r="Q19" i="10" s="1"/>
  <c r="M18" i="10"/>
  <c r="M19" i="10" s="1"/>
  <c r="B60" i="9"/>
  <c r="B59" i="9"/>
  <c r="B58" i="9"/>
  <c r="B57" i="9"/>
  <c r="B42" i="9"/>
  <c r="B53" i="9"/>
  <c r="B52" i="9"/>
  <c r="B51" i="9"/>
  <c r="B50" i="9"/>
  <c r="B49" i="9"/>
  <c r="B48" i="9"/>
  <c r="B47" i="9"/>
  <c r="B46" i="9"/>
  <c r="B38" i="9"/>
  <c r="B36" i="9"/>
  <c r="B35" i="9"/>
  <c r="B32" i="9"/>
  <c r="B31" i="9"/>
  <c r="J27" i="9"/>
  <c r="J28" i="9" s="1"/>
  <c r="J29" i="9" s="1"/>
  <c r="K27" i="9"/>
  <c r="K28" i="9" s="1"/>
  <c r="L27" i="9"/>
  <c r="L28" i="9" s="1"/>
  <c r="M27" i="9"/>
  <c r="N27" i="9"/>
  <c r="N28" i="9" s="1"/>
  <c r="N29" i="9" s="1"/>
  <c r="O27" i="9"/>
  <c r="O28" i="9" s="1"/>
  <c r="O29" i="9" s="1"/>
  <c r="P27" i="9"/>
  <c r="P28" i="9" s="1"/>
  <c r="P29" i="9" s="1"/>
  <c r="Q27" i="9"/>
  <c r="R27" i="9"/>
  <c r="R28" i="9" s="1"/>
  <c r="R29" i="9" s="1"/>
  <c r="S27" i="9"/>
  <c r="S28" i="9" s="1"/>
  <c r="T27" i="9"/>
  <c r="J30" i="9"/>
  <c r="K30" i="9"/>
  <c r="L30" i="9"/>
  <c r="M30" i="9"/>
  <c r="N30" i="9"/>
  <c r="O30" i="9"/>
  <c r="P30" i="9"/>
  <c r="Q30" i="9"/>
  <c r="R30" i="9"/>
  <c r="S30" i="9"/>
  <c r="T30" i="9"/>
  <c r="I30" i="9"/>
  <c r="I38" i="2"/>
  <c r="I27" i="9"/>
  <c r="I28" i="9" s="1"/>
  <c r="I29" i="9" s="1"/>
  <c r="J37" i="5"/>
  <c r="J39" i="5" s="1"/>
  <c r="K37" i="5"/>
  <c r="L37" i="5"/>
  <c r="M37" i="5"/>
  <c r="N37" i="5"/>
  <c r="N39" i="5" s="1"/>
  <c r="O37" i="5"/>
  <c r="P37" i="5"/>
  <c r="Q37" i="5"/>
  <c r="R37" i="5"/>
  <c r="R39" i="5" s="1"/>
  <c r="S37" i="5"/>
  <c r="T37" i="5"/>
  <c r="J38" i="5"/>
  <c r="K38" i="5"/>
  <c r="L38" i="5"/>
  <c r="N38" i="5"/>
  <c r="O38" i="5"/>
  <c r="P38" i="5"/>
  <c r="R38" i="5"/>
  <c r="S38" i="5"/>
  <c r="S39" i="5" s="1"/>
  <c r="T38" i="5"/>
  <c r="K39" i="5"/>
  <c r="L39" i="5"/>
  <c r="O39" i="5"/>
  <c r="P39" i="5"/>
  <c r="T39" i="5"/>
  <c r="J40" i="5"/>
  <c r="K40" i="5"/>
  <c r="L40" i="5"/>
  <c r="M40" i="5"/>
  <c r="N40" i="5"/>
  <c r="O40" i="5"/>
  <c r="P40" i="5"/>
  <c r="Q40" i="5"/>
  <c r="R40" i="5"/>
  <c r="S40" i="5"/>
  <c r="T40" i="5"/>
  <c r="I40" i="5"/>
  <c r="I38" i="5"/>
  <c r="I39" i="5" s="1"/>
  <c r="I43" i="4"/>
  <c r="I42" i="4"/>
  <c r="I36" i="2"/>
  <c r="I35" i="2"/>
  <c r="B72" i="5"/>
  <c r="B73" i="5"/>
  <c r="B69" i="5"/>
  <c r="B92" i="5" s="1"/>
  <c r="B71" i="5"/>
  <c r="B70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55" i="5"/>
  <c r="B65" i="5"/>
  <c r="B64" i="5"/>
  <c r="B63" i="5"/>
  <c r="B62" i="5"/>
  <c r="B61" i="5"/>
  <c r="B60" i="5"/>
  <c r="B59" i="5"/>
  <c r="B58" i="5"/>
  <c r="B57" i="5"/>
  <c r="B56" i="5"/>
  <c r="B51" i="5"/>
  <c r="B50" i="5"/>
  <c r="B47" i="5"/>
  <c r="B46" i="5"/>
  <c r="B45" i="5"/>
  <c r="B42" i="5"/>
  <c r="B41" i="5"/>
  <c r="B31" i="10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28" i="10" l="1"/>
  <c r="B54" i="9"/>
  <c r="S29" i="9"/>
  <c r="T28" i="9"/>
  <c r="T29" i="9" s="1"/>
  <c r="B33" i="9"/>
  <c r="L29" i="9"/>
  <c r="K29" i="9"/>
  <c r="Q28" i="9"/>
  <c r="Q29" i="9" s="1"/>
  <c r="M28" i="9"/>
  <c r="M29" i="9" s="1"/>
  <c r="Q38" i="5"/>
  <c r="Q39" i="5" s="1"/>
  <c r="M38" i="5"/>
  <c r="M39" i="5" s="1"/>
  <c r="B66" i="5"/>
  <c r="B43" i="5"/>
  <c r="B52" i="5"/>
  <c r="B98" i="4"/>
  <c r="B71" i="4"/>
  <c r="B73" i="4"/>
  <c r="B72" i="4"/>
  <c r="B70" i="4"/>
  <c r="B69" i="4"/>
  <c r="B68" i="4"/>
  <c r="B67" i="4"/>
  <c r="B66" i="4"/>
  <c r="B65" i="4"/>
  <c r="B64" i="4"/>
  <c r="B63" i="4"/>
  <c r="B57" i="4"/>
  <c r="B52" i="4"/>
  <c r="B51" i="4"/>
  <c r="B50" i="4"/>
  <c r="B45" i="4"/>
  <c r="B46" i="4"/>
  <c r="J40" i="4"/>
  <c r="J41" i="4" s="1"/>
  <c r="J42" i="4" s="1"/>
  <c r="K40" i="4"/>
  <c r="K41" i="4" s="1"/>
  <c r="K42" i="4" s="1"/>
  <c r="L40" i="4"/>
  <c r="L41" i="4" s="1"/>
  <c r="L42" i="4" s="1"/>
  <c r="M40" i="4"/>
  <c r="N40" i="4"/>
  <c r="N41" i="4" s="1"/>
  <c r="N42" i="4" s="1"/>
  <c r="O40" i="4"/>
  <c r="O41" i="4" s="1"/>
  <c r="O42" i="4" s="1"/>
  <c r="P40" i="4"/>
  <c r="P41" i="4" s="1"/>
  <c r="P42" i="4" s="1"/>
  <c r="Q40" i="4"/>
  <c r="R40" i="4"/>
  <c r="R41" i="4" s="1"/>
  <c r="R42" i="4" s="1"/>
  <c r="S40" i="4"/>
  <c r="S41" i="4" s="1"/>
  <c r="S42" i="4" s="1"/>
  <c r="T40" i="4"/>
  <c r="T41" i="4" s="1"/>
  <c r="T42" i="4" s="1"/>
  <c r="J43" i="4"/>
  <c r="K43" i="4"/>
  <c r="L43" i="4"/>
  <c r="M43" i="4"/>
  <c r="N43" i="4"/>
  <c r="O43" i="4"/>
  <c r="P43" i="4"/>
  <c r="Q43" i="4"/>
  <c r="R43" i="4"/>
  <c r="S43" i="4"/>
  <c r="T43" i="4"/>
  <c r="B47" i="4" l="1"/>
  <c r="B74" i="4"/>
  <c r="Q41" i="4"/>
  <c r="Q42" i="4" s="1"/>
  <c r="M41" i="4"/>
  <c r="M42" i="4" s="1"/>
  <c r="B81" i="2"/>
  <c r="B83" i="2"/>
  <c r="B80" i="2"/>
  <c r="B89" i="2"/>
  <c r="B88" i="2"/>
  <c r="B87" i="2"/>
  <c r="B86" i="2"/>
  <c r="B85" i="2"/>
  <c r="B84" i="2"/>
  <c r="B82" i="2"/>
  <c r="B48" i="2"/>
  <c r="B45" i="2"/>
  <c r="B46" i="2"/>
  <c r="B76" i="2"/>
  <c r="B75" i="2"/>
  <c r="B74" i="2"/>
  <c r="B73" i="2"/>
  <c r="B72" i="2"/>
  <c r="B71" i="2"/>
  <c r="B70" i="2"/>
  <c r="B69" i="2"/>
  <c r="B68" i="2"/>
  <c r="B67" i="2"/>
  <c r="B65" i="2"/>
  <c r="B66" i="2"/>
  <c r="B64" i="2"/>
  <c r="B62" i="2"/>
  <c r="B61" i="2"/>
  <c r="B60" i="2"/>
  <c r="B63" i="2"/>
  <c r="B59" i="2"/>
  <c r="B54" i="2"/>
  <c r="B53" i="2"/>
  <c r="B41" i="2"/>
  <c r="B40" i="2"/>
  <c r="B90" i="2" l="1"/>
  <c r="B77" i="2"/>
  <c r="B42" i="2"/>
  <c r="I37" i="2"/>
  <c r="J35" i="2"/>
  <c r="J36" i="2" s="1"/>
  <c r="J37" i="2" s="1"/>
  <c r="K35" i="2"/>
  <c r="K36" i="2" s="1"/>
  <c r="K37" i="2" s="1"/>
  <c r="L35" i="2"/>
  <c r="L36" i="2" s="1"/>
  <c r="M35" i="2"/>
  <c r="N35" i="2"/>
  <c r="N36" i="2" s="1"/>
  <c r="N37" i="2" s="1"/>
  <c r="O35" i="2"/>
  <c r="O36" i="2" s="1"/>
  <c r="P35" i="2"/>
  <c r="Q35" i="2"/>
  <c r="R35" i="2"/>
  <c r="R36" i="2" s="1"/>
  <c r="R37" i="2" s="1"/>
  <c r="S35" i="2"/>
  <c r="S36" i="2" s="1"/>
  <c r="S37" i="2" s="1"/>
  <c r="T35" i="2"/>
  <c r="T36" i="2" s="1"/>
  <c r="J38" i="2"/>
  <c r="K38" i="2"/>
  <c r="L38" i="2"/>
  <c r="M38" i="2"/>
  <c r="N38" i="2"/>
  <c r="O38" i="2"/>
  <c r="P38" i="2"/>
  <c r="Q38" i="2"/>
  <c r="R38" i="2"/>
  <c r="S38" i="2"/>
  <c r="T38" i="2"/>
  <c r="O37" i="2" l="1"/>
  <c r="T37" i="2"/>
  <c r="L37" i="2"/>
  <c r="P36" i="2"/>
  <c r="P37" i="2" s="1"/>
  <c r="Q36" i="2"/>
  <c r="Q37" i="2" s="1"/>
  <c r="M36" i="2"/>
  <c r="M37" i="2" s="1"/>
  <c r="B55" i="2" l="1"/>
  <c r="B41" i="9"/>
  <c r="B43" i="9" s="1"/>
  <c r="B37" i="9"/>
  <c r="B39" i="9" l="1"/>
  <c r="B48" i="5" l="1"/>
  <c r="B53" i="4" l="1"/>
  <c r="B58" i="4" l="1"/>
  <c r="B59" i="4" l="1"/>
  <c r="B47" i="2"/>
</calcChain>
</file>

<file path=xl/sharedStrings.xml><?xml version="1.0" encoding="utf-8"?>
<sst xmlns="http://schemas.openxmlformats.org/spreadsheetml/2006/main" count="4836" uniqueCount="711">
  <si>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</si>
  <si>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</si>
  <si>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</si>
  <si>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</si>
  <si>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</si>
  <si>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</si>
  <si>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</si>
  <si>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</si>
  <si>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</si>
  <si>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</si>
  <si>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</si>
  <si>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</si>
  <si>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</si>
  <si>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</si>
  <si>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</si>
  <si>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</si>
  <si>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</si>
  <si>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</si>
  <si>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</si>
  <si>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</si>
  <si>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</si>
  <si>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</si>
  <si>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</si>
  <si>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</si>
  <si>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</si>
  <si>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</si>
  <si>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</si>
  <si>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</si>
  <si>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</si>
  <si>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การบริหารการศึกษา</t>
  </si>
  <si>
    <t>EPE (Starter 2)</t>
  </si>
  <si>
    <t>EPE (Pre-Intermediate)</t>
  </si>
  <si>
    <t>-</t>
  </si>
  <si>
    <t>คณะศึกษาศาสตร์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</si>
  <si>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</si>
  <si>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</si>
  <si>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</si>
  <si>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</si>
  <si>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</si>
  <si>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</si>
  <si>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</si>
  <si>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</si>
  <si>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</si>
  <si>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</si>
  <si>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</si>
  <si>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</si>
  <si>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</si>
  <si>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</si>
  <si>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</si>
  <si>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</si>
  <si>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</si>
  <si>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</si>
  <si>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</si>
  <si>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</si>
  <si>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</si>
  <si>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</si>
  <si>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</si>
  <si>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</si>
  <si>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Pre - Intermediate   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</si>
  <si>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</si>
  <si>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</si>
  <si>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</si>
  <si>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</si>
  <si>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</si>
  <si>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</si>
  <si>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</si>
  <si>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</si>
  <si>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>Pre - Intermediate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</si>
  <si>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</si>
  <si>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</si>
  <si>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</si>
  <si>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</si>
  <si>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</si>
  <si>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</si>
  <si>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</si>
  <si>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</si>
  <si>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</si>
  <si>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</si>
  <si>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</si>
  <si>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</si>
  <si>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</si>
  <si>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</si>
  <si>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</si>
  <si>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</si>
  <si>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</si>
  <si>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</si>
  <si>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</si>
  <si>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</si>
  <si>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</si>
  <si>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</si>
  <si>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</si>
  <si>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</si>
  <si>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</si>
  <si>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</si>
  <si>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</si>
  <si>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</si>
  <si>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</si>
  <si>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</si>
  <si>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</si>
  <si>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</si>
  <si>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</si>
  <si>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</si>
  <si>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</si>
  <si>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</si>
  <si>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</si>
  <si>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</si>
  <si>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ที่อยู่อีเมล</t>
  </si>
  <si>
    <t>กลุ่ม 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</si>
  <si>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</si>
  <si>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</si>
  <si>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มาก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</si>
  <si>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</si>
  <si>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สาขาวิชาการบริหารการศึกษา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</si>
  <si>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</si>
  <si>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</si>
  <si>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</si>
  <si>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</t>
  </si>
  <si>
    <t>บริหารการศึกษา</t>
  </si>
  <si>
    <t>sanaanongc64@nu.ac.th</t>
  </si>
  <si>
    <t>wichiann64@nu.ac.th</t>
  </si>
  <si>
    <t xml:space="preserve">   51 ปีขึ้นไป</t>
  </si>
  <si>
    <t xml:space="preserve">1. กลุ่ม Elementary 2  พบว่า จำนวนผู้เข้ารับการอบรมจำแนกตามเพศ เป็นเพศหญิง คิดเป็นร้อยละ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</si>
  <si>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</si>
  <si>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singthongk63@nu.ac.th</t>
  </si>
  <si>
    <t>EPE (Intermediate)</t>
  </si>
  <si>
    <t>nitinais64@nu.ac.th</t>
  </si>
  <si>
    <t>พลศึกษาและวิทยาศาสตร์การออกกำลังกาย</t>
  </si>
  <si>
    <t>มากที่สุด</t>
  </si>
  <si>
    <t>น้อย</t>
  </si>
  <si>
    <t>pslovepiiz@gmail.com</t>
  </si>
  <si>
    <t>สถาปัตยกรรมศาสตร์ศิลปะและการออกแบบ</t>
  </si>
  <si>
    <t>สาขาวิชาศิลปะและการออกแบบ</t>
  </si>
  <si>
    <t>matheea64@nu.ac.th</t>
  </si>
  <si>
    <t>หลักสูตรและการสอน</t>
  </si>
  <si>
    <t>ปานกลาง</t>
  </si>
  <si>
    <t>น้อยที่สุด</t>
  </si>
  <si>
    <t>jittipanc64@nu.ac.th</t>
  </si>
  <si>
    <t>สหเวชศาสตร์</t>
  </si>
  <si>
    <t>เทคนิคการแพทย์</t>
  </si>
  <si>
    <t>natchanu64@nu.ac.th</t>
  </si>
  <si>
    <t>คณะสถาปัตยกรรมศาสตร์ ศิลปะและการออกแบบ</t>
  </si>
  <si>
    <t>ศิลปะและการออกแบบ</t>
  </si>
  <si>
    <t>อาจาร์ผู้สอนมีการอธิบายที่สามารถเข้าใจได้ง่าย และสามารถเรียนย้อนหลังเพื่อทบทวนได้</t>
  </si>
  <si>
    <t>nachananp64@nu.ac.th</t>
  </si>
  <si>
    <t>naowaratt@hotmail.com</t>
  </si>
  <si>
    <t>wiratr63@nu.ac.th</t>
  </si>
  <si>
    <t>สังคมศึกษา</t>
  </si>
  <si>
    <t>yanithar64@nu.ac.th</t>
  </si>
  <si>
    <t>ekaratt64@gmail.com</t>
  </si>
  <si>
    <t>ข้อสอบตัวอักษรมีขนาดเล็กเกินไปทำให้ปวดตาเวลาอ่านครับ</t>
  </si>
  <si>
    <t>pongpatw63@nu.ac.th</t>
  </si>
  <si>
    <t>คณะเกษตรศาสต์</t>
  </si>
  <si>
    <t>วิทยาศาสตร์การเกษตร</t>
  </si>
  <si>
    <t>rungritt60@nu.ac.th</t>
  </si>
  <si>
    <t>สถาปัตยกรรมศาตร์</t>
  </si>
  <si>
    <t>สถาปัตย์และการออกแบบ</t>
  </si>
  <si>
    <t>ผมขออนุญาติรบกวน อ. ที่เป็นไฟล์เทสต์ PDF แบบทบทวนตั้งแต่บทที่ 1 -12 แต่ละอาทิตย์ทำมาเป็นไฟล์เดียวดีกว่านะครับเพราะแยกๆ ไฟล์มามันค่อนข้างเปิดเข้าไปแล้วเซฟ ต้องแยกเป็นโฟล์เดอร์ลำบากด้วยครับ ส่วนเฉลยทำมาดีแล้วครับ</t>
  </si>
  <si>
    <t>nopphadol.1992@gmail.com</t>
  </si>
  <si>
    <t>คณะบริหารธุรกิจ เศรษฐศาสตร์และการสื่อสาร</t>
  </si>
  <si>
    <t>การสื่อสาร</t>
  </si>
  <si>
    <t xml:space="preserve">1. กรรมการคุมสอบควรอธิบายขั้นตอน วิธีการเตรียมอุปกรณ์ก่อนเข้าห้องสอบ และเช็คความพร้อมของนิสิตให้ชัดเจนในช่วงระหว่างเวลา 8.30 - 9.00 น. ก่อนเริ่มสอบ เช่น ให้นิสิตต่ออุปกรณ์ 2 อุปกรณ์ในเวลานี้ ปิดกล้องจากคอม เปิดกล้องจากโทรศัพท์มือถือ เป็นต้น ควรใช้ภาษาที่ชัดเจน เข้าใจได้ง่าย ไม่ควรตอบคำถามด้วยการย้อนกลับว่า " อ่านข้อบังคับการคุมสอบหรือยังคะ?" 
2. กรรมการคุมสอบควรตรวจสอบความพร้อมของอุปกรณ์และเครื่องมือต่างๆ ที่ใช้ให้พร้อมมากกว่านี้ ไม่ควรให้เกิดกรณีแบบวันนี้ คือ 8.57 น. กรรมการคุมสอบเพิ่งทราบว่าเสียงจากไมค์ไม่ออก นิสิตไม่ได้ยินเสียง ทำให้เกิดความล่าช้าในการทำข้อสอบ ซึ่งสะท้อนให้เห็นถึงความเป็นมืออาชีพและความพร้อมของกรรมการคุมสอบ </t>
  </si>
  <si>
    <t>trirat306@gmail.com</t>
  </si>
  <si>
    <t>มนุษยศาสตร์</t>
  </si>
  <si>
    <t>ภาษาไทย</t>
  </si>
  <si>
    <t>attapornp63@nu.ac.th</t>
  </si>
  <si>
    <t>คณะวิทยาศาสตร์</t>
  </si>
  <si>
    <t>ฟิสิกส์</t>
  </si>
  <si>
    <t>thammarongs63@nu.ac.th</t>
  </si>
  <si>
    <t>kunpriyat62@nu.ac.th</t>
  </si>
  <si>
    <t>คณะเกษตรศาสตร์ ทรัพยากรธรรมชาติและสิ่งแวดล้อม</t>
  </si>
  <si>
    <t>วิทยาศาสตร์และเทคโนโลยีการอาหาร</t>
  </si>
  <si>
    <t>thanakritk63@nu.ac.th</t>
  </si>
  <si>
    <t>วิทยาศาสตร์</t>
  </si>
  <si>
    <t>วิทยาการคอมพิวเตอร์</t>
  </si>
  <si>
    <t>thanawatta64@nu.ac.th</t>
  </si>
  <si>
    <t>สถาปัตย์ ศิลปะและการออกแบบ</t>
  </si>
  <si>
    <t xml:space="preserve">อาจารย์สอนดีมากครับ </t>
  </si>
  <si>
    <t>nattayas64@nu.ac.th</t>
  </si>
  <si>
    <t>คณะพยาบาลศาสตร์</t>
  </si>
  <si>
    <t>การพยาบาลผู้ใหญ่และสูงอายุ</t>
  </si>
  <si>
    <t>เป็นหลักสูตรการเรียนที่ดีมาก ช่วยให้เกิดการเรียนรู้มากขึ้น และสามารถนำไปใช้ในงาน การเรียน การศึกษาค้นคว้าอื่นๆได้</t>
  </si>
  <si>
    <t>amphanw64@nu.ac.th</t>
  </si>
  <si>
    <t>บริหารทางการพยาบาล</t>
  </si>
  <si>
    <t>เหมาะสมกับสถานการณ์แล้วค่ะ</t>
  </si>
  <si>
    <t>dawraweem63@nu.ac.th</t>
  </si>
  <si>
    <t>คณิตศาสตร์</t>
  </si>
  <si>
    <t xml:space="preserve">อาจารย์เข้าสอนตรงเวลา สอนละเอียด ครบถ้วนค่ะ </t>
  </si>
  <si>
    <t>sirikwank64@nu.ac.th</t>
  </si>
  <si>
    <t>นวัตกรรมทางการวัดผลการศึกษา</t>
  </si>
  <si>
    <t>Punravees64@nu.ac.th</t>
  </si>
  <si>
    <t>คณะสถาปัตยกรรมศาสตร์</t>
  </si>
  <si>
    <t>kanjanak64@nu.ac.th</t>
  </si>
  <si>
    <t>พยาบาลศสาตร์</t>
  </si>
  <si>
    <t>เวชปฏิบัติ</t>
  </si>
  <si>
    <t>bhanuphongj64@nu.ac.th</t>
  </si>
  <si>
    <t>พยาบาลศาสตร์</t>
  </si>
  <si>
    <t>การพยาบาลเวชปฏิบัติชุมชน</t>
  </si>
  <si>
    <t>ข้อสอบใน Google form ตรงที่เป็นบทความตัวหนังสือเล็กมากๆครับ มองไม่เห็น บบทัดติดกันมากและยังต้องเลื่อนขึ้นเลื่อนลงเพื่อเลื่อนหาโจทย์คำตอบกับบทความ อยากให้บทความมีตัวหนังสือที่ใหญ่ขึ้นครับ</t>
  </si>
  <si>
    <t>seksanp63@nu.ac.th</t>
  </si>
  <si>
    <t>วิทยาลัยพลังงานทดแทนและสมาร์ตกริดเทคโนโลยี</t>
  </si>
  <si>
    <t>การจัดการสมาร์ตซิตี้และนวัตกรรมดิจิทัล</t>
  </si>
  <si>
    <t>ไม่มีครับ</t>
  </si>
  <si>
    <t>sawaroses64@nu.ac.th</t>
  </si>
  <si>
    <t>การบริหารการพยาบาล</t>
  </si>
  <si>
    <t xml:space="preserve">ขอบคุณมากค่ะ ได้รับความรู้พื้นฐานภาษาอังกฤษดีมากค่ะ </t>
  </si>
  <si>
    <t>kwabdaom64@nu.ac.th</t>
  </si>
  <si>
    <t xml:space="preserve">ชีวเวชศาสตร์ </t>
  </si>
  <si>
    <t>sutapam64@nu.ac.th</t>
  </si>
  <si>
    <t>napalu64@nu.ac.th</t>
  </si>
  <si>
    <t>โลจิสติกส์และดิจิทัลซัพพลายเชน</t>
  </si>
  <si>
    <t>โลจิสติกส์และโซ่อุปทาน</t>
  </si>
  <si>
    <t>sirikornn64@nu.ac.th</t>
  </si>
  <si>
    <t>การบริหารทางการพยาบาล</t>
  </si>
  <si>
    <t>phonlawadk64@nu.ac.th</t>
  </si>
  <si>
    <t>athaphols64@nu.ac.th</t>
  </si>
  <si>
    <t>shawissp64@nu.ac.th</t>
  </si>
  <si>
    <t>เทคโนโลยีสารสนเทศ</t>
  </si>
  <si>
    <t>EPE (Upper-Intermediate)</t>
  </si>
  <si>
    <t>chompunict64@nu.ac.th</t>
  </si>
  <si>
    <t>วิทยการคอมพิวเตอร์</t>
  </si>
  <si>
    <t>worrawatk60@nu.ac.th</t>
  </si>
  <si>
    <t>ควรมีการจัดการเรียนการสอนในรูปแบบออนไลน์แบบนี้สำหรับรุ่นต่อๆไป</t>
  </si>
  <si>
    <t>supawadeed64@nu.ac.th</t>
  </si>
  <si>
    <t>siripas61@nu.ac.th</t>
  </si>
  <si>
    <t>วิจัยและประเมินทางการศึกษา</t>
  </si>
  <si>
    <t>maturosec59@nu.ac.th</t>
  </si>
  <si>
    <t>sirinapasa64@nu.ac.th</t>
  </si>
  <si>
    <t>suthasineen64@nu.ac.th</t>
  </si>
  <si>
    <t>สาธารณสุขศาสตร์</t>
  </si>
  <si>
    <t>sirikranl63@nu.ac.th</t>
  </si>
  <si>
    <t>วิทยาศาสตร์การแพทย์</t>
  </si>
  <si>
    <t>จุลชีววิทยา</t>
  </si>
  <si>
    <t>อยากให้ปรับเวลาเรียนเหลือแค่ครึ่งวัน แล้วยืดระยะเวลาสัปดาห์เพิ่มแทน</t>
  </si>
  <si>
    <t>vzio19931993@gmail.com</t>
  </si>
  <si>
    <t>natkitjam64@nu.ac.th</t>
  </si>
  <si>
    <t>บริหารการพยาบาล</t>
  </si>
  <si>
    <t>suttiwana60@nu.ca.th</t>
  </si>
  <si>
    <t>ploychompoom64@nu.ac.th</t>
  </si>
  <si>
    <t>สถาปัตยกรรม</t>
  </si>
  <si>
    <t>boonsitai64@nu.ac.th</t>
  </si>
  <si>
    <t>chalalaic64@nu.ac.th</t>
  </si>
  <si>
    <t>คณะสาธารณสุขศาตร์</t>
  </si>
  <si>
    <t>สาธารณสุขศาตร์</t>
  </si>
  <si>
    <t>sunidaka64@nu.ac.th</t>
  </si>
  <si>
    <t>คณะวิศวกรรมศาสตร์</t>
  </si>
  <si>
    <t>วิศวกรรมการจัดการ</t>
  </si>
  <si>
    <t>อาจารย์และผู้คุมสอบมีความเป็นมืออาชีพมากค่ะ ขอบคุณค่ะ</t>
  </si>
  <si>
    <t>siriphatm64@nu.ac.th</t>
  </si>
  <si>
    <t>วิทยาศาสตร์ชีวภาพ</t>
  </si>
  <si>
    <t>chinnawatoo63@nu.ac.th</t>
  </si>
  <si>
    <t>ึคณะศึกษาศาสตร์</t>
  </si>
  <si>
    <t>หลักสูตรเเละการสอน</t>
  </si>
  <si>
    <t>pimchanokn64@hotmail.com</t>
  </si>
  <si>
    <t>การพยาบาลผู้ใหญ่และผู้สูงอายุ</t>
  </si>
  <si>
    <t xml:space="preserve">อยากให้มีคอร์สเปิดสอนสำหรับการฟัง และการพูดโดยเฉพาะค่ะ </t>
  </si>
  <si>
    <t>nalinratp63@nu.ac.th</t>
  </si>
  <si>
    <t>สถาปัตยกรรมศาสตร์ ศิลปะและการออกแบบ</t>
  </si>
  <si>
    <t>jutaratme61@nu.ac.th</t>
  </si>
  <si>
    <t>สถาปัตยกรรมศาสตร์</t>
  </si>
  <si>
    <t>chamaikarns64@nu.ac.th</t>
  </si>
  <si>
    <t>สาธารณสุข</t>
  </si>
  <si>
    <t>wenikk1998@gmail.com</t>
  </si>
  <si>
    <t>คณะบริหารธุรกิจ</t>
  </si>
  <si>
    <t>การท่องเที่ยว</t>
  </si>
  <si>
    <t>jakrapunj63@nu.ac.th</t>
  </si>
  <si>
    <t>วิทยาลัยพลังงานทดแทนและมาร์ทกริดเทคโนโลยี</t>
  </si>
  <si>
    <t>การจัดการสมาร์ทซิตี้และนวัตกรรมดิจิตัล</t>
  </si>
  <si>
    <t>woranuchl61@nu.ac.th</t>
  </si>
  <si>
    <t>คณิตศาสตร์ศึกษา</t>
  </si>
  <si>
    <t>ubonwans63@nu.ac.th</t>
  </si>
  <si>
    <t>สังคมศาสตร์</t>
  </si>
  <si>
    <t>รัฐศาสตร์</t>
  </si>
  <si>
    <t>jitrapats63@nu.ac.th</t>
  </si>
  <si>
    <t>suprakitw64@nu.ac.th</t>
  </si>
  <si>
    <t>patcharint61@nu.ac.th</t>
  </si>
  <si>
    <t>คณะสถาปัตยกรรมศาสตร์ศิลปะและการออกแบบ</t>
  </si>
  <si>
    <t>palawachp64@nu.ac.th</t>
  </si>
  <si>
    <t>phatchareewanp64@nu.ac.th</t>
  </si>
  <si>
    <t>คณะสาธารณสุขศาสตร์</t>
  </si>
  <si>
    <t>khorokoto63@nu.ac.th</t>
  </si>
  <si>
    <t>สาธารณสุขศาสตรมหาบัณฑิต</t>
  </si>
  <si>
    <t>ชอบมากครับ ขอบคุณครับ</t>
  </si>
  <si>
    <t>sumittras64@nu.ac.th</t>
  </si>
  <si>
    <t>เป็นครอสที่ดีมากๆคะ ทั้งหนังสือ ระบบการเรียน อาจารย์ที่สอน รวมถึงระยะเวลาการเรียน</t>
  </si>
  <si>
    <t>niphatthas64@nu.ac.th</t>
  </si>
  <si>
    <t>suwananwo64@nu.ac.th</t>
  </si>
  <si>
    <t>เทคโนโลยีชีวภาพ</t>
  </si>
  <si>
    <t>jadsadapornr63@nu.ac.th</t>
  </si>
  <si>
    <t>คณะวิทยาศาสตร์การแพทย์</t>
  </si>
  <si>
    <t>dencrongcumpee23@gmail.com</t>
  </si>
  <si>
    <t>ข้อสอบยากนิดหน่อยครับ</t>
  </si>
  <si>
    <t>joontamatk64@nu.ac.th</t>
  </si>
  <si>
    <t>ratchaneeporns64@nu.ac.th</t>
  </si>
  <si>
    <t>choojitk64@nu.ac.th</t>
  </si>
  <si>
    <t>pitchayac64@nu.ac.th</t>
  </si>
  <si>
    <t>wanaree8595@gmail.com</t>
  </si>
  <si>
    <t>sahachaic64@nu.ac.th</t>
  </si>
  <si>
    <t>Kamonthipt64@nu.ac.th</t>
  </si>
  <si>
    <t>นวัตกรรมทางการวัดผลการเรียนรู้</t>
  </si>
  <si>
    <t>kamonwankhu64@nu.ac.th</t>
  </si>
  <si>
    <t>paweenapa63@nu.ac.th</t>
  </si>
  <si>
    <t>คณะเภสัชศาสตร์</t>
  </si>
  <si>
    <t>เภสัชกรรมชุมชน</t>
  </si>
  <si>
    <t>pantitac63@nu.ac.th</t>
  </si>
  <si>
    <t>kawinnapatk64@nu.ac.th</t>
  </si>
  <si>
    <t>varanonk64@nu.ac.th</t>
  </si>
  <si>
    <t>jeeranunj64@nu.ac.th</t>
  </si>
  <si>
    <t>ดีแล้วค่ะ</t>
  </si>
  <si>
    <t>kansirinnatt64@nu.ac.th</t>
  </si>
  <si>
    <t>chuleepornnh63@nu.ac.th</t>
  </si>
  <si>
    <t>คณะพยาบาล</t>
  </si>
  <si>
    <t>พยาบาลศาสตร์ดุษฎีบัณฑิต</t>
  </si>
  <si>
    <t>kanphitchaj64@nu.ac.th</t>
  </si>
  <si>
    <t>วิจัยและประเมินผลทางการศึกษา</t>
  </si>
  <si>
    <t>on-umap64@nu.ac.th</t>
  </si>
  <si>
    <t>suchananc58@nu.ac.th</t>
  </si>
  <si>
    <t>เทคโนโลยีและสื่อสารการศึกษา</t>
  </si>
  <si>
    <t>nartrapeec63@nu.ac.th</t>
  </si>
  <si>
    <t>เภสัชศาสตร์</t>
  </si>
  <si>
    <t>อยากให้ตรวจสอบความเสถียรของ net ผู้สอน บางครั้งหลุดออกจากระบบเป้นเวลานาน ทำให้การเรียนสะดุดค่ะ</t>
  </si>
  <si>
    <t>Siradal64@nu.ac.th</t>
  </si>
  <si>
    <t>สาขาการบริหารการพยาบาล</t>
  </si>
  <si>
    <t>sitthisakt59@nu.ac.th</t>
  </si>
  <si>
    <t>วิศวกรรมศาสตร์</t>
  </si>
  <si>
    <t>วิศวกรรมคอมพิวเตอร์</t>
  </si>
  <si>
    <t>wilaiwon_imum@hotmail.com</t>
  </si>
  <si>
    <t>อยากให้จัดเป็นชมสั้นๆ เช่นเรียนวันละสองชม</t>
  </si>
  <si>
    <t>phasitsi63@nu.ac.th</t>
  </si>
  <si>
    <t>methuss64@nu.ac.th</t>
  </si>
  <si>
    <t>ภาษาศาสตร์</t>
  </si>
  <si>
    <t>kanitthac63@nu.ac.th</t>
  </si>
  <si>
    <t>wasineet64@nu.ac.th</t>
  </si>
  <si>
    <t>เรียนแบบออนไลน์สะดวกต่อนิสิตที่อยู่ในวัยทำงานดีค่ะ</t>
  </si>
  <si>
    <t>atchariyapornp64@nu.ac.th</t>
  </si>
  <si>
    <t>วิศวกรรมสิ่งแวดล้อม</t>
  </si>
  <si>
    <t>supitchac64@nu.ac.th</t>
  </si>
  <si>
    <t>บริหารธุรกิจ เศรษฐศาสตร์ และการสื่อสาร</t>
  </si>
  <si>
    <t>เศรษฐศาสตร์</t>
  </si>
  <si>
    <t>ไม่มี</t>
  </si>
  <si>
    <t>pureen64@nu.ac.th</t>
  </si>
  <si>
    <t>punnikak64@nu.ac.th</t>
  </si>
  <si>
    <t>พยาบาล</t>
  </si>
  <si>
    <t>nattykasatang@gmail.com</t>
  </si>
  <si>
    <t>wilaipornn63@nu.ac.th</t>
  </si>
  <si>
    <t>อาจารย์และเจ้าหน้าที่ทุกท่านคอยให้ความช่วยเหลือเป็นอย่างดี  ขอบพระคุณมากค่ะ</t>
  </si>
  <si>
    <t>kornchawanpi63@nu.ac.th</t>
  </si>
  <si>
    <t>อาจารย์สอนดีแต่เนื้อหากับระยะเวลาที่เรียนไม่สัมพันธ์กันค่ะ มหาลัยควรเพิ่มระยะเวลาต่อครอสอีกนิดนึงค่ะ</t>
  </si>
  <si>
    <t>sirintips64@nu.ac.th</t>
  </si>
  <si>
    <t>phakkawanp64@nu.ac.th</t>
  </si>
  <si>
    <t>พยาบาลสาสตร์</t>
  </si>
  <si>
    <t>เวชปฏิบัติชุมชน</t>
  </si>
  <si>
    <t>อาจารย์ผู้สอนสอนดี เข้าใจง่ายขึ้นค่ะ</t>
  </si>
  <si>
    <t>pirunpa@gmail.com</t>
  </si>
  <si>
    <t>การใช้เทคโนโลยียังขัดข้อง  ควรมีแผนการรองรับอำนวยความสะดวกให้นิสิตให้มากกว่านี้</t>
  </si>
  <si>
    <t>suthisap64@nu.ac.th</t>
  </si>
  <si>
    <t xml:space="preserve">บาง section ที่สอน มีเนื้อหาที่สอนไม่ครบ จึงอยากให้ทำ VDO เพื่อสามารถเรียนย้อนหลังได้ ในส่วนที่สนใจ เช่น อาจารย์สอน Section A และ B ของทุกบทเรียน อยากให้มี VDO ย้อนหลังเพื่อชมเนื้อหาการสอนใน Section C D ค่ะ </t>
  </si>
  <si>
    <t>chitchanoks64@nu.ac.th</t>
  </si>
  <si>
    <t>preeyal64@nu.ac.th</t>
  </si>
  <si>
    <t>สาขาการพยาบาลเวชปฏิบัติชุมชน</t>
  </si>
  <si>
    <t>sutassa.1983@gmail.com</t>
  </si>
  <si>
    <t>วิศวกรรมศาตร์</t>
  </si>
  <si>
    <t>chutimapa64@nu.ac.th</t>
  </si>
  <si>
    <t>supakitt63@nu.ac.th</t>
  </si>
  <si>
    <t>naruepornb63@nu.ac.th</t>
  </si>
  <si>
    <t>tantikas62@nu.ac.th</t>
  </si>
  <si>
    <t>เกษตรศาสตร์</t>
  </si>
  <si>
    <t>ภูมิสารสนเทศศาสตร์</t>
  </si>
  <si>
    <t>singhap64@nu.ac.th</t>
  </si>
  <si>
    <t>สถาปัตยกรรม ศิลปะและการออกแบบ</t>
  </si>
  <si>
    <t>mekalat64@nu.ac.th</t>
  </si>
  <si>
    <t>jirat1908@gmail.com</t>
  </si>
  <si>
    <t>วิทยาลัยพลังงาน</t>
  </si>
  <si>
    <t>สมาร์ทซิตี้</t>
  </si>
  <si>
    <t>kotchawant64@nu.ac.th</t>
  </si>
  <si>
    <t>naruemonw64@nu.ac.th</t>
  </si>
  <si>
    <t>nattharatphana60@nu.ac.th</t>
  </si>
  <si>
    <t>บริหารธุรกิจ</t>
  </si>
  <si>
    <t>M.B.A.</t>
  </si>
  <si>
    <t>thanawatp61@nu.ac.th</t>
  </si>
  <si>
    <t>อยากให้เปิดสอนออนไลน์แบบนี้</t>
  </si>
  <si>
    <t>apatchac60@nu.ac.th</t>
  </si>
  <si>
    <t>Orawanc60@nu.ac.th</t>
  </si>
  <si>
    <t>การบริหารสาธารณสุข</t>
  </si>
  <si>
    <t>ไม่มีคะ</t>
  </si>
  <si>
    <t>koonjirap63@nu.ac.th</t>
  </si>
  <si>
    <t>ชีวเคมี</t>
  </si>
  <si>
    <t>thotsaponp64@nu.ac.th</t>
  </si>
  <si>
    <t>view25sunisa@gmail.com</t>
  </si>
  <si>
    <t>บริหารธุรกิจเศรษฐศาสตร์และการสื่อสาร</t>
  </si>
  <si>
    <t>สื่อสาร</t>
  </si>
  <si>
    <t>choopongc62@nu.ac.th</t>
  </si>
  <si>
    <t>วิศวกรรมเครื่องกล</t>
  </si>
  <si>
    <t>pichapornb64@nu.ac.th</t>
  </si>
  <si>
    <t>paviharn111@gmail.com</t>
  </si>
  <si>
    <t>บริหารธุรกิจ เศรษฐศาตร์ และการสือสาร</t>
  </si>
  <si>
    <t>อยากได้อาจารย์เด็กๆๆอายุไม่เกิน 40 มาสอน น่าจะไ้ด้ไอเดียแปลกๆๆในการเรียน</t>
  </si>
  <si>
    <t>อาจารย์ใจดีมาก</t>
  </si>
  <si>
    <t>khwannetp64@nu.ac.th</t>
  </si>
  <si>
    <t>สาขาเวชปฎิบัติชุมชน</t>
  </si>
  <si>
    <t>pawinees59@nu.ac.th</t>
  </si>
  <si>
    <t>kittikaj64@nu.ac.th</t>
  </si>
  <si>
    <t>amornratm60@nu.ac.th</t>
  </si>
  <si>
    <t>phennapaj63@nu.ac.th</t>
  </si>
  <si>
    <t>คณะบริหารธุรกิจฯ</t>
  </si>
  <si>
    <t>การบริหารเทคโนโลยีสารสนเทศเชิงกลยุทธ์</t>
  </si>
  <si>
    <t>chadaratt64@nu.ac.th</t>
  </si>
  <si>
    <t>สถิติ</t>
  </si>
  <si>
    <t>salinthipd64@nu.ac.th</t>
  </si>
  <si>
    <t>arkomt59@nu.ac.th</t>
  </si>
  <si>
    <t>คณะสถาปัตยกรรมสาสตร์ ศิลปะเเละการออกแบบ</t>
  </si>
  <si>
    <t>ศิลปะเเละการออกแบบ</t>
  </si>
  <si>
    <t>thitareemam@gmail.com</t>
  </si>
  <si>
    <t>วิจัยและประเมินการศึกษา</t>
  </si>
  <si>
    <t>kasiditt63@nu.ac.th</t>
  </si>
  <si>
    <t>พัฒนศึกษา</t>
  </si>
  <si>
    <t xml:space="preserve">หลักสูตรมีประโยชน์ในชีวิตประจำวันมาก ไม่เฉพาะแค่การสอบเพียงอย่างเดียว </t>
  </si>
  <si>
    <t>pattarapornm64@nu.ac.th</t>
  </si>
  <si>
    <t>ekkapun2936@gmail.com</t>
  </si>
  <si>
    <t>_</t>
  </si>
  <si>
    <t>pluemkamonp63@nu.ac.th</t>
  </si>
  <si>
    <t>ปรสิตวิทยา</t>
  </si>
  <si>
    <t xml:space="preserve">1. กรรมการคุมสอบควรอธิบายขั้นตอน วิธีการเตรียมอุปกรณ์ก่อนเข้าห้องสอบ และเช็คความพร้อมของนิสิตให้ชัดเจนในช่วงระหว่างเวลา 8.30 - 9.00 น. ก่อนเริ่มสอบ เช่น ให้นิสิตต่ออุปกรณ์ 2 อุปกรณ์ในเวลานี้ ปิดกล้องจากคอม เปิดกล้องจากโทรศัพท์มือถือ เป็นต้น ควรใช้ภาษาที่ชัดเจน เข้าใจได้ง่าย ไม่ควรตอบคำถามด้วยการย้อนกลับว่า " อ่านข้อบังคับการคุมสอบหรือยังคะ?" 
2. กรรมการคุมสอบควรตรวจสอบความพร้อมของอุปกรณ์และเครื่องมือต่างๆ ที่ใช้ให้พร้อม4กว่านี้ ไม่ควรให้เกิดกรณีแบบวันนี้ คือ 8.57 น. กรรมการคุมสอบเพิ่งทราบว่าเสียงจากไมค์ไม่ออก นิสิตไม่ได้ยินเสียง ทำให้เกิดความล่าช้าในการทำข้อสอบ ซึ่งสะท้อนให้เห็นถึงความเป็นมืออาชีพและความพร้อมของกรรมการคุมสอบ </t>
  </si>
  <si>
    <t xml:space="preserve">ขอบคุณ4ค่ะ ได้รับความรู้พื้นฐานภาษาอังกฤษดี4ค่ะ </t>
  </si>
  <si>
    <t>อาจารย์และเจ้าหน้าที่ทุกท่านคอยให้ความช่วยเหลือเป็นอย่างดี  ขอบพระคุณ4ค่ะ</t>
  </si>
  <si>
    <t>บริหารธุรกิจ เศรษฐศาสตร์และการสื่อสาร</t>
  </si>
  <si>
    <t>สถาปัตยกรรมศาสตร์ศิลปะเเละการออกแบบ</t>
  </si>
  <si>
    <t>อาจารย์ใจดี4</t>
  </si>
  <si>
    <t>เกษตรศาสตร์ ทรัพยากรธรรมชาติและสิ่งแวดล้อม</t>
  </si>
  <si>
    <t xml:space="preserve">อาจารย์สอนดี4ครับ </t>
  </si>
  <si>
    <t>เป็นหลักสูตรการเรียนที่ดี4 ช่วยให้เกิดการเรียนรู้4ขึ้น และสามารถนำไปใช้ในงาน การเรียน การศึกษาค้นคว้าอื่นๆได้</t>
  </si>
  <si>
    <t>อาจารย์และผู้คุมสอบมีความเป็นมืออาชีพ4ค่ะ ขอบคุณค่ะ</t>
  </si>
  <si>
    <t>ชอบ4ครับ ขอบคุณครับ</t>
  </si>
  <si>
    <t>วิทยาลัยพลังงานทดแทนและสมาร์ต กริดเทคโนโลยี</t>
  </si>
  <si>
    <t>สาขา</t>
  </si>
  <si>
    <t>ข้อสอบใน Google form ตรงที่เป็นบทความตัวหนังสือเล็ก4ๆครับ มองไม่เห็น บบทัดติดกัน4และยังต้องเลื่อนขึ้นเลื่อนลงเพื่อเลื่อนหาโจทย์คำตอบกับบทความ อยากให้บทความมีตัวหนังสือที่ใหญ่ขึ้นครับ</t>
  </si>
  <si>
    <t>เป็นครอสที่ดี4ๆคะ ทั้งหนังสือ ระบบการเรียน อาจารย์ที่สอน รวมถึงระยะเวลาการเรียน</t>
  </si>
  <si>
    <t>การใช้เทคโนโลยียังขัดข้อง  ควรมีแผนการรองรับอำนวยความสะดวกให้นิสิตให้4กว่านี้</t>
  </si>
  <si>
    <t xml:space="preserve">หลักสูตรมีประโยชน์ในชีวิตประจำวัน4 ไม่เฉพาะแค่การสอบเพียงอย่างเดียว </t>
  </si>
  <si>
    <t>Intermediate</t>
  </si>
  <si>
    <t>Upper-Intermediate</t>
  </si>
  <si>
    <t xml:space="preserve">Intermediate   </t>
  </si>
  <si>
    <t xml:space="preserve">   คณะวิทยาศาสตร์การแพทย์</t>
  </si>
  <si>
    <t xml:space="preserve">   คณะสาธารณสุขศาสตร์</t>
  </si>
  <si>
    <t xml:space="preserve">   คณะวิศวกรรมศาสตร์</t>
  </si>
  <si>
    <t xml:space="preserve">   วิทยาลัยพลังงานทดแทนและสมาร์ตกริดเทคโนโลยี</t>
  </si>
  <si>
    <t xml:space="preserve">   คณะวิทยาศาสตร์</t>
  </si>
  <si>
    <t xml:space="preserve">   คณะสถาปัตยกรรมศาสตร์ ศิลปะและการออกแบบ</t>
  </si>
  <si>
    <t xml:space="preserve">   คณะสหเวชศาสตร์</t>
  </si>
  <si>
    <t xml:space="preserve">   คณะสังคมศาสตร์</t>
  </si>
  <si>
    <t xml:space="preserve">   คณะบริหารธุรกิจ เศรษฐศาสตร์และการสื่อสาร</t>
  </si>
  <si>
    <t xml:space="preserve">   คณะเกษตรศาสตร์ ทรัพยากรธรรมชาติและสิ่งแวดล้อม</t>
  </si>
  <si>
    <t xml:space="preserve">   คณะเภสัชศาสตร์</t>
  </si>
  <si>
    <t xml:space="preserve">Upper-Intermediate </t>
  </si>
  <si>
    <t xml:space="preserve">    สาขาวิชาคณิตศาสตร์</t>
  </si>
  <si>
    <t xml:space="preserve">    สาขาวิชาวิจัยและประเมินทางการศึกษา</t>
  </si>
  <si>
    <t xml:space="preserve">    สาขาวิชาสังคมศึกษา</t>
  </si>
  <si>
    <t xml:space="preserve">    สาขาวิชาศิลปะและการออกแบบ</t>
  </si>
  <si>
    <t xml:space="preserve">    สาขาวิชาหลักสูตรและการสอน</t>
  </si>
  <si>
    <t xml:space="preserve">    สาขาวิชาการจัดการสมาร์ตซีตี้และนวัตกรรมดิจิทัล</t>
  </si>
  <si>
    <t xml:space="preserve">    สาขาวิชาเทคโนโลยีและสื่อสารการศึกษา</t>
  </si>
  <si>
    <t xml:space="preserve">    สาขาวิชาสาธารณสุขศาสตร์</t>
  </si>
  <si>
    <t xml:space="preserve">    สาขาวิชาวิทยาการคอมพิวเตอร์</t>
  </si>
  <si>
    <t xml:space="preserve">    สาขาวิชาเทคโนโลยีชีวภาพ</t>
  </si>
  <si>
    <t xml:space="preserve">    สาขาวิชาสถิติ</t>
  </si>
  <si>
    <t xml:space="preserve">    สาขาวิชาชีวเคมี</t>
  </si>
  <si>
    <t xml:space="preserve">    สาขาวิชาวิศวกรรมสิ่งแวดล้อม</t>
  </si>
  <si>
    <t xml:space="preserve">    สาขาวิชาวิศวกรรมการจัดการ</t>
  </si>
  <si>
    <t xml:space="preserve">    สาขาวิชาวิทยาศาสตร์การแพทย์</t>
  </si>
  <si>
    <t xml:space="preserve">    สาขาวิชาเทคโนโลยีสารสนเทศ</t>
  </si>
  <si>
    <t xml:space="preserve">    สาขาวิชาฟิสิกส์ประยุกต์</t>
  </si>
  <si>
    <t xml:space="preserve">    สาขาวิชาเทคนิคการแพทย์</t>
  </si>
  <si>
    <t xml:space="preserve">    สาขาวิชาวิศวกรรมไฟฟ้า</t>
  </si>
  <si>
    <t xml:space="preserve">    สาขาวิชาเคมี</t>
  </si>
  <si>
    <t xml:space="preserve">    สาขาวิชาบริหารธุรกิจ</t>
  </si>
  <si>
    <t xml:space="preserve">    สาขาวิชาเอเชียตะวันออกเฉียงใต้</t>
  </si>
  <si>
    <t xml:space="preserve">    สาขาวิชาการจัดการการท่องเที่ยวและจิตบริการ</t>
  </si>
  <si>
    <t xml:space="preserve">    สาขาวิชาจุลชีววิทยา</t>
  </si>
  <si>
    <t xml:space="preserve">    สาขาวิชาการสื่อสาร</t>
  </si>
  <si>
    <t xml:space="preserve">    สาขาวิชาปริสิตวิทยา</t>
  </si>
  <si>
    <t xml:space="preserve">    สาขาวิชานวัตกรรมทางการวัดผลการเรียนรู้</t>
  </si>
  <si>
    <t xml:space="preserve">    สาขาวิชาสัตวศาสตร์</t>
  </si>
  <si>
    <t xml:space="preserve">    สาขาวิชาทัตกรรมสำหรับเด็ก</t>
  </si>
  <si>
    <t xml:space="preserve">    สาขาวิชาพลศึกษาและวิทยาศาสตร์การออกกำลังกาย</t>
  </si>
  <si>
    <t xml:space="preserve">    สาขาวิชาเภสัชวิทยา</t>
  </si>
  <si>
    <t xml:space="preserve">    สาขาวิชาวิทยาศาสตร์และเทคโนโลยีการอาหาร</t>
  </si>
  <si>
    <t xml:space="preserve">    สาขาวิชาภูมิสารสนเทศศาสตร์</t>
  </si>
  <si>
    <t xml:space="preserve">    สาขาวิชาการบริหารเทคโนโลยีสารสนเทศเชิงกลยุทธ์</t>
  </si>
  <si>
    <t xml:space="preserve">    สาขาวิชาทรัพยากรธรรมชาติและสิ่งแวดล้อม</t>
  </si>
  <si>
    <t xml:space="preserve">    สาขาวิชาวิทยาศาสตร์ชีวภาพ</t>
  </si>
  <si>
    <t xml:space="preserve">    สาขาวิชาการจัดการวิศวกรรมศาสตร์</t>
  </si>
  <si>
    <t xml:space="preserve">    สาขาวิชาชีวเวชศาสตร์</t>
  </si>
  <si>
    <t xml:space="preserve">    สาขาวิชาการจัดการสมาร์ตซิตี้และนวัตกรรมดิจิทัล</t>
  </si>
  <si>
    <t xml:space="preserve">    สาขาวิชาเทคโนโลยีสื่อสารการศึกษา</t>
  </si>
  <si>
    <t xml:space="preserve">    สาขาวิชาเภสัชศาสตร์</t>
  </si>
  <si>
    <t xml:space="preserve">    สาขาวิชาพัฒนาสังคม</t>
  </si>
  <si>
    <t xml:space="preserve">หลักสูตรและการสอน คิดเป็นร้อยละ 2.80 รองลงมาคือ สาขาวิชาคณิตศาสตร์ สาขาวิชาเทคโนโลยีชีวภาพ คิดเป็นร้อยละ </t>
  </si>
  <si>
    <t>และจิตบริการ สาขาวิชาจุลชีววิทยา สาขาวิชาการสื่อสาร สาขาวิชานวัตกรรมทางการวัดผลการเรียนรู้ คิดเป็นร้อยละ 0.93</t>
  </si>
  <si>
    <t>กลุ่ม Pre - Intermediate ส่วนใหญ่สาขาวิชาหลักสูตรและการสอน และสาขาวิชาวิจัยและประเมินผลทางการศึกษา</t>
  </si>
  <si>
    <t>คิดเป็นร้อยละ 3.74 รองลงมาคือ สาขาวิชาสาธารณสุขศาสตร์ คิดเป็นร้อยละ 2.80 กลุ่ม Starter 2 สาขาวิชา</t>
  </si>
  <si>
    <t>ตาราง 8 แสดงผลการประเมินโครงการฯ กลุ่ม Intermediate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</si>
  <si>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</si>
  <si>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</si>
  <si>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</si>
  <si>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</si>
  <si>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</si>
  <si>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</si>
  <si>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</si>
  <si>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</si>
  <si>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</si>
  <si>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</si>
  <si>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กลุ่ม Intermediate</t>
  </si>
  <si>
    <t>กลุ่ม Upper-Intermediate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</si>
  <si>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</si>
  <si>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 xml:space="preserve">              3. กลุ่ม Pre - Intermediate พบว่า จำนวนผู้เข้ารับการอบรมจำแนกตามเพศเป็นเพศหญิง </t>
  </si>
  <si>
    <t xml:space="preserve">              4. กลุ่ม Starter 2 พบว่า จำนวนผู้เข้ารับการอบรมจำแนกตามเพศเป็นเพศหญิง </t>
  </si>
  <si>
    <t xml:space="preserve">              5. กลุ่ม Upper - Intermediate พบว่า จำนวนผู้เข้ารับการอบรมจำแนกตามเพศ</t>
  </si>
  <si>
    <t>2. กลุ่ม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</si>
  <si>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</si>
  <si>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Starter 2 พบว่า  ก่อนเข้ารับการอบรมผู้เข้าร่วมโครงการมีความรู้ความเข้าใจ</t>
  </si>
  <si>
    <t>5. กลุ่ม Upper - Intermediate   พบว่า  ก่อนเข้ารับการอบรมผู้เข้าร่วมโครงการมีความรู้</t>
  </si>
  <si>
    <t>วันที่ 4 มิถุนายน 2565</t>
  </si>
  <si>
    <t>ในครั้งนี้ จำนวนทั้งสิ้น 146 คน จำแนกเป็น</t>
  </si>
  <si>
    <t xml:space="preserve">    1. Elementary 2                    จำนวน 33 คน</t>
  </si>
  <si>
    <t xml:space="preserve">    2. Intermediate                     จำนวน 38 คน</t>
  </si>
  <si>
    <t xml:space="preserve">    3. Pre - Intermediate              จำนวน 35 คน</t>
  </si>
  <si>
    <t xml:space="preserve">    4. Starter 2                           จำนวน 25 คน</t>
  </si>
  <si>
    <t xml:space="preserve">    5. Upper-Intermediate           จำนวน 15 คน</t>
  </si>
  <si>
    <t xml:space="preserve">           จากตารางพบว่า กลุ่ม Elementary 2 เป็นเพศหญิง คิดเป็นร้อยละ 17.81 เพศชาย คิดเป็นร้อยละ 4.79</t>
  </si>
  <si>
    <t xml:space="preserve">กลุ่ม Intermediate เพศหญิง คิดเป็นร้อยละ 17.12 เพศชาย คิดเป็นร้อยละ 8.90  กลุ่ม Pre - Intermediate </t>
  </si>
  <si>
    <t>เพศหญิง คิดเป็นร้อยละ 16.44 เพศชาย คิดเป็นร้อยละ 7.53 กลุ่ม Starter 2 เป็นเพศหญิง คิดเป็นร้อยละ 12.33</t>
  </si>
  <si>
    <t>เพศชาย คิดเป็นร้อยละ 4.79 กลุ่ม Upper-Intermediate เพศชาย คิดเป็นร้อยละ 6.76 เพศหญิง คิดเป็นร้อยละ 4.11</t>
  </si>
  <si>
    <t xml:space="preserve">          จากตารางพบว่า กลุ่ม Elementary 2  มีอายุระหว่าง 20 - 30 ปี คิดเป็นร้อยละ 10.27 รองลงมาคือ </t>
  </si>
  <si>
    <t>อายุระหว่าง 41 - 50 ปี คิดเป็นร้อยละ 7.53 กลุ่ม Intermediate มีอายุระหว่าง 20 - 30 ปี คิดเป็นร้อยละ 10.96</t>
  </si>
  <si>
    <t xml:space="preserve">รองลงมาคือ อายุระหว่าง 31 - 40 ปี คิดเป็นร้อยละ 8.90 กลุ่ม Pre - Intermediate มีอายุระหว่าง 20 - 30 ปี </t>
  </si>
  <si>
    <t xml:space="preserve">คิดเป็นร้อยละ 9.59 รองลงมาคือ มีอายุระหว่าง 31 - 40 ปี คิดเป็นร้อยละ 8.90 กลุ่ม Starter 2 อายุระหว่าง </t>
  </si>
  <si>
    <t>20 - 30 ปี คิดเป็นร้อยละ 8.90 รองลมาคือ มีอายุระหว่าง 31 - 40 ปี คิดเป็นร้อยละ 6.85 กลุ่ม Upper-Intermediate</t>
  </si>
  <si>
    <t>คิดเป็นร้อยละ 2.05</t>
  </si>
  <si>
    <t xml:space="preserve">          จากตารางพบว่า กลุ่ม Elementary 2 เป็นนิสิตปริญญาโท คิดเป็นร้อยละ 16.44 นิสิตปริญญาเอก </t>
  </si>
  <si>
    <t xml:space="preserve">คิดเป็นร้อยละ 6.16 กลุ่ม Intermediate เป็นนิสิตปริญญาโท คิดเป็นร้อยละ 15.07 นิสิตปริญญาเอก </t>
  </si>
  <si>
    <t xml:space="preserve">คิดเป็นร้อยละ 10.96 กลุ่ม Pre - Intermediate นิสิตปริญญาโท คิดเป็นร้อยละ 18.49 นิสิตปริญญาเอก </t>
  </si>
  <si>
    <t>คิดเป็นร้อยละ 5.48 กลุ่ม Starter 2 เป็นนิสิตปริญญาโท คิดเป็นร้อยละ 14.38 นิสิตปริญญาเอก</t>
  </si>
  <si>
    <t>คิดเป็นร้อยละ 2.74 Upper-Intermediate เป็นนิสิตปริญญาเอก คิดเป็นร้อยละ 10.27</t>
  </si>
  <si>
    <t xml:space="preserve">   คณะพยาบาลศาสตร์</t>
  </si>
  <si>
    <t xml:space="preserve">   คณะโลจิสติกส์และดิจิทัลซัพพลายเชน</t>
  </si>
  <si>
    <t xml:space="preserve">   คณะมนุษยศาสตร์</t>
  </si>
  <si>
    <t>สังกัดคณะพยาบาลศาสตร์  คิดเป็นร้อยละ 7.53 รองลงมาคือ คณะศึกษาศาสตร์ คิดเป็นร้อยละ 4.79</t>
  </si>
  <si>
    <t>คิดเป็นร้อยละ 4.79 กลุ่ม Pre - Intermediate สังกัดคณะศึกษาศาสตร์ คิดเป็นร้อยละ 4.79</t>
  </si>
  <si>
    <t xml:space="preserve">รองลงมาคือ คณะพยาบาลศาสตร์ คิดเป็นร้อยละ 4.11 กลุ่ม Starter 2 สังกัดคณะสาธารณสุขศาสตร์ </t>
  </si>
  <si>
    <t>คิดเป็นร้อยละ 5.48 รองลงมาคือ คณะสถาปัตยกรรมศาสตร์ ศิลปะและการออกแบบ และคณะศึกษาศาสตร์</t>
  </si>
  <si>
    <t>คิดเป็นร้อยละ 3.42 ลุ่ม Upper-Intermediate คณะศึกษาศาสตร์ คิดเป็นร้อยละ 5.48</t>
  </si>
  <si>
    <t>รองลงมาคือ คณะบริหารธุรกิจ เศรษฐศาสตร์และการสื่อสาร คิดเป็นร้อยละ 1.37</t>
  </si>
  <si>
    <t>สาขาวิชาวิศวกรรมไฟฟ้า สาขาวิชาสถิติ สาขาวิชาเอเชียตะวันออกเฉียงใต้ สาขาวิชาการจัดการการท่องเที่ยว</t>
  </si>
  <si>
    <t>สาขาวิชาปรสิตวิทยา คิดเป็นร้อยละ 1.87 รองลงมาคือ สาขาวิชาเทคโนโลยีสารสนเทศ สาขาวิชาเทคนิคการแพทย์</t>
  </si>
  <si>
    <t xml:space="preserve">สาขาวิชาการบริหารการศึกษา สาขาวิชาเทคโนโลยีสื่อสารการศึกษา สาขาวิชาทรัพยากรธรรมชาติและสิ่งแวดล้อม </t>
  </si>
  <si>
    <t xml:space="preserve">ศิลปะและการออกแบบ คิดเป็นร้อยละ 2.80 รองลงมาคือ สาขาวิชานวัตกรรมทางการวัดผลการเรียนรู้ </t>
  </si>
  <si>
    <t xml:space="preserve">สาขาวิชาสาธารณสุขศาสตร์  สาขาวิชาวิทยาการคอมพิวเตอร์ สาขาวิชาการสื่อสาร สาขาวิชาคณิตศาสตร์ </t>
  </si>
  <si>
    <t>รองลงมาคือ สาขาวิชาวิจัยและประเมินผลทางการศึกษา สาขาวิชาเอเชียตะวันออกเฉียงใต้</t>
  </si>
  <si>
    <t xml:space="preserve">คิดเป็นร้อยละ 1.87 กลุ่ม Upper-Intermediate ส่วนใหญ่สาขาวิชาสาธารณสุขศาสตร์ คิดเป็นร้อยละ 3.74 </t>
  </si>
  <si>
    <t xml:space="preserve">สาขาวิชาสถิติ สาขาวิชาเภสัชศาสตร์ สาขาวิชาบริหารธุรกิจ สาขาวิชาวิศวกรรมการจัดการ สาขาวิชาพัฒนาสังคม </t>
  </si>
  <si>
    <t>สาขาวิชาเคมี สาขาวิชาการจัดการการท่องเที่ยวและจิตบริหาร คิดเป็นร้อยละ 0.93</t>
  </si>
  <si>
    <t>EPE (Elementary 2) N=33</t>
  </si>
  <si>
    <t>กลุ่ม Elementary 2 (N = 33)</t>
  </si>
  <si>
    <t>บัณฑิตศึกษา ในกลุ่ม Elementary 2  พบว่า ภาพรวมมีความพึงพอใจอยู่ในระดับมากที่สุด (ค่าเฉลี่ยเท่ากับ 4.59) เมื่อพิจารณา</t>
  </si>
  <si>
    <t xml:space="preserve"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 </t>
  </si>
  <si>
    <t xml:space="preserve">(ค่าเฉลี่ยเท่ากับ 4.76) </t>
  </si>
  <si>
    <t>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</t>
  </si>
  <si>
    <t xml:space="preserve">(ค่าเฉลี่ยเท่ากับ 4.88) รองลงมาคือ ข้อ 7) อาจารย์ผู้สอนมีการอธิบายเนื้อหาวิชาได้อย่างชัดเจน และเข้าใจง่าย และข้อ 8) </t>
  </si>
  <si>
    <t>ภาพรวม อยู่ในระดับปานกลาง (ค่าเฉลี่ย 3.06)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</si>
  <si>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4.00) </t>
  </si>
  <si>
    <t>EPE (Intermediate) N=38</t>
  </si>
  <si>
    <t>กลุ่ม Intermediate (N = 38)</t>
  </si>
  <si>
    <t>บัณฑิตศึกษา ในกลุ่ม Intermediate  พบว่า ภาพรวมมีความพึงพอใจอยู่ในระดับมากที่สุด (ค่าเฉลี่ยเท่ากับ 4.57) เมื่อพิจารณา</t>
  </si>
  <si>
    <t xml:space="preserve">รายข้อพบว่า ข้อที่มีค่าเฉลี่ยสูงสุด คือ ข้อ 6) หนังสือที่เรียนมีเนื้อหาสาระ ความชัดเจน ความครบถ้วนตรงตามความต้องการ </t>
  </si>
  <si>
    <t>และเข้าใจง่าย และข้อ 8) อาจารย์ผู้สอนใช้สื่อในการอบรมที่เหมาะสมกับเนื้อหา และตอบคำถามได้อย่างชัดเจน</t>
  </si>
  <si>
    <t>อยู่ในระดับมากที่สุด (ค่าเฉลี่ยเท่ากับ 4.63) รองลงมาคือ ข้อ 1) เจ้าหน้าที่ให้บริการตอบคำถามออนไลน์ได้ถูกต้อง ชัดเจน</t>
  </si>
  <si>
    <t xml:space="preserve">และรวดเร็ว และข้อ 9) อาจารย์ผู้สอนเข้าสอน – เลิกสอน ตรงตามเวลา อยู่ในระดับมากที่สุด (ค่าเฉลี่ยเท่ากับ 4.61)  </t>
  </si>
  <si>
    <t>ภาพรวม อยู่ในระดับปานกลาง (ค่าเฉลี่ย 3.32)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</si>
  <si>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4.11) </t>
  </si>
  <si>
    <t xml:space="preserve"> N = 35</t>
  </si>
  <si>
    <t>กลุ่ม Pre - Intermediate (N = 35)</t>
  </si>
  <si>
    <t xml:space="preserve">นิสิตบัณฑิตศึกษา ในกลุ่ม Pre - Intermediate  พบว่า ภาพรวมมีความพึงพอใจอยู่ในระดับมากที่สุด (ค่าเฉลี่ยเท่ากับ 4.51) </t>
  </si>
  <si>
    <t>มากที่สุด (ค่าเฉลี่ยเท่ากับ 4.69) รองลงมาคือ ข้อ 1)  เจ้าหน้าที่ให้บริการตอบคำถามออนไลน์ได้ถูกต้อง ชัดเจน และรวดเร็ว</t>
  </si>
  <si>
    <t xml:space="preserve">อยู่ในระดับมากที่สุด (ค่าเฉลี่ยเท่ากับ 4.63) </t>
  </si>
  <si>
    <t>อยู่ในระดับปานกลาง (ค่าเฉลี่ย 3.06)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</si>
  <si>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4.03) </t>
  </si>
  <si>
    <t>EPE (Starter 2) N = 25</t>
  </si>
  <si>
    <t>กลุ่ม Starter 2 (N = 25)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</si>
  <si>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4.70)</t>
  </si>
  <si>
    <t>อยู่ในระดับมากที่สุด (ค่าเฉลี่ยเท่ากับ 4.92) รองลงมาคือ ข้อ 8) อาจารย์ผู้สอนใช้สื่อในการอบรมที่เหมาะสมกับเนื้อหา</t>
  </si>
  <si>
    <t xml:space="preserve">และตอบคำถามได้อย่างชัดเจนอยู่ในระดับมากที่สุด (ค่าเฉลี่ยเท่ากับ 4.84) </t>
  </si>
  <si>
    <t xml:space="preserve">อยู่ในระดับปานกลาง (ค่าเฉลี่ย 3.04)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</si>
  <si>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4.28) </t>
  </si>
  <si>
    <t>EPE (Upper-Intermediate) N = 15</t>
  </si>
  <si>
    <t>กลุ่ม Upper-Intermediate 2 (N = 15)</t>
  </si>
  <si>
    <t>สำหรับนิสิตบัณฑิตศึกษา ในกลุ่ม Upper-Intermediate พบว่า ภาพรวมมีความพึงพอใจอยู่ในระดับมากที่สุด</t>
  </si>
  <si>
    <t xml:space="preserve">(ค่าเฉลี่ยเท่ากับ 4.63) เมื่อพิจารณารายข้อพบว่า ข้อที่มีค่าเฉลี่ยสูงสุด คือ ข้อ 9) อาจารย์ผู้สอนเข้าสอน – เลิกสอน </t>
  </si>
  <si>
    <t xml:space="preserve">ถูกต้อง ชัดเจน และรวดเร็วอยู่ในระดับมากที่สุด (ค่าเฉลี่ยเท่ากับ 4.80) </t>
  </si>
  <si>
    <t>ตรงตามเวลาอยู่ในระดับมากที่สุด (ค่าเฉลี่ยเท่ากับ 4.87) รองลงมาคือ ข้อ 1) เจ้าหน้าที่ให้บริการตอบคำถามออนไลน์</t>
  </si>
  <si>
    <t xml:space="preserve">อยู่ในระดับปานกลาง (ค่าเฉลี่ย 2.87)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</si>
  <si>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4.07) </t>
  </si>
  <si>
    <t>1.กรรมการคุมสอบควรอธิบายขั้นตอน วิธีการเตรียมอุปกรณ์ก่อนเข้าห้องสอบ</t>
  </si>
  <si>
    <t>2.ควรปรับเวลาเรียนเหลือแค่ครึ่งวัน แล้วยืดระยะเวลาสัปดาห์เพิ่มแทน</t>
  </si>
  <si>
    <t>3.เรียนแบบออนไลน์สะดวก</t>
  </si>
  <si>
    <t xml:space="preserve">4.อาจารย์และเจ้าหน้าที่ทุกท่านคอยให้ความช่วยเหลือเป็นอย่างดี </t>
  </si>
  <si>
    <t>1.อาจารย์สอนดีควรเพิ่มระยะเวลาในการเรียน</t>
  </si>
  <si>
    <t>2.อาจารย์และผู้คุมสอบมีความเป็นมืออาชีพ</t>
  </si>
  <si>
    <t>3.อยากให้มีคอร์สเปิดสอนสำหรับการฟัง และการพูดโดยเฉพาะ</t>
  </si>
  <si>
    <t>4.อยากให้เปิดสอนออนไลน์</t>
  </si>
  <si>
    <t>1.อาจาร์ผู้สอนมีการอธิบายที่สามารถเข้าใจได้ง่าย และสามารถเรียนย้อนหลังเพื่อทบทวนได้</t>
  </si>
  <si>
    <t>3.ข้อสอบตัวอักษรมีขนาดเล็กเกินไป</t>
  </si>
  <si>
    <t>1.ควรมีการจัดการเรียนการสอนในรูปแบบออนไลน์แบบนี้สำหรับรุ่นต่อๆไป</t>
  </si>
  <si>
    <t xml:space="preserve">2.หลักสูตรมีประโยชน์ในชีวิตประจำวันไม่เฉพาะแค่การสอบเพียงอย่างเดียว </t>
  </si>
  <si>
    <t>การศึกษาค้นคว้าอื่นๆได้</t>
  </si>
  <si>
    <t xml:space="preserve">1.เป็นหลักสูตรการเรียนที่ดีช่วยให้เกิดการเรียนรู้ขึ้น และสามารถนำไปใช้ในงานการเรียน </t>
  </si>
  <si>
    <t>2.เป็นคอร์สที่ดีทั้งหนังสือ ระบบการเรียน อาจารย์ที่สอน รวมถึงระยะเวลาการเรียน</t>
  </si>
  <si>
    <t xml:space="preserve">มีอายุระหว่าง 31 - 40 ปี และอายุระหว่าง 41 - 50 ปี คิดเป็นร้อยละ 4.11 รองลงมาคือ มีอายุระหว่าง 20 - 30 ปี </t>
  </si>
  <si>
    <t>กลุ่ม Intermediate สังกัดคณะศึกษาศาสตร์ คิดเป็นร้อยละ 11.64 รองลงมาคือ คณะวิทยาศาสตร์</t>
  </si>
  <si>
    <t>1.87 กลุ่ม Intermediate สาขาวิชาฟิสิกส์ประยุกต์ สาขาวิชาสังคมศึกษา สาขาวิชาบริหารธุรกิจ สาขาวิชาสาธารณสุขศาสตร์</t>
  </si>
  <si>
    <t>ผลการประเมินโครงการภาษาอังกฤษเพื่อยกระดับความรู้นิสิตบัณฑิตศึกษา วันที่ 4 มิถุนายน 2565</t>
  </si>
  <si>
    <t>จำนวนทั้งสิ้น 146 คน จำแนกเป็น</t>
  </si>
  <si>
    <t xml:space="preserve">          1. Elementary 2                    จำนวน 33 คน</t>
  </si>
  <si>
    <t xml:space="preserve">          2. Intermediate                     จำนวน 38 คน</t>
  </si>
  <si>
    <t xml:space="preserve">          3. Pre - Intermediate              จำนวน 35 คน</t>
  </si>
  <si>
    <t xml:space="preserve">          4. Starter 2                           จำนวน 25 คน</t>
  </si>
  <si>
    <t xml:space="preserve">          5. Upper-Intermediate           จำนวน 15 คน</t>
  </si>
  <si>
    <t>17.81 เพศชาย คิดเป็นร้อยละ 4.79 แสดงจำนวนผู้เข้ารับการอบรมจำแนกตามอายุพบว่า ผู้เข้ารับการอบรม</t>
  </si>
  <si>
    <t xml:space="preserve">ส่วนใหญ่มีอายุระหว่าง 20 - 30 ปี  คิดเป็นร้อยละ 10.27 รองลงมาคืออายุระหว่าง 41 - 50 ปี คิดเป็นร้อยละ </t>
  </si>
  <si>
    <t>7.53 แสดงจำนวนผู้เข้ารับการอบรมจำแนกตามระดับการศึกษา พบว่า เป็นนิสิตปริญญาโท คิดเป็นร้อยละ 16.44</t>
  </si>
  <si>
    <t>นิสิตปริญญาเอก คิดเป็นร้อยละ 6.16 แสดงจำนวนผู้เข้ารับการอบรมจำแนกตามคณะ/วิทยาลัย พบว่า เป็นนิสิต</t>
  </si>
  <si>
    <t>สังกัดคณะพยาบาลศาสตร์ คิดเป็นร้อยละ 7.53 รองลงมาคือ คณะศึกษาศาสตร์ คิดเป็นร้อยละ 4.79</t>
  </si>
  <si>
    <t>17.12 เพศชาย คิดเป็นร้อยละ 8.90 แสดงจำนวนผู้เข้ารับการอบรมจำแนกตามอายุ พบว่า ผู้เข้ารับการอบรม</t>
  </si>
  <si>
    <t>ส่วนใหญ่ มีอายุระหว่าง 20 - 30 ปี คิดเป็นร้อยละ 10.96 อายุระหว่าง 31 - 40 ปี คิดเป็นร้อยละ 8.90</t>
  </si>
  <si>
    <t>จำนวนผู้เข้ารับการอบรมจำแนกตามระดับการศึกษา พบว่า นิสิตปริญญาโท คิดเป็นร้อยละ 15.07 และนิสิต</t>
  </si>
  <si>
    <t>ปริญญาเอก คิดเป็นร้อยละ 10.96 จำนวนผู้เข้ารับการอบรมจำแนกตามคณะ/วิทยาลัย พบว่า เป็นนิสิตสังกัด</t>
  </si>
  <si>
    <t>คณะศึกษาศาสตร์ คิดเป็นร้อยละ 11.64 รองลงมาคือ วิทยาศาสตร์ คิดเป็นร้อยละ 4.79 แสดงจำนวนผู้เข้ารับ</t>
  </si>
  <si>
    <t xml:space="preserve">การอบรมจำแนกตามสาขาวิชา พบว่า ส่วนใหญ่สาขาวิชาฟิสิกส์ประยุกต์ สาขาวิชาสังคมศึกษา </t>
  </si>
  <si>
    <t xml:space="preserve">สาขาวิชาบริหารธุรกิจ สาขาวิชาสาธารณสุขศาสตร์ และสาขาวิชาปริสิตวิทยา คิดเป็นร้อยละ 1.87  </t>
  </si>
  <si>
    <t xml:space="preserve">รองลงมาคือ สาขาวิชาเทคโนโลยีสารสนเทศ สาขาวิชาเทคนิคการแพทย์ สาขาวิชาวิศวกรรมไฟฟ้า </t>
  </si>
  <si>
    <t xml:space="preserve">         สาขาวิชาสถิติ สาขาวิชาเคมี สาขาวิชาเอเชียตะวันออกเฉียงใต้ สาขาวิชาการจัดการการท่องเที่ยว</t>
  </si>
  <si>
    <t>คิดเป็นร้อยละ 0.93</t>
  </si>
  <si>
    <t xml:space="preserve">         และจิตบริการ สาขาวิชาจุลชีววิทยา สาขาวิชาการสื่อสาร สาขาวิชานวัตกรรมทางการวัดผลการเรียนรู้ </t>
  </si>
  <si>
    <t xml:space="preserve">คิดเป็นร้อยละ 16.44 เพศชาย คิดเป็นร้อยละ 7.53 แสดงจำนวนผู้เข้ารับการอบรมจำแนกตามอายุ พบว่า </t>
  </si>
  <si>
    <t xml:space="preserve">ผู้เข้ารับการอบรมส่วนใหญ่ มีอายุระหว่าง 20 - 30 ปี คิดเป็นร้อยละ 9.59 อายุระหว่าง 31 - 40 ปี </t>
  </si>
  <si>
    <t>คิดเป็นร้อยละ 8.90 จำนวนผู้เข้ารับการอบรมจำแนกตามระดับการศึกษา พบว่า นิสิตปริญญาโท</t>
  </si>
  <si>
    <t>คิดเป็นร้อยละ 18.49 นิสิตปริญญาเอก คิดเป็นร้อยละ 5.48 จำนวนผู้เข้ารับการอบรมจำแนกตามคณะ/</t>
  </si>
  <si>
    <t xml:space="preserve">วิทยาลัย พบว่า เป็นนิสิตสังกัดคณะศึกษาศาสตร์ คิดเป็นร้อยละ 4.79 รองลงมาคือ พยาบาลศาสตร์ </t>
  </si>
  <si>
    <t>คิดเป็นร้อยละ 4.11 แสดงจำนวนผู้เข้ารับการอบรมจำแนกตามสาขาวิชา พบว่า ส่วนใหญ่สาขาวิชา</t>
  </si>
  <si>
    <t>รองลงมาคือ สาขาวิชาสาธารณสุขศาสตร์ คิดเป็นร้อยละ 2.80</t>
  </si>
  <si>
    <t xml:space="preserve">หลักสูตรและการสอน สาขาวิชาวิจัยและประเมินผลทางการศึกษา คิดเป็นร้อยละ 3.74 </t>
  </si>
  <si>
    <t xml:space="preserve">คิดเป็นร้อยละ 12.15 เพศชาย คิดเป็นร้อยละ 4.79 แสดงจำนวนผู้เข้ารับการอบรมจำแนกตามอายุ  </t>
  </si>
  <si>
    <t xml:space="preserve">พบว่า ผู้เข้ารับการอบรมส่วนใหญ่มีอายุระหว่าง 20 - 30 ปี คิดเป็นร้อยละ 8.90 รองลงมาคือ </t>
  </si>
  <si>
    <t xml:space="preserve">อายุระหว่าง 31 - 40 ปี  คิดเป็นร้อยละ 6.85 จำนวนผู้เข้ารับการอบรมจำแนกตามระดับการศึกษา </t>
  </si>
  <si>
    <t>พบว่า เป็นนิสิตปริญญาโท คิดเป็นร้อยละ 14.38 นิสิตปริญญาเอก คิดเป็นร้อยละ 2.74 จำนวนผู้เข้า</t>
  </si>
  <si>
    <t xml:space="preserve">รับการอบรมจำแนกตามคณะ/วิทยาลัย พบว่า เป็นนิสิตสังกัดคณะสาธารณสุขศาสตร์ คิดเป็นร้อยละ 5.48 </t>
  </si>
  <si>
    <t xml:space="preserve">         รองลงมาคือ คณะสถาปัตยกรรมศาสตร์ ศิลปะและการออกแบบ และคณะศึกษาศาสตร์ คิดเป็นร้อยละ 3.42 </t>
  </si>
  <si>
    <t xml:space="preserve">แสดงจำนวนผู้เข้ารับการอบรมจำแนกตามสาขาวิชาพบว่า ส่วนใหญ่สาขาศิลปะและการออกแบบ </t>
  </si>
  <si>
    <t xml:space="preserve">คิดเป็นร้อยละ 2.80 รองลงมาคือ สาขาวิชานวัตกรรมทางการวัดผลการเรียนรู้ สาขาวิชาสาธารณสุขศาสตร์ </t>
  </si>
  <si>
    <t>สาขาวิชาวิทยาการคอมพิวเตอร์  สาขาวิชาการสื่อสาร และสาขาวิชาคณิตศาสตร์ คิดเป็นร้อยละ 1.87</t>
  </si>
  <si>
    <t>เป็นเพศชาย คิดเป็นร้อยละ 6.16 เพศหญิง คิดเป็นร้อยละ 4.11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</si>
  <si>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31 - 40 ปี อายุระหว่าง 41 - 50 ปี </t>
  </si>
  <si>
    <t>คิดเป็นร้อยละ 4.11 รองลงมาคือ มีอายุระหว่าง 31 - 40 ปี คิดเป็นร้อยละ 2.05 จำนวนผู้เข้ารับการ</t>
  </si>
  <si>
    <t>เกี่ยวกับกิจกรรมที่จัดในโครงการฯ ภาพรวม อยู่ในระดับปานกลาง (ค่าเฉลี่ย 3.06) และหลังเข้ารับ</t>
  </si>
  <si>
    <t>การอบรมมีค่าเฉลี่ยความรู้ ความเข้าใจสูงขึ้นอยู่ในระดับมาก (ค่าเฉลี่ย 4.00)</t>
  </si>
  <si>
    <t>เกี่ยวกับกิจกรรมที่จัดก่อนการอบรมอยู่ในระดับปานกลาง (ค่าเฉลี่ย 3.32)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</si>
  <si>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4.11) </t>
  </si>
  <si>
    <t>ความเข้าใจเกี่ยวกับกิจกรรมที่จัดก่อนการอบรมอยู่ในระดับปานกลาง (ค่าเฉลี่ย 3.06)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</si>
  <si>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4.03) </t>
  </si>
  <si>
    <t>เกี่ยวกับกิจกรรมที่จัดก่อนการอบรมอยู่ในระดับปานกลาง (ค่าเฉลี่ย 3.04)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</si>
  <si>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4.28) </t>
  </si>
  <si>
    <t>ความเข้าใจเกี่ยวกับกิจกรรมที่จัดก่อนการอบรม อยู่ในระดับปานกลาง (ค่าเฉลี่ย 2.87)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</si>
  <si>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4.07) </t>
  </si>
  <si>
    <t xml:space="preserve">1. กลุ่ม Elementary 2  พบว่า ภาพรวมมีความพึงพอใจอยู่ในระดับมากที่สุด (ค่าเฉลี่ยเท่ากับ 4.59) </t>
  </si>
  <si>
    <t xml:space="preserve">          อยู่ในระดับมากที่สุด (ค่าเฉลี่ยเท่ากับ 4.88) รองลงมาคือ ข้อ 7) อาจารย์ผู้สอนมีการอธิบายเนื้อหาวิชาได้</t>
  </si>
  <si>
    <t xml:space="preserve">          อย่างชัดเจน และเข้าใจง่าย และข้อ 8) อาจารย์ผู้สอนใช้สื่อในการอบรมที่เหมาะสมกับเนื้อหา และตอบคำถาม</t>
  </si>
  <si>
    <t xml:space="preserve">          ได้อย่างชัดเจนอยู่ในระดับมากที่สุด (ค่าเฉลี่ยเท่ากับ 4.76)</t>
  </si>
  <si>
    <t xml:space="preserve">2. กลุ่ม Intermediate พบว่า ภาพรวมมีความพึงพอใจอยู่ในระดับมากที่สุด (ค่าเฉลี่ยเท่ากับ 4.57)  </t>
  </si>
  <si>
    <t xml:space="preserve">          เมื่อพิจารณารายข้อพบว่า ข้อที่มีค่าเฉลี่ยสูงสุด คือ ข้อ 6) หนังสือที่เรียนมีเนื้อหาสาระ ความชัดเจน ความครบถ้วน</t>
  </si>
  <si>
    <t xml:space="preserve">          ตรงตามความต้องการและเข้าใจง่าย และข้อ 8) อาจารย์ผู้สอนใช้สื่อในการอบรมที่เหมาะสมกับเนื้อหาและตอบ</t>
  </si>
  <si>
    <t xml:space="preserve">          คำถามได้อย่างชัดเจนอยู่ในระดับมากที่สุด (ค่าเฉลี่ยเท่ากับ 4.63) รองลงมาคือ ข้อ 1) เจ้าหน้าที่ให้บริการ</t>
  </si>
  <si>
    <t xml:space="preserve">          ตอบคำถามออนไลน์ได้ถูกต้อง ชัดเจนและรวดเร็ว และข้อ 9) อาจารย์ผู้สอนเข้าสอน – เลิกสอน ตรงตามเวลา</t>
  </si>
  <si>
    <t xml:space="preserve">          อยู่ในระดับมากที่สุด (ค่าเฉลี่ยเท่ากับ 4.61)  </t>
  </si>
  <si>
    <t xml:space="preserve">3. กลุ่ม Pre - Intermediate พบว่า ภาพรวมมีความพึงพอใจอยู่ในระดับมากที่สุด </t>
  </si>
  <si>
    <t xml:space="preserve">          (ค่าเฉลี่ยเท่ากับ 4.51)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</si>
  <si>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 เลิกสอน ตรงตามเวลาอยู่ในระดับมากที่สุด (ค่าเฉลี่ยเท่ากับ 4.69) รองลงมาคือ ข้อ 1) เจ้าหน้าที่ให้บริการ</t>
  </si>
  <si>
    <t xml:space="preserve">          ตอบคำถามออนไลน์ได้ถูกต้อง ชัดเจน และรวดเร็วอยู่ในระดับมากที่สุด (ค่าเฉลี่ยเท่ากับ 4.63) </t>
  </si>
  <si>
    <t xml:space="preserve">4. กลุ่ม Starter 2 พบว่า ภาพรวมมีความพึงพอใจอยู่ในระดับมากที่สุด (ค่าเฉลี่ยเท่ากับ 4.70) </t>
  </si>
  <si>
    <t xml:space="preserve">          อยู่ในระดับมากที่สุด (ค่าเฉลี่ยเท่ากับ 4.92) รองลงมาคือ ข้อ 8) อาจารย์ผู้สอนใช้สื่อในการอบรมที่เหมาะสม</t>
  </si>
  <si>
    <t xml:space="preserve">          กับเนื้อหาและตอบคำถามได้อย่างชัดเจนอยู่ในระดับมากที่สุด (ค่าเฉลี่ยเท่ากับ 4.84) </t>
  </si>
  <si>
    <t xml:space="preserve">5. กลุ่ม Upper Intermediate พบว่า ภาพรวมมีความพึงพอใจอยู่ในระดับมากที่สุด (ค่าเฉลี่ยเท่ากับ 4.63)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</si>
  <si>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</t>
  </si>
  <si>
    <t xml:space="preserve">          ระดับมากที่สุด (ค่าเฉลี่ยเท่ากับ 4.87) รองลงมาคือ ข้อ 1) เจ้าหน้าที่ให้บริการตอบคำถามออนไลน์ถูกต้อง ชัดเจน </t>
  </si>
  <si>
    <t xml:space="preserve">          และรวดเร็วอยู่ในระดับมากที่สุด (ค่าเฉลี่ยเท่ากับ 4.80) 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</si>
  <si>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 กรรมการคุมสอบควรอธิบายขั้นตอน วิธีการเตรียมอุปกรณ์ก่อนเข้าห้องสอบ</t>
    </r>
  </si>
  <si>
    <t>ควรปรับเวลาเรียนเหลือแค่ครึ่งวัน แล้วยืดระยะเวลาสัปดาห์เพิ่มแทน เรียนแบบออนไลน์สะดวก</t>
  </si>
  <si>
    <t>อาจารย์และเจ้าหน้าที่ทุกท่านคอยให้ความช่วยเหลือเป็นอย่างดี อาจารย์สอนดีควรเพิ่มระยะเวลาในการเรียน</t>
  </si>
  <si>
    <t>อาจารย์และผู้คุมสอบมีความเป็นมืออาชีพ อยากให้มีคอร์สเปิดสอนสำหรับการฟัง และการพูดโดยเฉพาะ</t>
  </si>
  <si>
    <t xml:space="preserve">เป็นหลักสูตรการเรียนที่ดีช่วยให้เกิดการเรียนรู้ขึ้น และสามารถนำไปใช้ในงานการเรียน การศึกษาค้นคว้าอื่นๆ ได้ </t>
  </si>
  <si>
    <t>อยากให้เปิดสอนออนไลน์ อาจาร์ผู้สอนมีการอธิบายที่สามารถเข้าใจได้ง่าย และสามารถเรียนย้อนหลังเพื่อทบทวนได้</t>
  </si>
  <si>
    <t>เป็นคอร์สที่ดีทั้งหนังสือ ระบบการเรียน อาจารย์ที่สอน รวมถึงระยะเวลาการเรียนข้อสอบตัวอักษรมีขนาดเล็กเกินไป</t>
  </si>
  <si>
    <t xml:space="preserve">ไม่เฉพาะแค่การสอบเพียงอย่างเดียว </t>
  </si>
  <si>
    <t>ควรมีการจัดการเรียนการสอนในรูปแบบออนไลน์แบบนี้สำหรับรุ่นต่อๆ ไปหลักสูตรมีประโยชน์ในชีวิตประจำวัน</t>
  </si>
  <si>
    <t xml:space="preserve">แสดงจำนวนผู้เข้ารับการอบรมจำแนกตามสาขาวิชา พบว่า ส่วนใหญ่สาขาวิชาหลักสูตรและการสอน  </t>
  </si>
  <si>
    <t>คิดเป็นร้อยละ 2.80 รองลงมาคือ สาขาวิชาคณิตศาสตร์ สาขาวิชาเทคโนโลยีชีวภาพ คิดเป็นร้อยละ 1.87</t>
  </si>
  <si>
    <t>อบรมจำแนกตามระดับการศึกษาพบว่า เป็นนิสิตปริญญาเอก คิดเป็นร้อยละ 10.27 จำนวนผู้เข้ารับ</t>
  </si>
  <si>
    <t xml:space="preserve">การอบรมจำแนกตามคณะ/วิทยาลัย พบว่า เป็นนิสิตสังกัดคณะศึกษาศาสตร์ คิดเป็นร้อยละ 5.48 </t>
  </si>
  <si>
    <t>รองลงมาคือ คณะบริหารธุรกิจ เศรษฐศาสตร์และการสื่อสาร คิดเป็นร้อยละ 1.37 แสดงจำนวนผู้เข้ารับ</t>
  </si>
  <si>
    <t xml:space="preserve">การอบรมจำแนกตามสาขาวิชา พบว่า ส่วนใหญ่สาขาวิชาสาธารณสุขศาสตร์ คิดเป็นร้อยละ 3.74 </t>
  </si>
  <si>
    <t>รองลงมาคือ สาขาวิชาวิจัยและประเมินผลการศึกษา สาขาวิชาเอเชียตะวันออกเฉียงใต้ สาขาวิชา</t>
  </si>
  <si>
    <t>การบริหารการศึกษา สาขาวิชาการเทคโนโลยีสื่อสารการศึกษา สาขาวิชาทรัพยากรธรรมชาติ</t>
  </si>
  <si>
    <t xml:space="preserve">และสิ่งแวดล้อม สาขาวิชาสถิติ สาขาวิชาเภสัชศาสตร์สาขาวิชาบริหารธุรกิจ สาขาวิชาวิศวกรรม </t>
  </si>
  <si>
    <t xml:space="preserve">การจัดการสาขาวิชาพัฒนาสังคม สาขาวิชาเคมี สาขาวิชาการจัดการการท่องเที่ยวและจิตบริการ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</si>
</sst>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1" x14ac:knownFonts="1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0" xfId="0" applyFont="1" applyAlignme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7" fillId="0" borderId="0" xfId="0" applyFont="1" applyFill="1" applyAlignment="1"/>
    <xf numFmtId="0" fontId="1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23" fillId="0" borderId="0" xfId="0" applyFont="1" applyAlignment="1"/>
    <xf numFmtId="0" fontId="7" fillId="0" borderId="20" xfId="0" applyFont="1" applyBorder="1" applyAlignment="1">
      <alignment horizontal="left"/>
    </xf>
    <xf numFmtId="187" fontId="24" fillId="0" borderId="20" xfId="0" applyNumberFormat="1" applyFont="1" applyBorder="1" applyAlignment="1"/>
    <xf numFmtId="0" fontId="3" fillId="0" borderId="2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5" borderId="0" xfId="0" applyFont="1" applyFill="1" applyAlignment="1"/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27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8" fillId="6" borderId="4" xfId="0" applyNumberFormat="1" applyFont="1" applyFill="1" applyBorder="1" applyAlignment="1"/>
    <xf numFmtId="0" fontId="26" fillId="0" borderId="0" xfId="0" applyFont="1" applyAlignment="1"/>
    <xf numFmtId="0" fontId="28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7" xfId="0" applyFont="1" applyFill="1" applyBorder="1" applyAlignment="1"/>
    <xf numFmtId="0" fontId="8" fillId="5" borderId="0" xfId="0" applyFont="1" applyFill="1" applyAlignment="1"/>
    <xf numFmtId="0" fontId="0" fillId="0" borderId="0" xfId="0" applyFont="1" applyAlignment="1">
      <alignment horizontal="center"/>
    </xf>
    <xf numFmtId="0" fontId="5" fillId="6" borderId="11" xfId="0" applyFont="1" applyFill="1" applyBorder="1" applyAlignment="1">
      <alignment horizontal="left"/>
    </xf>
    <xf numFmtId="0" fontId="29" fillId="0" borderId="0" xfId="0" applyFont="1"/>
    <xf numFmtId="187" fontId="29" fillId="0" borderId="0" xfId="0" applyNumberFormat="1" applyFont="1" applyAlignment="1"/>
    <xf numFmtId="0" fontId="29" fillId="0" borderId="0" xfId="0" applyFont="1" applyAlignment="1"/>
    <xf numFmtId="0" fontId="15" fillId="0" borderId="7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top"/>
    </xf>
    <xf numFmtId="0" fontId="3" fillId="6" borderId="4" xfId="0" applyFont="1" applyFill="1" applyBorder="1" applyAlignment="1"/>
    <xf numFmtId="0" fontId="30" fillId="0" borderId="0" xfId="0" applyFont="1" applyAlignment="1"/>
    <xf numFmtId="0" fontId="5" fillId="6" borderId="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0" fontId="19" fillId="0" borderId="6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Fill="1" applyBorder="1" applyAlignment="1"/>
    <xf numFmtId="2" fontId="7" fillId="0" borderId="7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6" fillId="0" borderId="2" xfId="0" applyFont="1" applyFill="1" applyBorder="1" applyAlignment="1"/>
    <xf numFmtId="0" fontId="8" fillId="0" borderId="4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5B9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399</xdr:row>
          <xdr:rowOff>161925</xdr:rowOff>
        </xdr:from>
        <xdr:to>
          <xdr:col>1</xdr:col>
          <xdr:colOff>257175</xdr:colOff>
          <xdr:row>400</xdr:row>
          <xdr:rowOff>28575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310</xdr:row>
          <xdr:rowOff>219075</xdr:rowOff>
        </xdr:from>
        <xdr:to>
          <xdr:col>1</xdr:col>
          <xdr:colOff>257175</xdr:colOff>
          <xdr:row>311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435</xdr:row>
          <xdr:rowOff>161925</xdr:rowOff>
        </xdr:from>
        <xdr:to>
          <xdr:col>1</xdr:col>
          <xdr:colOff>257175</xdr:colOff>
          <xdr:row>436</xdr:row>
          <xdr:rowOff>28575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399</xdr:row>
          <xdr:rowOff>161925</xdr:rowOff>
        </xdr:from>
        <xdr:to>
          <xdr:col>1</xdr:col>
          <xdr:colOff>257175</xdr:colOff>
          <xdr:row>400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310</xdr:row>
          <xdr:rowOff>219075</xdr:rowOff>
        </xdr:from>
        <xdr:to>
          <xdr:col>1</xdr:col>
          <xdr:colOff>257175</xdr:colOff>
          <xdr:row>311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435</xdr:row>
          <xdr:rowOff>161925</xdr:rowOff>
        </xdr:from>
        <xdr:to>
          <xdr:col>1</xdr:col>
          <xdr:colOff>257175</xdr:colOff>
          <xdr:row>436</xdr:row>
          <xdr:rowOff>28575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347</xdr:row>
          <xdr:rowOff>219075</xdr:rowOff>
        </xdr:from>
        <xdr:to>
          <xdr:col>1</xdr:col>
          <xdr:colOff>257175</xdr:colOff>
          <xdr:row>348</xdr:row>
          <xdr:rowOff>85725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347</xdr:row>
          <xdr:rowOff>219075</xdr:rowOff>
        </xdr:from>
        <xdr:to>
          <xdr:col>1</xdr:col>
          <xdr:colOff>257175</xdr:colOff>
          <xdr:row>348</xdr:row>
          <xdr:rowOff>85725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489</xdr:row>
          <xdr:rowOff>161925</xdr:rowOff>
        </xdr:from>
        <xdr:to>
          <xdr:col>1</xdr:col>
          <xdr:colOff>257175</xdr:colOff>
          <xdr:row>490</xdr:row>
          <xdr:rowOff>28575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6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489</xdr:row>
          <xdr:rowOff>161925</xdr:rowOff>
        </xdr:from>
        <xdr:to>
          <xdr:col>1</xdr:col>
          <xdr:colOff>257175</xdr:colOff>
          <xdr:row>490</xdr:row>
          <xdr:rowOff>28575</xdr:rowOff>
        </xdr:to>
        <xdr:sp macro="" textlink="">
          <xdr:nvSpPr>
            <xdr:cNvPr id="8210" name="Object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6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76"/>
  <sheetViews>
    <sheetView topLeftCell="H1" zoomScale="90" zoomScaleNormal="90" workbookViewId="0">
      <pane ySplit="1" topLeftCell="A119" activePane="bottomLeft" state="frozen"/>
      <selection pane="bottomLeft" activeCell="H1" sqref="A1:XFD1048576"/>
    </sheetView>
  </sheetViews>
  <sheetFormatPr defaultColWidth="12.5703125" defaultRowHeight="15.75" customHeight="1" x14ac:dyDescent="0.2"/>
  <cols>
    <col min="1" max="27" width="18.85546875" customWidth="1"/>
  </cols>
  <sheetData>
    <row r="1" spans="1:21" ht="12.75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ht="12.75" x14ac:dyDescent="0.2">
      <c r="A2" s="163">
        <v>44716.402499965276</v>
      </c>
      <c r="B2" s="164" t="s">
        <v>123</v>
      </c>
      <c r="C2" s="164" t="s">
        <v>20</v>
      </c>
      <c r="D2" s="164" t="s">
        <v>24</v>
      </c>
      <c r="E2" s="164" t="s">
        <v>28</v>
      </c>
      <c r="F2" s="164" t="s">
        <v>27</v>
      </c>
      <c r="G2" s="164" t="s">
        <v>29</v>
      </c>
      <c r="H2" s="164" t="s">
        <v>124</v>
      </c>
      <c r="I2" s="164" t="s">
        <v>110</v>
      </c>
      <c r="J2" s="164" t="s">
        <v>110</v>
      </c>
      <c r="K2" s="164" t="s">
        <v>110</v>
      </c>
      <c r="L2" s="164" t="s">
        <v>110</v>
      </c>
      <c r="M2" s="164" t="s">
        <v>110</v>
      </c>
      <c r="N2" s="164" t="s">
        <v>110</v>
      </c>
      <c r="O2" s="164" t="s">
        <v>110</v>
      </c>
      <c r="P2" s="164" t="s">
        <v>110</v>
      </c>
      <c r="Q2" s="164" t="s">
        <v>110</v>
      </c>
      <c r="R2" s="164" t="s">
        <v>110</v>
      </c>
      <c r="S2" s="164" t="s">
        <v>110</v>
      </c>
      <c r="T2" s="164" t="s">
        <v>110</v>
      </c>
      <c r="U2" s="164" t="s">
        <v>32</v>
      </c>
    </row>
    <row r="3" spans="1:21" ht="12.75" x14ac:dyDescent="0.2">
      <c r="A3" s="163">
        <v>44716.41166081019</v>
      </c>
      <c r="B3" s="164" t="s">
        <v>125</v>
      </c>
      <c r="C3" s="164" t="s">
        <v>20</v>
      </c>
      <c r="D3" s="164" t="s">
        <v>24</v>
      </c>
      <c r="E3" s="164" t="s">
        <v>22</v>
      </c>
      <c r="F3" s="164" t="s">
        <v>27</v>
      </c>
      <c r="G3" s="164" t="s">
        <v>126</v>
      </c>
      <c r="H3" s="164" t="s">
        <v>31</v>
      </c>
      <c r="I3" s="164" t="s">
        <v>127</v>
      </c>
      <c r="J3" s="164" t="s">
        <v>127</v>
      </c>
      <c r="K3" s="164" t="s">
        <v>127</v>
      </c>
      <c r="L3" s="164" t="s">
        <v>110</v>
      </c>
      <c r="M3" s="164" t="s">
        <v>110</v>
      </c>
      <c r="N3" s="164" t="s">
        <v>127</v>
      </c>
      <c r="O3" s="164" t="s">
        <v>127</v>
      </c>
      <c r="P3" s="164" t="s">
        <v>110</v>
      </c>
      <c r="Q3" s="164" t="s">
        <v>110</v>
      </c>
      <c r="R3" s="164" t="s">
        <v>128</v>
      </c>
      <c r="S3" s="164" t="s">
        <v>110</v>
      </c>
      <c r="T3" s="164" t="s">
        <v>110</v>
      </c>
    </row>
    <row r="4" spans="1:21" ht="12.75" x14ac:dyDescent="0.2">
      <c r="A4" s="163">
        <v>44716.418759120366</v>
      </c>
      <c r="B4" s="164" t="s">
        <v>129</v>
      </c>
      <c r="C4" s="164" t="s">
        <v>25</v>
      </c>
      <c r="D4" s="164" t="s">
        <v>26</v>
      </c>
      <c r="E4" s="164" t="s">
        <v>28</v>
      </c>
      <c r="F4" s="164" t="s">
        <v>130</v>
      </c>
      <c r="G4" s="164" t="s">
        <v>131</v>
      </c>
      <c r="H4" s="164" t="s">
        <v>30</v>
      </c>
      <c r="I4" s="164" t="s">
        <v>127</v>
      </c>
      <c r="J4" s="164" t="s">
        <v>127</v>
      </c>
      <c r="K4" s="164" t="s">
        <v>127</v>
      </c>
      <c r="L4" s="164" t="s">
        <v>127</v>
      </c>
      <c r="M4" s="164" t="s">
        <v>127</v>
      </c>
      <c r="N4" s="164" t="s">
        <v>127</v>
      </c>
      <c r="O4" s="164" t="s">
        <v>127</v>
      </c>
      <c r="P4" s="164" t="s">
        <v>127</v>
      </c>
      <c r="Q4" s="164" t="s">
        <v>127</v>
      </c>
      <c r="R4" s="164" t="s">
        <v>128</v>
      </c>
      <c r="S4" s="164" t="s">
        <v>110</v>
      </c>
      <c r="T4" s="164" t="s">
        <v>110</v>
      </c>
    </row>
    <row r="5" spans="1:21" ht="12.75" x14ac:dyDescent="0.2">
      <c r="A5" s="163">
        <v>44716.419271909719</v>
      </c>
      <c r="B5" s="164" t="s">
        <v>132</v>
      </c>
      <c r="C5" s="164" t="s">
        <v>20</v>
      </c>
      <c r="D5" s="164" t="s">
        <v>26</v>
      </c>
      <c r="E5" s="164" t="s">
        <v>22</v>
      </c>
      <c r="F5" s="164" t="s">
        <v>33</v>
      </c>
      <c r="G5" s="164" t="s">
        <v>133</v>
      </c>
      <c r="H5" s="164" t="s">
        <v>23</v>
      </c>
      <c r="I5" s="164" t="s">
        <v>134</v>
      </c>
      <c r="J5" s="164" t="s">
        <v>127</v>
      </c>
      <c r="K5" s="164" t="s">
        <v>127</v>
      </c>
      <c r="L5" s="164" t="s">
        <v>127</v>
      </c>
      <c r="M5" s="164" t="s">
        <v>127</v>
      </c>
      <c r="N5" s="164" t="s">
        <v>127</v>
      </c>
      <c r="O5" s="164" t="s">
        <v>127</v>
      </c>
      <c r="P5" s="164" t="s">
        <v>127</v>
      </c>
      <c r="Q5" s="164" t="s">
        <v>127</v>
      </c>
      <c r="R5" s="164" t="s">
        <v>135</v>
      </c>
      <c r="S5" s="164" t="s">
        <v>134</v>
      </c>
      <c r="T5" s="164" t="s">
        <v>127</v>
      </c>
      <c r="U5" s="164" t="s">
        <v>32</v>
      </c>
    </row>
    <row r="6" spans="1:21" ht="12.75" x14ac:dyDescent="0.2">
      <c r="A6" s="163">
        <v>44716.420183287039</v>
      </c>
      <c r="B6" s="164" t="s">
        <v>136</v>
      </c>
      <c r="C6" s="164" t="s">
        <v>20</v>
      </c>
      <c r="D6" s="164" t="s">
        <v>26</v>
      </c>
      <c r="E6" s="164" t="s">
        <v>28</v>
      </c>
      <c r="F6" s="164" t="s">
        <v>137</v>
      </c>
      <c r="G6" s="164" t="s">
        <v>138</v>
      </c>
      <c r="H6" s="164" t="s">
        <v>30</v>
      </c>
      <c r="I6" s="164" t="s">
        <v>110</v>
      </c>
      <c r="J6" s="164" t="s">
        <v>127</v>
      </c>
      <c r="K6" s="164" t="s">
        <v>127</v>
      </c>
      <c r="L6" s="164" t="s">
        <v>127</v>
      </c>
      <c r="M6" s="164" t="s">
        <v>127</v>
      </c>
      <c r="N6" s="164" t="s">
        <v>127</v>
      </c>
      <c r="O6" s="164" t="s">
        <v>127</v>
      </c>
      <c r="P6" s="164" t="s">
        <v>127</v>
      </c>
      <c r="Q6" s="164" t="s">
        <v>127</v>
      </c>
      <c r="R6" s="164" t="s">
        <v>135</v>
      </c>
      <c r="S6" s="164" t="s">
        <v>110</v>
      </c>
      <c r="T6" s="164" t="s">
        <v>127</v>
      </c>
      <c r="U6" s="164" t="s">
        <v>32</v>
      </c>
    </row>
    <row r="7" spans="1:21" ht="12.75" x14ac:dyDescent="0.2">
      <c r="A7" s="163">
        <v>44716.420349282409</v>
      </c>
      <c r="B7" s="164" t="s">
        <v>139</v>
      </c>
      <c r="C7" s="164" t="s">
        <v>25</v>
      </c>
      <c r="D7" s="164" t="s">
        <v>26</v>
      </c>
      <c r="E7" s="164" t="s">
        <v>28</v>
      </c>
      <c r="F7" s="164" t="s">
        <v>140</v>
      </c>
      <c r="G7" s="164" t="s">
        <v>141</v>
      </c>
      <c r="H7" s="164" t="s">
        <v>30</v>
      </c>
      <c r="I7" s="164" t="s">
        <v>127</v>
      </c>
      <c r="J7" s="164" t="s">
        <v>127</v>
      </c>
      <c r="K7" s="164" t="s">
        <v>127</v>
      </c>
      <c r="L7" s="164" t="s">
        <v>134</v>
      </c>
      <c r="M7" s="164" t="s">
        <v>127</v>
      </c>
      <c r="N7" s="164" t="s">
        <v>127</v>
      </c>
      <c r="O7" s="164" t="s">
        <v>127</v>
      </c>
      <c r="P7" s="164" t="s">
        <v>127</v>
      </c>
      <c r="Q7" s="164" t="s">
        <v>127</v>
      </c>
      <c r="R7" s="164" t="s">
        <v>110</v>
      </c>
      <c r="S7" s="164" t="s">
        <v>127</v>
      </c>
      <c r="T7" s="164" t="s">
        <v>127</v>
      </c>
      <c r="U7" s="164" t="s">
        <v>142</v>
      </c>
    </row>
    <row r="8" spans="1:21" ht="12.75" x14ac:dyDescent="0.2">
      <c r="A8" s="163">
        <v>44716.421610266203</v>
      </c>
      <c r="B8" s="164" t="s">
        <v>143</v>
      </c>
      <c r="C8" s="164" t="s">
        <v>25</v>
      </c>
      <c r="D8" s="164" t="s">
        <v>24</v>
      </c>
      <c r="E8" s="164" t="s">
        <v>22</v>
      </c>
      <c r="F8" s="164" t="s">
        <v>27</v>
      </c>
      <c r="G8" s="164" t="s">
        <v>29</v>
      </c>
      <c r="H8" s="164" t="s">
        <v>124</v>
      </c>
      <c r="I8" s="164" t="s">
        <v>127</v>
      </c>
      <c r="J8" s="164" t="s">
        <v>127</v>
      </c>
      <c r="K8" s="164" t="s">
        <v>127</v>
      </c>
      <c r="L8" s="164" t="s">
        <v>127</v>
      </c>
      <c r="M8" s="164" t="s">
        <v>127</v>
      </c>
      <c r="N8" s="164" t="s">
        <v>127</v>
      </c>
      <c r="O8" s="164" t="s">
        <v>127</v>
      </c>
      <c r="P8" s="164" t="s">
        <v>127</v>
      </c>
      <c r="Q8" s="164" t="s">
        <v>127</v>
      </c>
      <c r="R8" s="164" t="s">
        <v>128</v>
      </c>
      <c r="S8" s="164" t="s">
        <v>127</v>
      </c>
      <c r="T8" s="164" t="s">
        <v>127</v>
      </c>
    </row>
    <row r="9" spans="1:21" ht="12.75" x14ac:dyDescent="0.2">
      <c r="A9" s="163">
        <v>44716.422636805553</v>
      </c>
      <c r="B9" s="164" t="s">
        <v>144</v>
      </c>
      <c r="C9" s="164" t="s">
        <v>20</v>
      </c>
      <c r="D9" s="164" t="s">
        <v>21</v>
      </c>
      <c r="E9" s="164" t="s">
        <v>22</v>
      </c>
      <c r="F9" s="164" t="s">
        <v>27</v>
      </c>
      <c r="G9" s="164" t="s">
        <v>126</v>
      </c>
      <c r="H9" s="164" t="s">
        <v>23</v>
      </c>
      <c r="I9" s="164" t="s">
        <v>127</v>
      </c>
      <c r="J9" s="164" t="s">
        <v>127</v>
      </c>
      <c r="K9" s="164" t="s">
        <v>127</v>
      </c>
      <c r="L9" s="164" t="s">
        <v>127</v>
      </c>
      <c r="M9" s="164" t="s">
        <v>127</v>
      </c>
      <c r="N9" s="164" t="s">
        <v>127</v>
      </c>
      <c r="O9" s="164" t="s">
        <v>127</v>
      </c>
      <c r="P9" s="164" t="s">
        <v>127</v>
      </c>
      <c r="Q9" s="164" t="s">
        <v>127</v>
      </c>
      <c r="R9" s="164" t="s">
        <v>127</v>
      </c>
      <c r="S9" s="164" t="s">
        <v>127</v>
      </c>
      <c r="T9" s="164" t="s">
        <v>127</v>
      </c>
    </row>
    <row r="10" spans="1:21" ht="12.75" x14ac:dyDescent="0.2">
      <c r="A10" s="163">
        <v>44716.425234467592</v>
      </c>
      <c r="B10" s="164" t="s">
        <v>145</v>
      </c>
      <c r="C10" s="164" t="s">
        <v>20</v>
      </c>
      <c r="D10" s="164" t="s">
        <v>26</v>
      </c>
      <c r="E10" s="164" t="s">
        <v>28</v>
      </c>
      <c r="F10" s="164" t="s">
        <v>27</v>
      </c>
      <c r="G10" s="164" t="s">
        <v>146</v>
      </c>
      <c r="H10" s="164" t="s">
        <v>31</v>
      </c>
      <c r="I10" s="164" t="s">
        <v>127</v>
      </c>
      <c r="J10" s="164" t="s">
        <v>127</v>
      </c>
      <c r="K10" s="164" t="s">
        <v>127</v>
      </c>
      <c r="L10" s="164" t="s">
        <v>127</v>
      </c>
      <c r="M10" s="164" t="s">
        <v>127</v>
      </c>
      <c r="N10" s="164" t="s">
        <v>127</v>
      </c>
      <c r="O10" s="164" t="s">
        <v>127</v>
      </c>
      <c r="P10" s="164" t="s">
        <v>127</v>
      </c>
      <c r="Q10" s="164" t="s">
        <v>127</v>
      </c>
      <c r="R10" s="164" t="s">
        <v>128</v>
      </c>
      <c r="S10" s="164" t="s">
        <v>134</v>
      </c>
      <c r="T10" s="164" t="s">
        <v>110</v>
      </c>
    </row>
    <row r="11" spans="1:21" ht="12.75" x14ac:dyDescent="0.2">
      <c r="A11" s="163">
        <v>44716.425254733796</v>
      </c>
      <c r="B11" s="164" t="s">
        <v>147</v>
      </c>
      <c r="C11" s="164" t="s">
        <v>25</v>
      </c>
      <c r="D11" s="164" t="s">
        <v>21</v>
      </c>
      <c r="E11" s="164" t="s">
        <v>22</v>
      </c>
      <c r="F11" s="164" t="s">
        <v>33</v>
      </c>
      <c r="G11" s="164" t="s">
        <v>133</v>
      </c>
      <c r="H11" s="164" t="s">
        <v>23</v>
      </c>
      <c r="I11" s="164" t="s">
        <v>110</v>
      </c>
      <c r="J11" s="164" t="s">
        <v>127</v>
      </c>
      <c r="K11" s="164" t="s">
        <v>127</v>
      </c>
      <c r="L11" s="164" t="s">
        <v>127</v>
      </c>
      <c r="M11" s="164" t="s">
        <v>127</v>
      </c>
      <c r="N11" s="164" t="s">
        <v>127</v>
      </c>
      <c r="O11" s="164" t="s">
        <v>127</v>
      </c>
      <c r="P11" s="164" t="s">
        <v>127</v>
      </c>
      <c r="Q11" s="164" t="s">
        <v>127</v>
      </c>
      <c r="R11" s="164" t="s">
        <v>110</v>
      </c>
      <c r="S11" s="164" t="s">
        <v>127</v>
      </c>
      <c r="T11" s="164" t="s">
        <v>127</v>
      </c>
      <c r="U11" s="164" t="s">
        <v>32</v>
      </c>
    </row>
    <row r="12" spans="1:21" ht="12.75" x14ac:dyDescent="0.2">
      <c r="A12" s="163">
        <v>44716.425470856484</v>
      </c>
      <c r="B12" s="164" t="s">
        <v>148</v>
      </c>
      <c r="C12" s="164" t="s">
        <v>20</v>
      </c>
      <c r="D12" s="164" t="s">
        <v>24</v>
      </c>
      <c r="E12" s="164" t="s">
        <v>22</v>
      </c>
      <c r="F12" s="164" t="s">
        <v>27</v>
      </c>
      <c r="G12" s="164" t="s">
        <v>133</v>
      </c>
      <c r="H12" s="164" t="s">
        <v>30</v>
      </c>
      <c r="I12" s="164" t="s">
        <v>110</v>
      </c>
      <c r="J12" s="164" t="s">
        <v>127</v>
      </c>
      <c r="K12" s="164" t="s">
        <v>127</v>
      </c>
      <c r="L12" s="164" t="s">
        <v>110</v>
      </c>
      <c r="M12" s="164" t="s">
        <v>127</v>
      </c>
      <c r="N12" s="164" t="s">
        <v>127</v>
      </c>
      <c r="O12" s="164" t="s">
        <v>110</v>
      </c>
      <c r="P12" s="164" t="s">
        <v>110</v>
      </c>
      <c r="Q12" s="164" t="s">
        <v>127</v>
      </c>
      <c r="R12" s="164" t="s">
        <v>127</v>
      </c>
      <c r="S12" s="164" t="s">
        <v>127</v>
      </c>
      <c r="T12" s="164" t="s">
        <v>110</v>
      </c>
      <c r="U12" s="164" t="s">
        <v>149</v>
      </c>
    </row>
    <row r="13" spans="1:21" ht="12.75" x14ac:dyDescent="0.2">
      <c r="A13" s="163">
        <v>44716.426080775462</v>
      </c>
      <c r="B13" s="164" t="s">
        <v>150</v>
      </c>
      <c r="C13" s="164" t="s">
        <v>20</v>
      </c>
      <c r="D13" s="164" t="s">
        <v>24</v>
      </c>
      <c r="E13" s="164" t="s">
        <v>22</v>
      </c>
      <c r="F13" s="164" t="s">
        <v>151</v>
      </c>
      <c r="G13" s="164" t="s">
        <v>152</v>
      </c>
      <c r="H13" s="164" t="s">
        <v>124</v>
      </c>
      <c r="I13" s="164" t="s">
        <v>110</v>
      </c>
      <c r="J13" s="164" t="s">
        <v>127</v>
      </c>
      <c r="K13" s="164" t="s">
        <v>110</v>
      </c>
      <c r="L13" s="164" t="s">
        <v>110</v>
      </c>
      <c r="M13" s="164" t="s">
        <v>127</v>
      </c>
      <c r="N13" s="164" t="s">
        <v>127</v>
      </c>
      <c r="O13" s="164" t="s">
        <v>127</v>
      </c>
      <c r="P13" s="164" t="s">
        <v>127</v>
      </c>
      <c r="Q13" s="164" t="s">
        <v>127</v>
      </c>
      <c r="R13" s="164" t="s">
        <v>110</v>
      </c>
      <c r="S13" s="164" t="s">
        <v>110</v>
      </c>
      <c r="T13" s="164" t="s">
        <v>110</v>
      </c>
    </row>
    <row r="14" spans="1:21" ht="12.75" x14ac:dyDescent="0.2">
      <c r="A14" s="163">
        <v>44716.426195358799</v>
      </c>
      <c r="B14" s="164" t="s">
        <v>153</v>
      </c>
      <c r="C14" s="164" t="s">
        <v>20</v>
      </c>
      <c r="D14" s="164" t="s">
        <v>24</v>
      </c>
      <c r="E14" s="164" t="s">
        <v>28</v>
      </c>
      <c r="F14" s="164" t="s">
        <v>154</v>
      </c>
      <c r="G14" s="164" t="s">
        <v>155</v>
      </c>
      <c r="H14" s="164" t="s">
        <v>30</v>
      </c>
      <c r="I14" s="164" t="s">
        <v>127</v>
      </c>
      <c r="J14" s="164" t="s">
        <v>127</v>
      </c>
      <c r="K14" s="164" t="s">
        <v>127</v>
      </c>
      <c r="L14" s="164" t="s">
        <v>127</v>
      </c>
      <c r="M14" s="164" t="s">
        <v>127</v>
      </c>
      <c r="N14" s="164" t="s">
        <v>110</v>
      </c>
      <c r="O14" s="164" t="s">
        <v>127</v>
      </c>
      <c r="P14" s="164" t="s">
        <v>127</v>
      </c>
      <c r="Q14" s="164" t="s">
        <v>127</v>
      </c>
      <c r="R14" s="164" t="s">
        <v>134</v>
      </c>
      <c r="S14" s="164" t="s">
        <v>110</v>
      </c>
      <c r="T14" s="164" t="s">
        <v>110</v>
      </c>
      <c r="U14" s="164" t="s">
        <v>156</v>
      </c>
    </row>
    <row r="15" spans="1:21" ht="12.75" x14ac:dyDescent="0.2">
      <c r="A15" s="163">
        <v>44716.426323738429</v>
      </c>
      <c r="B15" s="164" t="s">
        <v>157</v>
      </c>
      <c r="C15" s="164" t="s">
        <v>20</v>
      </c>
      <c r="D15" s="164" t="s">
        <v>26</v>
      </c>
      <c r="E15" s="164" t="s">
        <v>22</v>
      </c>
      <c r="F15" s="164" t="s">
        <v>158</v>
      </c>
      <c r="G15" s="164" t="s">
        <v>159</v>
      </c>
      <c r="H15" s="164" t="s">
        <v>23</v>
      </c>
      <c r="I15" s="164" t="s">
        <v>128</v>
      </c>
      <c r="J15" s="164" t="s">
        <v>127</v>
      </c>
      <c r="K15" s="164" t="s">
        <v>110</v>
      </c>
      <c r="L15" s="164" t="s">
        <v>110</v>
      </c>
      <c r="M15" s="164" t="s">
        <v>110</v>
      </c>
      <c r="N15" s="164" t="s">
        <v>110</v>
      </c>
      <c r="O15" s="164" t="s">
        <v>127</v>
      </c>
      <c r="P15" s="164" t="s">
        <v>127</v>
      </c>
      <c r="Q15" s="164" t="s">
        <v>127</v>
      </c>
      <c r="R15" s="164" t="s">
        <v>134</v>
      </c>
      <c r="S15" s="164" t="s">
        <v>110</v>
      </c>
      <c r="T15" s="164" t="s">
        <v>110</v>
      </c>
      <c r="U15" s="164" t="s">
        <v>160</v>
      </c>
    </row>
    <row r="16" spans="1:21" ht="12.75" x14ac:dyDescent="0.2">
      <c r="A16" s="163">
        <v>44716.427151655094</v>
      </c>
      <c r="B16" s="164" t="s">
        <v>161</v>
      </c>
      <c r="C16" s="164" t="s">
        <v>25</v>
      </c>
      <c r="D16" s="164" t="s">
        <v>24</v>
      </c>
      <c r="E16" s="164" t="s">
        <v>28</v>
      </c>
      <c r="F16" s="164" t="s">
        <v>162</v>
      </c>
      <c r="G16" s="164" t="s">
        <v>163</v>
      </c>
      <c r="H16" s="164" t="s">
        <v>30</v>
      </c>
      <c r="I16" s="164" t="s">
        <v>127</v>
      </c>
      <c r="J16" s="164" t="s">
        <v>127</v>
      </c>
      <c r="K16" s="164" t="s">
        <v>127</v>
      </c>
      <c r="L16" s="164" t="s">
        <v>127</v>
      </c>
      <c r="M16" s="164" t="s">
        <v>127</v>
      </c>
      <c r="N16" s="164" t="s">
        <v>127</v>
      </c>
      <c r="O16" s="164" t="s">
        <v>127</v>
      </c>
      <c r="P16" s="164" t="s">
        <v>127</v>
      </c>
      <c r="Q16" s="164" t="s">
        <v>127</v>
      </c>
      <c r="R16" s="164" t="s">
        <v>134</v>
      </c>
      <c r="S16" s="164" t="s">
        <v>110</v>
      </c>
      <c r="T16" s="164" t="s">
        <v>110</v>
      </c>
      <c r="U16" s="164" t="s">
        <v>32</v>
      </c>
    </row>
    <row r="17" spans="1:21" ht="12.75" x14ac:dyDescent="0.2">
      <c r="A17" s="163">
        <v>44716.427400578701</v>
      </c>
      <c r="B17" s="164" t="s">
        <v>164</v>
      </c>
      <c r="C17" s="164" t="s">
        <v>20</v>
      </c>
      <c r="D17" s="164" t="s">
        <v>26</v>
      </c>
      <c r="E17" s="164" t="s">
        <v>28</v>
      </c>
      <c r="F17" s="164" t="s">
        <v>165</v>
      </c>
      <c r="G17" s="164" t="s">
        <v>166</v>
      </c>
      <c r="H17" s="164" t="s">
        <v>124</v>
      </c>
      <c r="I17" s="164" t="s">
        <v>127</v>
      </c>
      <c r="J17" s="164" t="s">
        <v>127</v>
      </c>
      <c r="K17" s="164" t="s">
        <v>127</v>
      </c>
      <c r="L17" s="164" t="s">
        <v>127</v>
      </c>
      <c r="M17" s="164" t="s">
        <v>110</v>
      </c>
      <c r="N17" s="164" t="s">
        <v>110</v>
      </c>
      <c r="O17" s="164" t="s">
        <v>127</v>
      </c>
      <c r="P17" s="164" t="s">
        <v>127</v>
      </c>
      <c r="Q17" s="164" t="s">
        <v>110</v>
      </c>
      <c r="R17" s="164" t="s">
        <v>134</v>
      </c>
      <c r="S17" s="164" t="s">
        <v>110</v>
      </c>
      <c r="T17" s="164" t="s">
        <v>127</v>
      </c>
    </row>
    <row r="18" spans="1:21" ht="12.75" x14ac:dyDescent="0.2">
      <c r="A18" s="163">
        <v>44716.427502905091</v>
      </c>
      <c r="B18" s="164" t="s">
        <v>167</v>
      </c>
      <c r="C18" s="164" t="s">
        <v>20</v>
      </c>
      <c r="D18" s="164" t="s">
        <v>26</v>
      </c>
      <c r="E18" s="164" t="s">
        <v>28</v>
      </c>
      <c r="F18" s="164" t="s">
        <v>140</v>
      </c>
      <c r="G18" s="164" t="s">
        <v>131</v>
      </c>
      <c r="H18" s="164" t="s">
        <v>31</v>
      </c>
      <c r="I18" s="164" t="s">
        <v>127</v>
      </c>
      <c r="J18" s="164" t="s">
        <v>127</v>
      </c>
      <c r="K18" s="164" t="s">
        <v>110</v>
      </c>
      <c r="L18" s="164" t="s">
        <v>110</v>
      </c>
      <c r="M18" s="164" t="s">
        <v>127</v>
      </c>
      <c r="N18" s="164" t="s">
        <v>127</v>
      </c>
      <c r="O18" s="164" t="s">
        <v>127</v>
      </c>
      <c r="P18" s="164" t="s">
        <v>127</v>
      </c>
      <c r="Q18" s="164" t="s">
        <v>127</v>
      </c>
      <c r="R18" s="164" t="s">
        <v>127</v>
      </c>
      <c r="S18" s="164" t="s">
        <v>127</v>
      </c>
      <c r="T18" s="164" t="s">
        <v>127</v>
      </c>
    </row>
    <row r="19" spans="1:21" ht="12.75" x14ac:dyDescent="0.2">
      <c r="A19" s="163">
        <v>44716.427950046302</v>
      </c>
      <c r="B19" s="164" t="s">
        <v>168</v>
      </c>
      <c r="C19" s="164" t="s">
        <v>25</v>
      </c>
      <c r="D19" s="164" t="s">
        <v>26</v>
      </c>
      <c r="E19" s="164" t="s">
        <v>28</v>
      </c>
      <c r="F19" s="164" t="s">
        <v>169</v>
      </c>
      <c r="G19" s="164" t="s">
        <v>170</v>
      </c>
      <c r="H19" s="164" t="s">
        <v>30</v>
      </c>
      <c r="I19" s="164" t="s">
        <v>110</v>
      </c>
      <c r="J19" s="164" t="s">
        <v>127</v>
      </c>
      <c r="K19" s="164" t="s">
        <v>127</v>
      </c>
      <c r="L19" s="164" t="s">
        <v>127</v>
      </c>
      <c r="M19" s="164" t="s">
        <v>127</v>
      </c>
      <c r="N19" s="164" t="s">
        <v>127</v>
      </c>
      <c r="O19" s="164" t="s">
        <v>127</v>
      </c>
      <c r="P19" s="164" t="s">
        <v>127</v>
      </c>
      <c r="Q19" s="164" t="s">
        <v>127</v>
      </c>
      <c r="R19" s="164" t="s">
        <v>134</v>
      </c>
      <c r="S19" s="164" t="s">
        <v>110</v>
      </c>
      <c r="T19" s="164" t="s">
        <v>110</v>
      </c>
      <c r="U19" s="164" t="s">
        <v>32</v>
      </c>
    </row>
    <row r="20" spans="1:21" ht="12.75" x14ac:dyDescent="0.2">
      <c r="A20" s="163">
        <v>44716.428055532408</v>
      </c>
      <c r="B20" s="164" t="s">
        <v>171</v>
      </c>
      <c r="C20" s="164" t="s">
        <v>20</v>
      </c>
      <c r="D20" s="164" t="s">
        <v>26</v>
      </c>
      <c r="E20" s="164" t="s">
        <v>28</v>
      </c>
      <c r="F20" s="164" t="s">
        <v>172</v>
      </c>
      <c r="G20" s="164" t="s">
        <v>173</v>
      </c>
      <c r="H20" s="164" t="s">
        <v>124</v>
      </c>
      <c r="I20" s="164" t="s">
        <v>110</v>
      </c>
      <c r="J20" s="164" t="s">
        <v>110</v>
      </c>
      <c r="K20" s="164" t="s">
        <v>110</v>
      </c>
      <c r="L20" s="164" t="s">
        <v>110</v>
      </c>
      <c r="M20" s="164" t="s">
        <v>127</v>
      </c>
      <c r="N20" s="164" t="s">
        <v>127</v>
      </c>
      <c r="O20" s="164" t="s">
        <v>127</v>
      </c>
      <c r="P20" s="164" t="s">
        <v>127</v>
      </c>
      <c r="Q20" s="164" t="s">
        <v>127</v>
      </c>
      <c r="R20" s="164" t="s">
        <v>134</v>
      </c>
      <c r="S20" s="164" t="s">
        <v>127</v>
      </c>
      <c r="T20" s="164" t="s">
        <v>127</v>
      </c>
    </row>
    <row r="21" spans="1:21" ht="12.75" x14ac:dyDescent="0.2">
      <c r="A21" s="163">
        <v>44716.428243460643</v>
      </c>
      <c r="B21" s="164" t="s">
        <v>174</v>
      </c>
      <c r="C21" s="164" t="s">
        <v>20</v>
      </c>
      <c r="D21" s="164" t="s">
        <v>21</v>
      </c>
      <c r="E21" s="164" t="s">
        <v>28</v>
      </c>
      <c r="F21" s="164" t="s">
        <v>175</v>
      </c>
      <c r="G21" s="164" t="s">
        <v>141</v>
      </c>
      <c r="H21" s="164" t="s">
        <v>31</v>
      </c>
      <c r="I21" s="164" t="s">
        <v>127</v>
      </c>
      <c r="J21" s="164" t="s">
        <v>127</v>
      </c>
      <c r="K21" s="164" t="s">
        <v>127</v>
      </c>
      <c r="L21" s="164" t="s">
        <v>110</v>
      </c>
      <c r="M21" s="164" t="s">
        <v>127</v>
      </c>
      <c r="N21" s="164" t="s">
        <v>127</v>
      </c>
      <c r="O21" s="164" t="s">
        <v>127</v>
      </c>
      <c r="P21" s="164" t="s">
        <v>127</v>
      </c>
      <c r="Q21" s="164" t="s">
        <v>127</v>
      </c>
      <c r="R21" s="164" t="s">
        <v>134</v>
      </c>
      <c r="S21" s="164" t="s">
        <v>110</v>
      </c>
      <c r="T21" s="164" t="s">
        <v>110</v>
      </c>
      <c r="U21" s="164" t="s">
        <v>176</v>
      </c>
    </row>
    <row r="22" spans="1:21" ht="12.75" x14ac:dyDescent="0.2">
      <c r="A22" s="163">
        <v>44716.428609097224</v>
      </c>
      <c r="B22" s="164" t="s">
        <v>177</v>
      </c>
      <c r="C22" s="164" t="s">
        <v>25</v>
      </c>
      <c r="D22" s="164" t="s">
        <v>26</v>
      </c>
      <c r="E22" s="164" t="s">
        <v>28</v>
      </c>
      <c r="F22" s="164" t="s">
        <v>178</v>
      </c>
      <c r="G22" s="164" t="s">
        <v>179</v>
      </c>
      <c r="H22" s="164" t="s">
        <v>31</v>
      </c>
      <c r="I22" s="164" t="s">
        <v>127</v>
      </c>
      <c r="J22" s="164" t="s">
        <v>127</v>
      </c>
      <c r="K22" s="164" t="s">
        <v>127</v>
      </c>
      <c r="L22" s="164" t="s">
        <v>127</v>
      </c>
      <c r="M22" s="164" t="s">
        <v>127</v>
      </c>
      <c r="N22" s="164" t="s">
        <v>127</v>
      </c>
      <c r="O22" s="164" t="s">
        <v>127</v>
      </c>
      <c r="P22" s="164" t="s">
        <v>127</v>
      </c>
      <c r="Q22" s="164" t="s">
        <v>127</v>
      </c>
      <c r="R22" s="164" t="s">
        <v>134</v>
      </c>
      <c r="S22" s="164" t="s">
        <v>110</v>
      </c>
      <c r="T22" s="164" t="s">
        <v>127</v>
      </c>
      <c r="U22" s="164" t="s">
        <v>180</v>
      </c>
    </row>
    <row r="23" spans="1:21" ht="12.75" x14ac:dyDescent="0.2">
      <c r="A23" s="163">
        <v>44716.429005706013</v>
      </c>
      <c r="B23" s="164" t="s">
        <v>181</v>
      </c>
      <c r="C23" s="164" t="s">
        <v>25</v>
      </c>
      <c r="D23" s="164" t="s">
        <v>21</v>
      </c>
      <c r="E23" s="164" t="s">
        <v>28</v>
      </c>
      <c r="F23" s="164" t="s">
        <v>178</v>
      </c>
      <c r="G23" s="164" t="s">
        <v>182</v>
      </c>
      <c r="H23" s="164" t="s">
        <v>31</v>
      </c>
      <c r="I23" s="164" t="s">
        <v>127</v>
      </c>
      <c r="J23" s="164" t="s">
        <v>127</v>
      </c>
      <c r="K23" s="164" t="s">
        <v>127</v>
      </c>
      <c r="L23" s="164" t="s">
        <v>127</v>
      </c>
      <c r="M23" s="164" t="s">
        <v>127</v>
      </c>
      <c r="N23" s="164" t="s">
        <v>127</v>
      </c>
      <c r="O23" s="164" t="s">
        <v>127</v>
      </c>
      <c r="P23" s="164" t="s">
        <v>127</v>
      </c>
      <c r="Q23" s="164" t="s">
        <v>127</v>
      </c>
      <c r="R23" s="164" t="s">
        <v>134</v>
      </c>
      <c r="S23" s="164" t="s">
        <v>110</v>
      </c>
      <c r="T23" s="164" t="s">
        <v>127</v>
      </c>
      <c r="U23" s="164" t="s">
        <v>183</v>
      </c>
    </row>
    <row r="24" spans="1:21" ht="12.75" x14ac:dyDescent="0.2">
      <c r="A24" s="163">
        <v>44716.429221099534</v>
      </c>
      <c r="B24" s="164" t="s">
        <v>184</v>
      </c>
      <c r="C24" s="164" t="s">
        <v>25</v>
      </c>
      <c r="D24" s="164" t="s">
        <v>26</v>
      </c>
      <c r="E24" s="164" t="s">
        <v>22</v>
      </c>
      <c r="F24" s="164" t="s">
        <v>172</v>
      </c>
      <c r="G24" s="164" t="s">
        <v>185</v>
      </c>
      <c r="H24" s="164" t="s">
        <v>23</v>
      </c>
      <c r="I24" s="164" t="s">
        <v>134</v>
      </c>
      <c r="J24" s="164" t="s">
        <v>110</v>
      </c>
      <c r="K24" s="164" t="s">
        <v>110</v>
      </c>
      <c r="L24" s="164" t="s">
        <v>110</v>
      </c>
      <c r="M24" s="164" t="s">
        <v>110</v>
      </c>
      <c r="N24" s="164" t="s">
        <v>110</v>
      </c>
      <c r="O24" s="164" t="s">
        <v>127</v>
      </c>
      <c r="P24" s="164" t="s">
        <v>127</v>
      </c>
      <c r="Q24" s="164" t="s">
        <v>127</v>
      </c>
      <c r="R24" s="164" t="s">
        <v>134</v>
      </c>
      <c r="S24" s="164" t="s">
        <v>110</v>
      </c>
      <c r="T24" s="164" t="s">
        <v>110</v>
      </c>
      <c r="U24" s="164" t="s">
        <v>186</v>
      </c>
    </row>
    <row r="25" spans="1:21" ht="12.75" x14ac:dyDescent="0.2">
      <c r="A25" s="163">
        <v>44716.429226226857</v>
      </c>
      <c r="B25" s="164" t="s">
        <v>187</v>
      </c>
      <c r="C25" s="164" t="s">
        <v>25</v>
      </c>
      <c r="D25" s="164" t="s">
        <v>24</v>
      </c>
      <c r="E25" s="164" t="s">
        <v>28</v>
      </c>
      <c r="F25" s="164" t="s">
        <v>27</v>
      </c>
      <c r="G25" s="164" t="s">
        <v>188</v>
      </c>
      <c r="H25" s="164" t="s">
        <v>31</v>
      </c>
      <c r="I25" s="164" t="s">
        <v>127</v>
      </c>
      <c r="J25" s="164" t="s">
        <v>127</v>
      </c>
      <c r="K25" s="164" t="s">
        <v>127</v>
      </c>
      <c r="L25" s="164" t="s">
        <v>127</v>
      </c>
      <c r="M25" s="164" t="s">
        <v>127</v>
      </c>
      <c r="N25" s="164" t="s">
        <v>127</v>
      </c>
      <c r="O25" s="164" t="s">
        <v>127</v>
      </c>
      <c r="P25" s="164" t="s">
        <v>127</v>
      </c>
      <c r="Q25" s="164" t="s">
        <v>127</v>
      </c>
      <c r="R25" s="164" t="s">
        <v>134</v>
      </c>
      <c r="S25" s="164" t="s">
        <v>127</v>
      </c>
      <c r="T25" s="164" t="s">
        <v>127</v>
      </c>
    </row>
    <row r="26" spans="1:21" ht="12.75" x14ac:dyDescent="0.2">
      <c r="A26" s="163">
        <v>44716.429495972217</v>
      </c>
      <c r="B26" s="164" t="s">
        <v>189</v>
      </c>
      <c r="C26" s="164" t="s">
        <v>25</v>
      </c>
      <c r="D26" s="164" t="s">
        <v>26</v>
      </c>
      <c r="E26" s="164" t="s">
        <v>28</v>
      </c>
      <c r="F26" s="164" t="s">
        <v>190</v>
      </c>
      <c r="G26" s="164" t="s">
        <v>141</v>
      </c>
      <c r="H26" s="164" t="s">
        <v>23</v>
      </c>
      <c r="I26" s="164" t="s">
        <v>127</v>
      </c>
      <c r="J26" s="164" t="s">
        <v>127</v>
      </c>
      <c r="K26" s="164" t="s">
        <v>127</v>
      </c>
      <c r="L26" s="164" t="s">
        <v>110</v>
      </c>
      <c r="M26" s="164" t="s">
        <v>127</v>
      </c>
      <c r="O26" s="164" t="s">
        <v>127</v>
      </c>
      <c r="P26" s="164" t="s">
        <v>127</v>
      </c>
      <c r="Q26" s="164" t="s">
        <v>127</v>
      </c>
      <c r="R26" s="164" t="s">
        <v>128</v>
      </c>
      <c r="S26" s="164" t="s">
        <v>134</v>
      </c>
      <c r="T26" s="164" t="s">
        <v>134</v>
      </c>
    </row>
    <row r="27" spans="1:21" ht="12.75" x14ac:dyDescent="0.2">
      <c r="A27" s="163">
        <v>44716.429524259263</v>
      </c>
      <c r="B27" s="164" t="s">
        <v>191</v>
      </c>
      <c r="C27" s="164" t="s">
        <v>25</v>
      </c>
      <c r="D27" s="164" t="s">
        <v>26</v>
      </c>
      <c r="E27" s="164" t="s">
        <v>28</v>
      </c>
      <c r="F27" s="164" t="s">
        <v>192</v>
      </c>
      <c r="G27" s="164" t="s">
        <v>193</v>
      </c>
      <c r="H27" s="164" t="s">
        <v>124</v>
      </c>
      <c r="I27" s="164" t="s">
        <v>127</v>
      </c>
      <c r="J27" s="164" t="s">
        <v>110</v>
      </c>
      <c r="K27" s="164" t="s">
        <v>127</v>
      </c>
      <c r="L27" s="164" t="s">
        <v>127</v>
      </c>
      <c r="M27" s="164" t="s">
        <v>110</v>
      </c>
      <c r="N27" s="164" t="s">
        <v>127</v>
      </c>
      <c r="O27" s="164" t="s">
        <v>110</v>
      </c>
      <c r="P27" s="164" t="s">
        <v>127</v>
      </c>
      <c r="Q27" s="164" t="s">
        <v>110</v>
      </c>
      <c r="R27" s="164" t="s">
        <v>110</v>
      </c>
      <c r="S27" s="164" t="s">
        <v>127</v>
      </c>
      <c r="T27" s="164" t="s">
        <v>127</v>
      </c>
      <c r="U27" s="164" t="s">
        <v>32</v>
      </c>
    </row>
    <row r="28" spans="1:21" ht="12.75" x14ac:dyDescent="0.2">
      <c r="A28" s="163">
        <v>44716.430633599535</v>
      </c>
      <c r="B28" s="164" t="s">
        <v>194</v>
      </c>
      <c r="C28" s="164" t="s">
        <v>20</v>
      </c>
      <c r="D28" s="164" t="s">
        <v>26</v>
      </c>
      <c r="E28" s="164" t="s">
        <v>28</v>
      </c>
      <c r="F28" s="164" t="s">
        <v>195</v>
      </c>
      <c r="G28" s="164" t="s">
        <v>196</v>
      </c>
      <c r="H28" s="164" t="s">
        <v>30</v>
      </c>
      <c r="I28" s="164" t="s">
        <v>110</v>
      </c>
      <c r="J28" s="164" t="s">
        <v>110</v>
      </c>
      <c r="K28" s="164" t="s">
        <v>134</v>
      </c>
      <c r="L28" s="164" t="s">
        <v>134</v>
      </c>
      <c r="M28" s="164" t="s">
        <v>110</v>
      </c>
      <c r="N28" s="164" t="s">
        <v>110</v>
      </c>
      <c r="O28" s="164" t="s">
        <v>110</v>
      </c>
      <c r="P28" s="164" t="s">
        <v>110</v>
      </c>
      <c r="Q28" s="164" t="s">
        <v>110</v>
      </c>
      <c r="R28" s="164" t="s">
        <v>110</v>
      </c>
      <c r="S28" s="164" t="s">
        <v>110</v>
      </c>
      <c r="T28" s="164" t="s">
        <v>110</v>
      </c>
      <c r="U28" s="164" t="s">
        <v>197</v>
      </c>
    </row>
    <row r="29" spans="1:21" ht="12.75" x14ac:dyDescent="0.2">
      <c r="A29" s="163">
        <v>44716.430809398153</v>
      </c>
      <c r="B29" s="164" t="s">
        <v>198</v>
      </c>
      <c r="C29" s="164" t="s">
        <v>20</v>
      </c>
      <c r="D29" s="164" t="s">
        <v>24</v>
      </c>
      <c r="E29" s="164" t="s">
        <v>22</v>
      </c>
      <c r="F29" s="164" t="s">
        <v>199</v>
      </c>
      <c r="G29" s="164" t="s">
        <v>200</v>
      </c>
      <c r="H29" s="164" t="s">
        <v>124</v>
      </c>
      <c r="I29" s="164" t="s">
        <v>127</v>
      </c>
      <c r="J29" s="164" t="s">
        <v>127</v>
      </c>
      <c r="K29" s="164" t="s">
        <v>127</v>
      </c>
      <c r="L29" s="164" t="s">
        <v>127</v>
      </c>
      <c r="M29" s="164" t="s">
        <v>127</v>
      </c>
      <c r="N29" s="164" t="s">
        <v>127</v>
      </c>
      <c r="O29" s="164" t="s">
        <v>127</v>
      </c>
      <c r="P29" s="164" t="s">
        <v>127</v>
      </c>
      <c r="Q29" s="164" t="s">
        <v>127</v>
      </c>
      <c r="R29" s="164" t="s">
        <v>127</v>
      </c>
      <c r="S29" s="164" t="s">
        <v>127</v>
      </c>
      <c r="T29" s="164" t="s">
        <v>127</v>
      </c>
      <c r="U29" s="164" t="s">
        <v>201</v>
      </c>
    </row>
    <row r="30" spans="1:21" ht="12.75" x14ac:dyDescent="0.2">
      <c r="A30" s="163">
        <v>44716.431618414354</v>
      </c>
      <c r="B30" s="164" t="s">
        <v>202</v>
      </c>
      <c r="C30" s="164" t="s">
        <v>25</v>
      </c>
      <c r="D30" s="164" t="s">
        <v>21</v>
      </c>
      <c r="E30" s="164" t="s">
        <v>28</v>
      </c>
      <c r="F30" s="164" t="s">
        <v>195</v>
      </c>
      <c r="G30" s="164" t="s">
        <v>203</v>
      </c>
      <c r="H30" s="164" t="s">
        <v>23</v>
      </c>
      <c r="I30" s="164" t="s">
        <v>110</v>
      </c>
      <c r="J30" s="164" t="s">
        <v>127</v>
      </c>
      <c r="K30" s="164" t="s">
        <v>127</v>
      </c>
      <c r="L30" s="164" t="s">
        <v>110</v>
      </c>
      <c r="M30" s="164" t="s">
        <v>127</v>
      </c>
      <c r="N30" s="164" t="s">
        <v>110</v>
      </c>
      <c r="O30" s="164" t="s">
        <v>127</v>
      </c>
      <c r="P30" s="164" t="s">
        <v>127</v>
      </c>
      <c r="Q30" s="164" t="s">
        <v>127</v>
      </c>
      <c r="R30" s="164" t="s">
        <v>134</v>
      </c>
      <c r="S30" s="164" t="s">
        <v>110</v>
      </c>
      <c r="T30" s="164" t="s">
        <v>110</v>
      </c>
      <c r="U30" s="164" t="s">
        <v>204</v>
      </c>
    </row>
    <row r="31" spans="1:21" ht="12.75" x14ac:dyDescent="0.2">
      <c r="A31" s="163">
        <v>44716.432416851851</v>
      </c>
      <c r="B31" s="164" t="s">
        <v>205</v>
      </c>
      <c r="C31" s="164" t="s">
        <v>25</v>
      </c>
      <c r="D31" s="164" t="s">
        <v>26</v>
      </c>
      <c r="E31" s="164" t="s">
        <v>28</v>
      </c>
      <c r="F31" s="164" t="s">
        <v>137</v>
      </c>
      <c r="G31" s="164" t="s">
        <v>206</v>
      </c>
      <c r="H31" s="164" t="s">
        <v>31</v>
      </c>
      <c r="I31" s="164" t="s">
        <v>127</v>
      </c>
      <c r="J31" s="164" t="s">
        <v>110</v>
      </c>
      <c r="K31" s="164" t="s">
        <v>110</v>
      </c>
      <c r="L31" s="164" t="s">
        <v>110</v>
      </c>
      <c r="M31" s="164" t="s">
        <v>110</v>
      </c>
      <c r="N31" s="164" t="s">
        <v>110</v>
      </c>
      <c r="O31" s="164" t="s">
        <v>134</v>
      </c>
      <c r="P31" s="164" t="s">
        <v>134</v>
      </c>
      <c r="Q31" s="164" t="s">
        <v>110</v>
      </c>
      <c r="R31" s="164" t="s">
        <v>128</v>
      </c>
      <c r="S31" s="164" t="s">
        <v>134</v>
      </c>
      <c r="T31" s="164" t="s">
        <v>110</v>
      </c>
    </row>
    <row r="32" spans="1:21" ht="12.75" x14ac:dyDescent="0.2">
      <c r="A32" s="163">
        <v>44716.43252613426</v>
      </c>
      <c r="B32" s="164" t="s">
        <v>207</v>
      </c>
      <c r="C32" s="164" t="s">
        <v>25</v>
      </c>
      <c r="D32" s="164" t="s">
        <v>26</v>
      </c>
      <c r="E32" s="164" t="s">
        <v>28</v>
      </c>
      <c r="F32" s="164" t="s">
        <v>27</v>
      </c>
      <c r="G32" s="164" t="s">
        <v>146</v>
      </c>
      <c r="H32" s="164" t="s">
        <v>30</v>
      </c>
      <c r="I32" s="164" t="s">
        <v>127</v>
      </c>
      <c r="J32" s="164" t="s">
        <v>127</v>
      </c>
      <c r="K32" s="164" t="s">
        <v>127</v>
      </c>
      <c r="L32" s="164" t="s">
        <v>127</v>
      </c>
      <c r="M32" s="164" t="s">
        <v>127</v>
      </c>
      <c r="N32" s="164" t="s">
        <v>127</v>
      </c>
      <c r="O32" s="164" t="s">
        <v>127</v>
      </c>
      <c r="P32" s="164" t="s">
        <v>127</v>
      </c>
      <c r="Q32" s="164" t="s">
        <v>127</v>
      </c>
      <c r="R32" s="164" t="s">
        <v>127</v>
      </c>
      <c r="S32" s="164" t="s">
        <v>127</v>
      </c>
      <c r="T32" s="164" t="s">
        <v>127</v>
      </c>
      <c r="U32" s="164" t="s">
        <v>32</v>
      </c>
    </row>
    <row r="33" spans="1:21" ht="12.75" x14ac:dyDescent="0.2">
      <c r="A33" s="163">
        <v>44716.433115277774</v>
      </c>
      <c r="B33" s="164" t="s">
        <v>208</v>
      </c>
      <c r="C33" s="164" t="s">
        <v>25</v>
      </c>
      <c r="D33" s="164" t="s">
        <v>21</v>
      </c>
      <c r="E33" s="164" t="s">
        <v>22</v>
      </c>
      <c r="F33" s="164" t="s">
        <v>209</v>
      </c>
      <c r="G33" s="164" t="s">
        <v>210</v>
      </c>
      <c r="H33" s="164" t="s">
        <v>23</v>
      </c>
      <c r="I33" s="164" t="s">
        <v>127</v>
      </c>
      <c r="J33" s="164" t="s">
        <v>127</v>
      </c>
      <c r="K33" s="164" t="s">
        <v>127</v>
      </c>
      <c r="L33" s="164" t="s">
        <v>127</v>
      </c>
      <c r="M33" s="164" t="s">
        <v>127</v>
      </c>
      <c r="N33" s="164" t="s">
        <v>127</v>
      </c>
      <c r="O33" s="164" t="s">
        <v>127</v>
      </c>
      <c r="P33" s="164" t="s">
        <v>127</v>
      </c>
      <c r="Q33" s="164" t="s">
        <v>127</v>
      </c>
      <c r="R33" s="164" t="s">
        <v>128</v>
      </c>
      <c r="S33" s="164" t="s">
        <v>110</v>
      </c>
      <c r="T33" s="164" t="s">
        <v>110</v>
      </c>
    </row>
    <row r="34" spans="1:21" ht="12.75" x14ac:dyDescent="0.2">
      <c r="A34" s="163">
        <v>44716.433135821761</v>
      </c>
      <c r="B34" s="164" t="s">
        <v>211</v>
      </c>
      <c r="C34" s="164" t="s">
        <v>25</v>
      </c>
      <c r="D34" s="164" t="s">
        <v>21</v>
      </c>
      <c r="E34" s="164" t="s">
        <v>28</v>
      </c>
      <c r="F34" s="164" t="s">
        <v>195</v>
      </c>
      <c r="G34" s="164" t="s">
        <v>212</v>
      </c>
      <c r="H34" s="164" t="s">
        <v>31</v>
      </c>
      <c r="I34" s="164" t="s">
        <v>134</v>
      </c>
      <c r="J34" s="164" t="s">
        <v>127</v>
      </c>
      <c r="K34" s="164" t="s">
        <v>127</v>
      </c>
      <c r="L34" s="164" t="s">
        <v>127</v>
      </c>
      <c r="M34" s="164" t="s">
        <v>110</v>
      </c>
      <c r="N34" s="164" t="s">
        <v>110</v>
      </c>
      <c r="O34" s="164" t="s">
        <v>110</v>
      </c>
      <c r="P34" s="164" t="s">
        <v>110</v>
      </c>
      <c r="Q34" s="164" t="s">
        <v>127</v>
      </c>
      <c r="R34" s="164" t="s">
        <v>134</v>
      </c>
      <c r="S34" s="164" t="s">
        <v>110</v>
      </c>
      <c r="T34" s="164" t="s">
        <v>110</v>
      </c>
    </row>
    <row r="35" spans="1:21" ht="12.75" x14ac:dyDescent="0.2">
      <c r="A35" s="163">
        <v>44716.433348854167</v>
      </c>
      <c r="B35" s="164" t="s">
        <v>213</v>
      </c>
      <c r="C35" s="164" t="s">
        <v>20</v>
      </c>
      <c r="D35" s="164" t="s">
        <v>21</v>
      </c>
      <c r="E35" s="164" t="s">
        <v>22</v>
      </c>
      <c r="F35" s="164" t="s">
        <v>27</v>
      </c>
      <c r="G35" s="164" t="s">
        <v>29</v>
      </c>
      <c r="H35" s="164" t="s">
        <v>124</v>
      </c>
      <c r="I35" s="164" t="s">
        <v>127</v>
      </c>
      <c r="J35" s="164" t="s">
        <v>127</v>
      </c>
      <c r="K35" s="164" t="s">
        <v>127</v>
      </c>
      <c r="L35" s="164" t="s">
        <v>110</v>
      </c>
      <c r="M35" s="164" t="s">
        <v>127</v>
      </c>
      <c r="N35" s="164" t="s">
        <v>127</v>
      </c>
      <c r="O35" s="164" t="s">
        <v>127</v>
      </c>
      <c r="P35" s="164" t="s">
        <v>127</v>
      </c>
      <c r="Q35" s="164" t="s">
        <v>127</v>
      </c>
      <c r="R35" s="164" t="s">
        <v>127</v>
      </c>
      <c r="S35" s="164" t="s">
        <v>127</v>
      </c>
      <c r="T35" s="164" t="s">
        <v>127</v>
      </c>
    </row>
    <row r="36" spans="1:21" ht="12.75" x14ac:dyDescent="0.2">
      <c r="A36" s="163">
        <v>44716.43432270833</v>
      </c>
      <c r="B36" s="164" t="s">
        <v>214</v>
      </c>
      <c r="C36" s="164" t="s">
        <v>20</v>
      </c>
      <c r="D36" s="164" t="s">
        <v>24</v>
      </c>
      <c r="E36" s="164" t="s">
        <v>28</v>
      </c>
      <c r="F36" s="164" t="s">
        <v>27</v>
      </c>
      <c r="G36" s="164" t="s">
        <v>117</v>
      </c>
      <c r="H36" s="164" t="s">
        <v>124</v>
      </c>
      <c r="I36" s="164" t="s">
        <v>110</v>
      </c>
      <c r="J36" s="164" t="s">
        <v>110</v>
      </c>
      <c r="K36" s="164" t="s">
        <v>110</v>
      </c>
      <c r="L36" s="164" t="s">
        <v>110</v>
      </c>
      <c r="M36" s="164" t="s">
        <v>127</v>
      </c>
      <c r="N36" s="164" t="s">
        <v>127</v>
      </c>
      <c r="O36" s="164" t="s">
        <v>127</v>
      </c>
      <c r="P36" s="164" t="s">
        <v>127</v>
      </c>
      <c r="Q36" s="164" t="s">
        <v>110</v>
      </c>
      <c r="R36" s="164" t="s">
        <v>127</v>
      </c>
      <c r="S36" s="164" t="s">
        <v>110</v>
      </c>
      <c r="T36" s="164" t="s">
        <v>110</v>
      </c>
    </row>
    <row r="37" spans="1:21" ht="12.75" x14ac:dyDescent="0.2">
      <c r="A37" s="163">
        <v>44716.434404699074</v>
      </c>
      <c r="B37" s="164" t="s">
        <v>215</v>
      </c>
      <c r="C37" s="164" t="s">
        <v>20</v>
      </c>
      <c r="D37" s="164" t="s">
        <v>26</v>
      </c>
      <c r="E37" s="164" t="s">
        <v>22</v>
      </c>
      <c r="F37" s="164" t="s">
        <v>165</v>
      </c>
      <c r="G37" s="164" t="s">
        <v>216</v>
      </c>
      <c r="H37" s="164" t="s">
        <v>217</v>
      </c>
      <c r="I37" s="164" t="s">
        <v>127</v>
      </c>
      <c r="J37" s="164" t="s">
        <v>127</v>
      </c>
      <c r="K37" s="164" t="s">
        <v>127</v>
      </c>
      <c r="L37" s="164" t="s">
        <v>110</v>
      </c>
      <c r="M37" s="164" t="s">
        <v>127</v>
      </c>
      <c r="N37" s="164" t="s">
        <v>110</v>
      </c>
      <c r="O37" s="164" t="s">
        <v>110</v>
      </c>
      <c r="P37" s="164" t="s">
        <v>127</v>
      </c>
      <c r="Q37" s="164" t="s">
        <v>127</v>
      </c>
      <c r="R37" s="164" t="s">
        <v>110</v>
      </c>
      <c r="S37" s="164" t="s">
        <v>127</v>
      </c>
      <c r="T37" s="164" t="s">
        <v>110</v>
      </c>
    </row>
    <row r="38" spans="1:21" ht="12.75" x14ac:dyDescent="0.2">
      <c r="A38" s="163">
        <v>44716.434601122688</v>
      </c>
      <c r="B38" s="164" t="s">
        <v>218</v>
      </c>
      <c r="C38" s="164" t="s">
        <v>20</v>
      </c>
      <c r="D38" s="164" t="s">
        <v>26</v>
      </c>
      <c r="E38" s="164" t="s">
        <v>28</v>
      </c>
      <c r="F38" s="164" t="s">
        <v>172</v>
      </c>
      <c r="G38" s="164" t="s">
        <v>219</v>
      </c>
      <c r="H38" s="164" t="s">
        <v>124</v>
      </c>
      <c r="I38" s="164" t="s">
        <v>127</v>
      </c>
      <c r="J38" s="164" t="s">
        <v>127</v>
      </c>
      <c r="K38" s="164" t="s">
        <v>127</v>
      </c>
      <c r="L38" s="164" t="s">
        <v>127</v>
      </c>
      <c r="M38" s="164" t="s">
        <v>110</v>
      </c>
      <c r="N38" s="164" t="s">
        <v>110</v>
      </c>
      <c r="O38" s="164" t="s">
        <v>110</v>
      </c>
      <c r="P38" s="164" t="s">
        <v>127</v>
      </c>
      <c r="Q38" s="164" t="s">
        <v>127</v>
      </c>
      <c r="R38" s="164" t="s">
        <v>110</v>
      </c>
      <c r="S38" s="164" t="s">
        <v>127</v>
      </c>
      <c r="T38" s="164" t="s">
        <v>127</v>
      </c>
    </row>
    <row r="39" spans="1:21" ht="12.75" x14ac:dyDescent="0.2">
      <c r="A39" s="163">
        <v>44716.43465048611</v>
      </c>
      <c r="B39" s="164" t="s">
        <v>220</v>
      </c>
      <c r="C39" s="164" t="s">
        <v>20</v>
      </c>
      <c r="D39" s="164" t="s">
        <v>24</v>
      </c>
      <c r="E39" s="164" t="s">
        <v>22</v>
      </c>
      <c r="F39" s="164" t="s">
        <v>33</v>
      </c>
      <c r="G39" s="164" t="s">
        <v>29</v>
      </c>
      <c r="H39" s="164" t="s">
        <v>217</v>
      </c>
      <c r="I39" s="164" t="s">
        <v>127</v>
      </c>
      <c r="J39" s="164" t="s">
        <v>127</v>
      </c>
      <c r="K39" s="164" t="s">
        <v>127</v>
      </c>
      <c r="L39" s="164" t="s">
        <v>110</v>
      </c>
      <c r="M39" s="164" t="s">
        <v>127</v>
      </c>
      <c r="N39" s="164" t="s">
        <v>127</v>
      </c>
      <c r="O39" s="164" t="s">
        <v>127</v>
      </c>
      <c r="P39" s="164" t="s">
        <v>127</v>
      </c>
      <c r="Q39" s="164" t="s">
        <v>127</v>
      </c>
      <c r="R39" s="164" t="s">
        <v>128</v>
      </c>
      <c r="S39" s="164" t="s">
        <v>110</v>
      </c>
      <c r="T39" s="164" t="s">
        <v>110</v>
      </c>
      <c r="U39" s="164" t="s">
        <v>221</v>
      </c>
    </row>
    <row r="40" spans="1:21" ht="12.75" x14ac:dyDescent="0.2">
      <c r="A40" s="163">
        <v>44716.435032152775</v>
      </c>
      <c r="B40" s="164" t="s">
        <v>222</v>
      </c>
      <c r="C40" s="164" t="s">
        <v>25</v>
      </c>
      <c r="D40" s="164" t="s">
        <v>21</v>
      </c>
      <c r="E40" s="164" t="s">
        <v>28</v>
      </c>
      <c r="F40" s="164" t="s">
        <v>137</v>
      </c>
      <c r="G40" s="164" t="s">
        <v>138</v>
      </c>
      <c r="H40" s="164" t="s">
        <v>31</v>
      </c>
      <c r="I40" s="164" t="s">
        <v>127</v>
      </c>
      <c r="J40" s="164" t="s">
        <v>127</v>
      </c>
      <c r="K40" s="164" t="s">
        <v>127</v>
      </c>
      <c r="L40" s="164" t="s">
        <v>127</v>
      </c>
      <c r="M40" s="164" t="s">
        <v>127</v>
      </c>
      <c r="N40" s="164" t="s">
        <v>127</v>
      </c>
      <c r="O40" s="164" t="s">
        <v>110</v>
      </c>
      <c r="P40" s="164" t="s">
        <v>110</v>
      </c>
      <c r="Q40" s="164" t="s">
        <v>127</v>
      </c>
      <c r="R40" s="164" t="s">
        <v>128</v>
      </c>
      <c r="S40" s="164" t="s">
        <v>110</v>
      </c>
      <c r="T40" s="164" t="s">
        <v>127</v>
      </c>
    </row>
    <row r="41" spans="1:21" ht="12.75" x14ac:dyDescent="0.2">
      <c r="A41" s="163">
        <v>44716.435292152775</v>
      </c>
      <c r="B41" s="164" t="s">
        <v>223</v>
      </c>
      <c r="C41" s="164" t="s">
        <v>25</v>
      </c>
      <c r="D41" s="164" t="s">
        <v>24</v>
      </c>
      <c r="E41" s="164" t="s">
        <v>22</v>
      </c>
      <c r="F41" s="164" t="s">
        <v>33</v>
      </c>
      <c r="G41" s="164" t="s">
        <v>224</v>
      </c>
      <c r="H41" s="164" t="s">
        <v>124</v>
      </c>
      <c r="I41" s="164" t="s">
        <v>127</v>
      </c>
      <c r="J41" s="164" t="s">
        <v>127</v>
      </c>
      <c r="K41" s="164" t="s">
        <v>127</v>
      </c>
      <c r="L41" s="164" t="s">
        <v>127</v>
      </c>
      <c r="M41" s="164" t="s">
        <v>127</v>
      </c>
      <c r="N41" s="164" t="s">
        <v>127</v>
      </c>
      <c r="O41" s="164" t="s">
        <v>127</v>
      </c>
      <c r="P41" s="164" t="s">
        <v>127</v>
      </c>
      <c r="Q41" s="164" t="s">
        <v>127</v>
      </c>
      <c r="R41" s="164" t="s">
        <v>128</v>
      </c>
      <c r="S41" s="164" t="s">
        <v>134</v>
      </c>
      <c r="T41" s="164" t="s">
        <v>127</v>
      </c>
    </row>
    <row r="42" spans="1:21" ht="12.75" x14ac:dyDescent="0.2">
      <c r="A42" s="163">
        <v>44716.436070763884</v>
      </c>
      <c r="B42" s="164" t="s">
        <v>225</v>
      </c>
      <c r="C42" s="164" t="s">
        <v>25</v>
      </c>
      <c r="D42" s="164" t="s">
        <v>21</v>
      </c>
      <c r="E42" s="164" t="s">
        <v>22</v>
      </c>
      <c r="F42" s="164" t="s">
        <v>140</v>
      </c>
      <c r="G42" s="164" t="s">
        <v>141</v>
      </c>
      <c r="H42" s="164" t="s">
        <v>31</v>
      </c>
      <c r="I42" s="164" t="s">
        <v>110</v>
      </c>
      <c r="J42" s="164" t="s">
        <v>110</v>
      </c>
      <c r="K42" s="164" t="s">
        <v>110</v>
      </c>
      <c r="L42" s="164" t="s">
        <v>110</v>
      </c>
      <c r="M42" s="164" t="s">
        <v>110</v>
      </c>
      <c r="N42" s="164" t="s">
        <v>110</v>
      </c>
      <c r="O42" s="164" t="s">
        <v>110</v>
      </c>
      <c r="P42" s="164" t="s">
        <v>110</v>
      </c>
      <c r="Q42" s="164" t="s">
        <v>110</v>
      </c>
      <c r="R42" s="164" t="s">
        <v>134</v>
      </c>
      <c r="S42" s="164" t="s">
        <v>110</v>
      </c>
      <c r="T42" s="164" t="s">
        <v>110</v>
      </c>
    </row>
    <row r="43" spans="1:21" ht="12.75" x14ac:dyDescent="0.2">
      <c r="A43" s="163">
        <v>44716.43627121528</v>
      </c>
      <c r="B43" s="164" t="s">
        <v>226</v>
      </c>
      <c r="C43" s="164" t="s">
        <v>25</v>
      </c>
      <c r="D43" s="164" t="s">
        <v>24</v>
      </c>
      <c r="E43" s="164" t="s">
        <v>22</v>
      </c>
      <c r="F43" s="164" t="s">
        <v>27</v>
      </c>
      <c r="G43" s="164" t="s">
        <v>133</v>
      </c>
      <c r="H43" s="164" t="s">
        <v>23</v>
      </c>
      <c r="I43" s="164" t="s">
        <v>110</v>
      </c>
      <c r="J43" s="164" t="s">
        <v>127</v>
      </c>
      <c r="K43" s="164" t="s">
        <v>110</v>
      </c>
      <c r="L43" s="164" t="s">
        <v>110</v>
      </c>
      <c r="M43" s="164" t="s">
        <v>110</v>
      </c>
      <c r="N43" s="164" t="s">
        <v>127</v>
      </c>
      <c r="O43" s="164" t="s">
        <v>110</v>
      </c>
      <c r="P43" s="164" t="s">
        <v>110</v>
      </c>
      <c r="Q43" s="164" t="s">
        <v>127</v>
      </c>
      <c r="R43" s="164" t="s">
        <v>134</v>
      </c>
      <c r="S43" s="164" t="s">
        <v>110</v>
      </c>
      <c r="T43" s="164" t="s">
        <v>110</v>
      </c>
      <c r="U43" s="164" t="s">
        <v>32</v>
      </c>
    </row>
    <row r="44" spans="1:21" ht="12.75" x14ac:dyDescent="0.2">
      <c r="A44" s="163">
        <v>44716.436421099541</v>
      </c>
      <c r="B44" s="164" t="s">
        <v>227</v>
      </c>
      <c r="C44" s="164" t="s">
        <v>25</v>
      </c>
      <c r="D44" s="164" t="s">
        <v>26</v>
      </c>
      <c r="E44" s="164" t="s">
        <v>28</v>
      </c>
      <c r="F44" s="164" t="s">
        <v>228</v>
      </c>
      <c r="G44" s="164" t="s">
        <v>228</v>
      </c>
      <c r="H44" s="164" t="s">
        <v>30</v>
      </c>
      <c r="I44" s="164" t="s">
        <v>127</v>
      </c>
      <c r="J44" s="164" t="s">
        <v>127</v>
      </c>
      <c r="K44" s="164" t="s">
        <v>127</v>
      </c>
      <c r="L44" s="164" t="s">
        <v>127</v>
      </c>
      <c r="M44" s="164" t="s">
        <v>127</v>
      </c>
      <c r="N44" s="164" t="s">
        <v>127</v>
      </c>
      <c r="O44" s="164" t="s">
        <v>127</v>
      </c>
      <c r="P44" s="164" t="s">
        <v>127</v>
      </c>
      <c r="Q44" s="164" t="s">
        <v>127</v>
      </c>
      <c r="R44" s="164" t="s">
        <v>135</v>
      </c>
      <c r="S44" s="164" t="s">
        <v>110</v>
      </c>
      <c r="T44" s="164" t="s">
        <v>127</v>
      </c>
    </row>
    <row r="45" spans="1:21" ht="12.75" x14ac:dyDescent="0.2">
      <c r="A45" s="163">
        <v>44716.436558877314</v>
      </c>
      <c r="B45" s="164" t="s">
        <v>229</v>
      </c>
      <c r="C45" s="164" t="s">
        <v>25</v>
      </c>
      <c r="D45" s="164" t="s">
        <v>26</v>
      </c>
      <c r="E45" s="164" t="s">
        <v>28</v>
      </c>
      <c r="F45" s="164" t="s">
        <v>230</v>
      </c>
      <c r="G45" s="164" t="s">
        <v>231</v>
      </c>
      <c r="H45" s="164" t="s">
        <v>23</v>
      </c>
      <c r="I45" s="164" t="s">
        <v>134</v>
      </c>
      <c r="J45" s="164" t="s">
        <v>127</v>
      </c>
      <c r="K45" s="164" t="s">
        <v>110</v>
      </c>
      <c r="L45" s="164" t="s">
        <v>110</v>
      </c>
      <c r="M45" s="164" t="s">
        <v>127</v>
      </c>
      <c r="N45" s="164" t="s">
        <v>127</v>
      </c>
      <c r="O45" s="164" t="s">
        <v>127</v>
      </c>
      <c r="P45" s="164" t="s">
        <v>127</v>
      </c>
      <c r="Q45" s="164" t="s">
        <v>127</v>
      </c>
      <c r="R45" s="164" t="s">
        <v>134</v>
      </c>
      <c r="S45" s="164" t="s">
        <v>110</v>
      </c>
      <c r="T45" s="164" t="s">
        <v>110</v>
      </c>
      <c r="U45" s="164" t="s">
        <v>232</v>
      </c>
    </row>
    <row r="46" spans="1:21" ht="12.75" x14ac:dyDescent="0.2">
      <c r="A46" s="163">
        <v>44716.436597835651</v>
      </c>
      <c r="B46" s="164" t="s">
        <v>233</v>
      </c>
      <c r="C46" s="164" t="s">
        <v>25</v>
      </c>
      <c r="D46" s="164" t="s">
        <v>26</v>
      </c>
      <c r="E46" s="164" t="s">
        <v>28</v>
      </c>
      <c r="F46" s="164" t="s">
        <v>228</v>
      </c>
      <c r="G46" s="164" t="s">
        <v>228</v>
      </c>
      <c r="H46" s="164" t="s">
        <v>31</v>
      </c>
      <c r="I46" s="164" t="s">
        <v>127</v>
      </c>
      <c r="J46" s="164" t="s">
        <v>127</v>
      </c>
      <c r="K46" s="164" t="s">
        <v>127</v>
      </c>
      <c r="L46" s="164" t="s">
        <v>127</v>
      </c>
      <c r="M46" s="164" t="s">
        <v>127</v>
      </c>
      <c r="N46" s="164" t="s">
        <v>127</v>
      </c>
      <c r="O46" s="164" t="s">
        <v>127</v>
      </c>
      <c r="P46" s="164" t="s">
        <v>127</v>
      </c>
      <c r="Q46" s="164" t="s">
        <v>127</v>
      </c>
      <c r="R46" s="164" t="s">
        <v>127</v>
      </c>
      <c r="S46" s="164" t="s">
        <v>127</v>
      </c>
      <c r="T46" s="164" t="s">
        <v>127</v>
      </c>
    </row>
    <row r="47" spans="1:21" ht="12.75" x14ac:dyDescent="0.2">
      <c r="A47" s="163">
        <v>44716.436699097219</v>
      </c>
      <c r="B47" s="164" t="s">
        <v>234</v>
      </c>
      <c r="C47" s="164" t="s">
        <v>25</v>
      </c>
      <c r="D47" s="164" t="s">
        <v>21</v>
      </c>
      <c r="E47" s="164" t="s">
        <v>28</v>
      </c>
      <c r="F47" s="164" t="s">
        <v>195</v>
      </c>
      <c r="G47" s="164" t="s">
        <v>235</v>
      </c>
      <c r="H47" s="164" t="s">
        <v>23</v>
      </c>
      <c r="I47" s="164" t="s">
        <v>110</v>
      </c>
      <c r="J47" s="164" t="s">
        <v>110</v>
      </c>
      <c r="K47" s="164" t="s">
        <v>110</v>
      </c>
      <c r="L47" s="164" t="s">
        <v>110</v>
      </c>
      <c r="M47" s="164" t="s">
        <v>110</v>
      </c>
      <c r="N47" s="164" t="s">
        <v>110</v>
      </c>
      <c r="O47" s="164" t="s">
        <v>110</v>
      </c>
      <c r="P47" s="164" t="s">
        <v>110</v>
      </c>
      <c r="Q47" s="164" t="s">
        <v>110</v>
      </c>
      <c r="R47" s="164" t="s">
        <v>128</v>
      </c>
      <c r="S47" s="164" t="s">
        <v>110</v>
      </c>
      <c r="T47" s="164" t="s">
        <v>110</v>
      </c>
      <c r="U47" s="164" t="s">
        <v>32</v>
      </c>
    </row>
    <row r="48" spans="1:21" ht="12.75" x14ac:dyDescent="0.2">
      <c r="A48" s="163">
        <v>44716.436849583333</v>
      </c>
      <c r="B48" s="164" t="s">
        <v>236</v>
      </c>
      <c r="C48" s="164" t="s">
        <v>25</v>
      </c>
      <c r="D48" s="164" t="s">
        <v>26</v>
      </c>
      <c r="E48" s="164" t="s">
        <v>28</v>
      </c>
      <c r="F48" s="164" t="s">
        <v>228</v>
      </c>
      <c r="G48" s="164" t="s">
        <v>228</v>
      </c>
      <c r="H48" s="164" t="s">
        <v>30</v>
      </c>
      <c r="I48" s="164" t="s">
        <v>127</v>
      </c>
      <c r="J48" s="164" t="s">
        <v>127</v>
      </c>
      <c r="K48" s="164" t="s">
        <v>127</v>
      </c>
      <c r="L48" s="164" t="s">
        <v>110</v>
      </c>
      <c r="M48" s="164" t="s">
        <v>127</v>
      </c>
      <c r="N48" s="164" t="s">
        <v>127</v>
      </c>
      <c r="O48" s="164" t="s">
        <v>127</v>
      </c>
      <c r="P48" s="164" t="s">
        <v>127</v>
      </c>
      <c r="Q48" s="164" t="s">
        <v>127</v>
      </c>
      <c r="R48" s="164" t="s">
        <v>135</v>
      </c>
      <c r="S48" s="164" t="s">
        <v>128</v>
      </c>
      <c r="T48" s="164" t="s">
        <v>128</v>
      </c>
      <c r="U48" s="164" t="s">
        <v>32</v>
      </c>
    </row>
    <row r="49" spans="1:21" ht="12.75" x14ac:dyDescent="0.2">
      <c r="A49" s="163">
        <v>44716.436972685187</v>
      </c>
      <c r="B49" s="164" t="s">
        <v>237</v>
      </c>
      <c r="C49" s="164" t="s">
        <v>25</v>
      </c>
      <c r="D49" s="164" t="s">
        <v>24</v>
      </c>
      <c r="E49" s="164" t="s">
        <v>28</v>
      </c>
      <c r="F49" s="164" t="s">
        <v>238</v>
      </c>
      <c r="G49" s="164" t="s">
        <v>141</v>
      </c>
      <c r="H49" s="164" t="s">
        <v>30</v>
      </c>
      <c r="I49" s="164" t="s">
        <v>127</v>
      </c>
      <c r="J49" s="164" t="s">
        <v>110</v>
      </c>
      <c r="K49" s="164" t="s">
        <v>110</v>
      </c>
      <c r="L49" s="164" t="s">
        <v>110</v>
      </c>
      <c r="M49" s="164" t="s">
        <v>127</v>
      </c>
      <c r="N49" s="164" t="s">
        <v>127</v>
      </c>
      <c r="O49" s="164" t="s">
        <v>127</v>
      </c>
      <c r="P49" s="164" t="s">
        <v>127</v>
      </c>
      <c r="Q49" s="164" t="s">
        <v>127</v>
      </c>
      <c r="R49" s="164" t="s">
        <v>134</v>
      </c>
      <c r="S49" s="164" t="s">
        <v>110</v>
      </c>
      <c r="T49" s="164" t="s">
        <v>134</v>
      </c>
      <c r="U49" s="164" t="s">
        <v>32</v>
      </c>
    </row>
    <row r="50" spans="1:21" ht="12.75" x14ac:dyDescent="0.2">
      <c r="A50" s="163">
        <v>44716.4372515625</v>
      </c>
      <c r="B50" s="164" t="s">
        <v>239</v>
      </c>
      <c r="C50" s="164" t="s">
        <v>25</v>
      </c>
      <c r="D50" s="164" t="s">
        <v>26</v>
      </c>
      <c r="E50" s="164" t="s">
        <v>28</v>
      </c>
      <c r="F50" s="164" t="s">
        <v>228</v>
      </c>
      <c r="G50" s="164" t="s">
        <v>228</v>
      </c>
      <c r="H50" s="164" t="s">
        <v>30</v>
      </c>
      <c r="I50" s="164" t="s">
        <v>127</v>
      </c>
      <c r="J50" s="164" t="s">
        <v>110</v>
      </c>
      <c r="K50" s="164" t="s">
        <v>110</v>
      </c>
      <c r="L50" s="164" t="s">
        <v>110</v>
      </c>
      <c r="M50" s="164" t="s">
        <v>127</v>
      </c>
      <c r="N50" s="164" t="s">
        <v>127</v>
      </c>
      <c r="O50" s="164" t="s">
        <v>127</v>
      </c>
      <c r="P50" s="164" t="s">
        <v>127</v>
      </c>
      <c r="Q50" s="164" t="s">
        <v>127</v>
      </c>
      <c r="R50" s="164" t="s">
        <v>128</v>
      </c>
      <c r="S50" s="164" t="s">
        <v>110</v>
      </c>
      <c r="T50" s="164" t="s">
        <v>110</v>
      </c>
    </row>
    <row r="51" spans="1:21" ht="12.75" x14ac:dyDescent="0.2">
      <c r="A51" s="163">
        <v>44716.438596030093</v>
      </c>
      <c r="B51" s="164" t="s">
        <v>240</v>
      </c>
      <c r="C51" s="164" t="s">
        <v>25</v>
      </c>
      <c r="D51" s="164" t="s">
        <v>26</v>
      </c>
      <c r="E51" s="164" t="s">
        <v>28</v>
      </c>
      <c r="F51" s="164" t="s">
        <v>241</v>
      </c>
      <c r="G51" s="164" t="s">
        <v>242</v>
      </c>
      <c r="H51" s="164" t="s">
        <v>23</v>
      </c>
      <c r="I51" s="164" t="s">
        <v>110</v>
      </c>
      <c r="J51" s="164" t="s">
        <v>110</v>
      </c>
      <c r="K51" s="164" t="s">
        <v>134</v>
      </c>
      <c r="L51" s="164" t="s">
        <v>110</v>
      </c>
      <c r="M51" s="164" t="s">
        <v>127</v>
      </c>
      <c r="N51" s="164" t="s">
        <v>127</v>
      </c>
      <c r="O51" s="164" t="s">
        <v>127</v>
      </c>
      <c r="P51" s="164" t="s">
        <v>127</v>
      </c>
      <c r="Q51" s="164" t="s">
        <v>127</v>
      </c>
      <c r="R51" s="164" t="s">
        <v>134</v>
      </c>
      <c r="S51" s="164" t="s">
        <v>110</v>
      </c>
      <c r="T51" s="164" t="s">
        <v>127</v>
      </c>
    </row>
    <row r="52" spans="1:21" ht="12.75" x14ac:dyDescent="0.2">
      <c r="A52" s="163">
        <v>44716.438639502318</v>
      </c>
      <c r="B52" s="164" t="s">
        <v>243</v>
      </c>
      <c r="C52" s="164" t="s">
        <v>25</v>
      </c>
      <c r="D52" s="164" t="s">
        <v>26</v>
      </c>
      <c r="E52" s="164" t="s">
        <v>28</v>
      </c>
      <c r="F52" s="164" t="s">
        <v>244</v>
      </c>
      <c r="G52" s="164" t="s">
        <v>245</v>
      </c>
      <c r="H52" s="164" t="s">
        <v>31</v>
      </c>
      <c r="I52" s="164" t="s">
        <v>127</v>
      </c>
      <c r="J52" s="164" t="s">
        <v>127</v>
      </c>
      <c r="K52" s="164" t="s">
        <v>127</v>
      </c>
      <c r="L52" s="164" t="s">
        <v>127</v>
      </c>
      <c r="M52" s="164" t="s">
        <v>127</v>
      </c>
      <c r="N52" s="164" t="s">
        <v>127</v>
      </c>
      <c r="O52" s="164" t="s">
        <v>127</v>
      </c>
      <c r="P52" s="164" t="s">
        <v>127</v>
      </c>
      <c r="Q52" s="164" t="s">
        <v>127</v>
      </c>
      <c r="R52" s="164" t="s">
        <v>128</v>
      </c>
      <c r="S52" s="164" t="s">
        <v>110</v>
      </c>
      <c r="T52" s="164" t="s">
        <v>110</v>
      </c>
      <c r="U52" s="164" t="s">
        <v>246</v>
      </c>
    </row>
    <row r="53" spans="1:21" ht="12.75" x14ac:dyDescent="0.2">
      <c r="A53" s="163">
        <v>44716.439206030089</v>
      </c>
      <c r="B53" s="164" t="s">
        <v>247</v>
      </c>
      <c r="C53" s="164" t="s">
        <v>20</v>
      </c>
      <c r="D53" s="164" t="s">
        <v>26</v>
      </c>
      <c r="E53" s="164" t="s">
        <v>22</v>
      </c>
      <c r="F53" s="164" t="s">
        <v>165</v>
      </c>
      <c r="G53" s="164" t="s">
        <v>248</v>
      </c>
      <c r="H53" s="164" t="s">
        <v>31</v>
      </c>
      <c r="I53" s="164" t="s">
        <v>110</v>
      </c>
      <c r="J53" s="164" t="s">
        <v>110</v>
      </c>
      <c r="K53" s="164" t="s">
        <v>110</v>
      </c>
      <c r="L53" s="164" t="s">
        <v>110</v>
      </c>
      <c r="M53" s="164" t="s">
        <v>110</v>
      </c>
      <c r="N53" s="164" t="s">
        <v>110</v>
      </c>
      <c r="O53" s="164" t="s">
        <v>127</v>
      </c>
      <c r="P53" s="164" t="s">
        <v>127</v>
      </c>
      <c r="Q53" s="164" t="s">
        <v>127</v>
      </c>
      <c r="R53" s="164" t="s">
        <v>134</v>
      </c>
      <c r="S53" s="164" t="s">
        <v>110</v>
      </c>
      <c r="T53" s="164" t="s">
        <v>110</v>
      </c>
      <c r="U53" s="164" t="s">
        <v>32</v>
      </c>
    </row>
    <row r="54" spans="1:21" ht="12.75" x14ac:dyDescent="0.2">
      <c r="A54" s="163">
        <v>44716.439729618054</v>
      </c>
      <c r="B54" s="164" t="s">
        <v>249</v>
      </c>
      <c r="C54" s="164" t="s">
        <v>20</v>
      </c>
      <c r="D54" s="164" t="s">
        <v>26</v>
      </c>
      <c r="E54" s="164" t="s">
        <v>28</v>
      </c>
      <c r="F54" s="164" t="s">
        <v>250</v>
      </c>
      <c r="G54" s="164" t="s">
        <v>251</v>
      </c>
      <c r="H54" s="164" t="s">
        <v>124</v>
      </c>
      <c r="I54" s="164" t="s">
        <v>127</v>
      </c>
      <c r="J54" s="164" t="s">
        <v>110</v>
      </c>
      <c r="K54" s="164" t="s">
        <v>110</v>
      </c>
      <c r="L54" s="164" t="s">
        <v>110</v>
      </c>
      <c r="M54" s="164" t="s">
        <v>110</v>
      </c>
      <c r="N54" s="164" t="s">
        <v>127</v>
      </c>
      <c r="O54" s="164" t="s">
        <v>110</v>
      </c>
      <c r="P54" s="164" t="s">
        <v>110</v>
      </c>
      <c r="Q54" s="164" t="s">
        <v>110</v>
      </c>
      <c r="R54" s="164" t="s">
        <v>134</v>
      </c>
      <c r="S54" s="164" t="s">
        <v>110</v>
      </c>
      <c r="T54" s="164" t="s">
        <v>110</v>
      </c>
      <c r="U54" s="164" t="s">
        <v>32</v>
      </c>
    </row>
    <row r="55" spans="1:21" ht="12.75" x14ac:dyDescent="0.2">
      <c r="A55" s="163">
        <v>44716.440437210651</v>
      </c>
      <c r="B55" s="164" t="s">
        <v>252</v>
      </c>
      <c r="C55" s="164" t="s">
        <v>25</v>
      </c>
      <c r="D55" s="164" t="s">
        <v>26</v>
      </c>
      <c r="E55" s="164" t="s">
        <v>28</v>
      </c>
      <c r="F55" s="164" t="s">
        <v>195</v>
      </c>
      <c r="G55" s="164" t="s">
        <v>253</v>
      </c>
      <c r="H55" s="164" t="s">
        <v>31</v>
      </c>
      <c r="I55" s="164" t="s">
        <v>127</v>
      </c>
      <c r="J55" s="164" t="s">
        <v>134</v>
      </c>
      <c r="K55" s="164" t="s">
        <v>127</v>
      </c>
      <c r="L55" s="164" t="s">
        <v>127</v>
      </c>
      <c r="M55" s="164" t="s">
        <v>110</v>
      </c>
      <c r="N55" s="164" t="s">
        <v>110</v>
      </c>
      <c r="O55" s="164" t="s">
        <v>110</v>
      </c>
      <c r="P55" s="164" t="s">
        <v>110</v>
      </c>
      <c r="Q55" s="164" t="s">
        <v>127</v>
      </c>
      <c r="R55" s="164" t="s">
        <v>134</v>
      </c>
      <c r="S55" s="164" t="s">
        <v>110</v>
      </c>
      <c r="T55" s="164" t="s">
        <v>110</v>
      </c>
      <c r="U55" s="164" t="s">
        <v>254</v>
      </c>
    </row>
    <row r="56" spans="1:21" ht="12.75" x14ac:dyDescent="0.2">
      <c r="A56" s="163">
        <v>44716.441049884263</v>
      </c>
      <c r="B56" s="164" t="s">
        <v>255</v>
      </c>
      <c r="C56" s="164" t="s">
        <v>25</v>
      </c>
      <c r="D56" s="164" t="s">
        <v>24</v>
      </c>
      <c r="E56" s="164" t="s">
        <v>28</v>
      </c>
      <c r="F56" s="164" t="s">
        <v>256</v>
      </c>
      <c r="G56" s="164" t="s">
        <v>141</v>
      </c>
      <c r="H56" s="164" t="s">
        <v>30</v>
      </c>
      <c r="I56" s="164" t="s">
        <v>127</v>
      </c>
      <c r="J56" s="164" t="s">
        <v>127</v>
      </c>
      <c r="K56" s="164" t="s">
        <v>127</v>
      </c>
      <c r="L56" s="164" t="s">
        <v>110</v>
      </c>
      <c r="M56" s="164" t="s">
        <v>127</v>
      </c>
      <c r="N56" s="164" t="s">
        <v>110</v>
      </c>
      <c r="O56" s="164" t="s">
        <v>127</v>
      </c>
      <c r="P56" s="164" t="s">
        <v>127</v>
      </c>
      <c r="Q56" s="164" t="s">
        <v>127</v>
      </c>
      <c r="R56" s="164" t="s">
        <v>128</v>
      </c>
      <c r="S56" s="164" t="s">
        <v>110</v>
      </c>
      <c r="T56" s="164" t="s">
        <v>110</v>
      </c>
    </row>
    <row r="57" spans="1:21" ht="12.75" x14ac:dyDescent="0.2">
      <c r="A57" s="163">
        <v>44716.441050324072</v>
      </c>
      <c r="B57" s="164" t="s">
        <v>257</v>
      </c>
      <c r="C57" s="164" t="s">
        <v>25</v>
      </c>
      <c r="D57" s="164" t="s">
        <v>26</v>
      </c>
      <c r="E57" s="164" t="s">
        <v>28</v>
      </c>
      <c r="F57" s="164" t="s">
        <v>258</v>
      </c>
      <c r="G57" s="164" t="s">
        <v>141</v>
      </c>
      <c r="H57" s="164" t="s">
        <v>124</v>
      </c>
      <c r="I57" s="164" t="s">
        <v>127</v>
      </c>
      <c r="J57" s="164" t="s">
        <v>127</v>
      </c>
      <c r="K57" s="164" t="s">
        <v>127</v>
      </c>
      <c r="L57" s="164" t="s">
        <v>127</v>
      </c>
      <c r="M57" s="164" t="s">
        <v>127</v>
      </c>
      <c r="N57" s="164" t="s">
        <v>110</v>
      </c>
      <c r="O57" s="164" t="s">
        <v>110</v>
      </c>
      <c r="P57" s="164" t="s">
        <v>110</v>
      </c>
      <c r="Q57" s="164" t="s">
        <v>110</v>
      </c>
      <c r="R57" s="164" t="s">
        <v>110</v>
      </c>
      <c r="S57" s="164" t="s">
        <v>127</v>
      </c>
      <c r="T57" s="164" t="s">
        <v>127</v>
      </c>
      <c r="U57" s="164" t="s">
        <v>32</v>
      </c>
    </row>
    <row r="58" spans="1:21" ht="12.75" x14ac:dyDescent="0.2">
      <c r="A58" s="163">
        <v>44716.44128373843</v>
      </c>
      <c r="B58" s="164" t="s">
        <v>259</v>
      </c>
      <c r="C58" s="164" t="s">
        <v>25</v>
      </c>
      <c r="D58" s="164" t="s">
        <v>26</v>
      </c>
      <c r="E58" s="164" t="s">
        <v>28</v>
      </c>
      <c r="F58" s="164" t="s">
        <v>228</v>
      </c>
      <c r="G58" s="164" t="s">
        <v>260</v>
      </c>
      <c r="H58" s="164" t="s">
        <v>30</v>
      </c>
      <c r="I58" s="164" t="s">
        <v>127</v>
      </c>
      <c r="J58" s="164" t="s">
        <v>127</v>
      </c>
      <c r="K58" s="164" t="s">
        <v>127</v>
      </c>
      <c r="L58" s="164" t="s">
        <v>127</v>
      </c>
      <c r="M58" s="164" t="s">
        <v>127</v>
      </c>
      <c r="N58" s="164" t="s">
        <v>127</v>
      </c>
      <c r="O58" s="164" t="s">
        <v>127</v>
      </c>
      <c r="P58" s="164" t="s">
        <v>127</v>
      </c>
      <c r="Q58" s="164" t="s">
        <v>127</v>
      </c>
      <c r="R58" s="164" t="s">
        <v>128</v>
      </c>
      <c r="S58" s="164" t="s">
        <v>127</v>
      </c>
      <c r="T58" s="164" t="s">
        <v>127</v>
      </c>
      <c r="U58" s="164" t="s">
        <v>32</v>
      </c>
    </row>
    <row r="59" spans="1:21" ht="12.75" x14ac:dyDescent="0.2">
      <c r="A59" s="163">
        <v>44716.441327916662</v>
      </c>
      <c r="B59" s="164" t="s">
        <v>261</v>
      </c>
      <c r="C59" s="164" t="s">
        <v>25</v>
      </c>
      <c r="D59" s="164" t="s">
        <v>26</v>
      </c>
      <c r="E59" s="164" t="s">
        <v>28</v>
      </c>
      <c r="F59" s="164" t="s">
        <v>262</v>
      </c>
      <c r="G59" s="164" t="s">
        <v>263</v>
      </c>
      <c r="H59" s="164" t="s">
        <v>31</v>
      </c>
      <c r="I59" s="164" t="s">
        <v>110</v>
      </c>
      <c r="J59" s="164" t="s">
        <v>110</v>
      </c>
      <c r="K59" s="164" t="s">
        <v>110</v>
      </c>
      <c r="L59" s="164" t="s">
        <v>110</v>
      </c>
      <c r="M59" s="164" t="s">
        <v>110</v>
      </c>
      <c r="N59" s="164" t="s">
        <v>110</v>
      </c>
      <c r="O59" s="164" t="s">
        <v>134</v>
      </c>
      <c r="P59" s="164" t="s">
        <v>134</v>
      </c>
      <c r="Q59" s="164" t="s">
        <v>110</v>
      </c>
      <c r="R59" s="164" t="s">
        <v>128</v>
      </c>
      <c r="S59" s="164" t="s">
        <v>134</v>
      </c>
      <c r="T59" s="164" t="s">
        <v>134</v>
      </c>
    </row>
    <row r="60" spans="1:21" ht="12.75" x14ac:dyDescent="0.2">
      <c r="A60" s="163">
        <v>44716.441404212965</v>
      </c>
      <c r="B60" s="164" t="s">
        <v>264</v>
      </c>
      <c r="C60" s="164" t="s">
        <v>20</v>
      </c>
      <c r="D60" s="164" t="s">
        <v>24</v>
      </c>
      <c r="E60" s="164" t="s">
        <v>28</v>
      </c>
      <c r="F60" s="164" t="s">
        <v>265</v>
      </c>
      <c r="G60" s="164" t="s">
        <v>266</v>
      </c>
      <c r="H60" s="164" t="s">
        <v>23</v>
      </c>
      <c r="I60" s="164" t="s">
        <v>110</v>
      </c>
      <c r="J60" s="164" t="s">
        <v>110</v>
      </c>
      <c r="K60" s="164" t="s">
        <v>110</v>
      </c>
      <c r="L60" s="164" t="s">
        <v>110</v>
      </c>
      <c r="M60" s="164" t="s">
        <v>110</v>
      </c>
      <c r="N60" s="164" t="s">
        <v>110</v>
      </c>
      <c r="O60" s="164" t="s">
        <v>110</v>
      </c>
      <c r="P60" s="164" t="s">
        <v>110</v>
      </c>
      <c r="Q60" s="164" t="s">
        <v>110</v>
      </c>
      <c r="R60" s="164" t="s">
        <v>110</v>
      </c>
      <c r="S60" s="164" t="s">
        <v>110</v>
      </c>
      <c r="T60" s="164" t="s">
        <v>110</v>
      </c>
    </row>
    <row r="61" spans="1:21" ht="12.75" x14ac:dyDescent="0.2">
      <c r="A61" s="163">
        <v>44716.44145510417</v>
      </c>
      <c r="B61" s="164" t="s">
        <v>267</v>
      </c>
      <c r="C61" s="164" t="s">
        <v>25</v>
      </c>
      <c r="D61" s="164" t="s">
        <v>26</v>
      </c>
      <c r="E61" s="164" t="s">
        <v>28</v>
      </c>
      <c r="F61" s="164" t="s">
        <v>33</v>
      </c>
      <c r="G61" s="164" t="s">
        <v>268</v>
      </c>
      <c r="H61" s="164" t="s">
        <v>23</v>
      </c>
      <c r="I61" s="164" t="s">
        <v>110</v>
      </c>
      <c r="J61" s="164" t="s">
        <v>127</v>
      </c>
      <c r="K61" s="164" t="s">
        <v>127</v>
      </c>
      <c r="L61" s="164" t="s">
        <v>127</v>
      </c>
      <c r="M61" s="164" t="s">
        <v>110</v>
      </c>
      <c r="N61" s="164" t="s">
        <v>110</v>
      </c>
      <c r="O61" s="164" t="s">
        <v>110</v>
      </c>
      <c r="P61" s="164" t="s">
        <v>110</v>
      </c>
      <c r="Q61" s="164" t="s">
        <v>127</v>
      </c>
      <c r="R61" s="164" t="s">
        <v>134</v>
      </c>
      <c r="S61" s="164" t="s">
        <v>110</v>
      </c>
      <c r="T61" s="164" t="s">
        <v>110</v>
      </c>
    </row>
    <row r="62" spans="1:21" ht="12.75" x14ac:dyDescent="0.2">
      <c r="A62" s="163">
        <v>44716.441748472222</v>
      </c>
      <c r="B62" s="164" t="s">
        <v>269</v>
      </c>
      <c r="C62" s="164" t="s">
        <v>25</v>
      </c>
      <c r="D62" s="164" t="s">
        <v>21</v>
      </c>
      <c r="E62" s="164" t="s">
        <v>22</v>
      </c>
      <c r="F62" s="164" t="s">
        <v>270</v>
      </c>
      <c r="G62" s="164" t="s">
        <v>271</v>
      </c>
      <c r="H62" s="164" t="s">
        <v>124</v>
      </c>
      <c r="I62" s="164" t="s">
        <v>127</v>
      </c>
      <c r="J62" s="164" t="s">
        <v>127</v>
      </c>
      <c r="K62" s="164" t="s">
        <v>127</v>
      </c>
      <c r="L62" s="164" t="s">
        <v>127</v>
      </c>
      <c r="M62" s="164" t="s">
        <v>127</v>
      </c>
      <c r="N62" s="164" t="s">
        <v>127</v>
      </c>
      <c r="O62" s="164" t="s">
        <v>127</v>
      </c>
      <c r="P62" s="164" t="s">
        <v>127</v>
      </c>
      <c r="Q62" s="164" t="s">
        <v>127</v>
      </c>
      <c r="R62" s="164" t="s">
        <v>134</v>
      </c>
      <c r="S62" s="164" t="s">
        <v>110</v>
      </c>
      <c r="T62" s="164" t="s">
        <v>127</v>
      </c>
    </row>
    <row r="63" spans="1:21" ht="12.75" x14ac:dyDescent="0.2">
      <c r="A63" s="163">
        <v>44716.442370266202</v>
      </c>
      <c r="B63" s="164" t="s">
        <v>272</v>
      </c>
      <c r="C63" s="164" t="s">
        <v>25</v>
      </c>
      <c r="D63" s="164" t="s">
        <v>26</v>
      </c>
      <c r="E63" s="164" t="s">
        <v>28</v>
      </c>
      <c r="F63" s="164" t="s">
        <v>27</v>
      </c>
      <c r="G63" s="164" t="s">
        <v>133</v>
      </c>
      <c r="H63" s="164" t="s">
        <v>124</v>
      </c>
      <c r="I63" s="164" t="s">
        <v>110</v>
      </c>
      <c r="J63" s="164" t="s">
        <v>110</v>
      </c>
      <c r="K63" s="164" t="s">
        <v>110</v>
      </c>
      <c r="L63" s="164" t="s">
        <v>110</v>
      </c>
      <c r="M63" s="164" t="s">
        <v>127</v>
      </c>
      <c r="N63" s="164" t="s">
        <v>127</v>
      </c>
      <c r="O63" s="164" t="s">
        <v>110</v>
      </c>
      <c r="P63" s="164" t="s">
        <v>127</v>
      </c>
      <c r="Q63" s="164" t="s">
        <v>127</v>
      </c>
      <c r="R63" s="164" t="s">
        <v>134</v>
      </c>
      <c r="S63" s="164" t="s">
        <v>110</v>
      </c>
      <c r="T63" s="164" t="s">
        <v>110</v>
      </c>
    </row>
    <row r="64" spans="1:21" ht="12.75" x14ac:dyDescent="0.2">
      <c r="A64" s="163">
        <v>44716.442461238425</v>
      </c>
      <c r="B64" s="164" t="s">
        <v>273</v>
      </c>
      <c r="C64" s="164" t="s">
        <v>20</v>
      </c>
      <c r="D64" s="164" t="s">
        <v>24</v>
      </c>
      <c r="E64" s="164" t="s">
        <v>22</v>
      </c>
      <c r="F64" s="164" t="s">
        <v>27</v>
      </c>
      <c r="G64" s="164" t="s">
        <v>126</v>
      </c>
      <c r="H64" s="164" t="s">
        <v>217</v>
      </c>
      <c r="I64" s="164" t="s">
        <v>127</v>
      </c>
      <c r="J64" s="164" t="s">
        <v>127</v>
      </c>
      <c r="K64" s="164" t="s">
        <v>127</v>
      </c>
      <c r="L64" s="164" t="s">
        <v>127</v>
      </c>
      <c r="M64" s="164" t="s">
        <v>110</v>
      </c>
      <c r="N64" s="164" t="s">
        <v>127</v>
      </c>
      <c r="O64" s="164" t="s">
        <v>110</v>
      </c>
      <c r="P64" s="164" t="s">
        <v>110</v>
      </c>
      <c r="Q64" s="164" t="s">
        <v>110</v>
      </c>
      <c r="R64" s="164" t="s">
        <v>128</v>
      </c>
      <c r="S64" s="164" t="s">
        <v>134</v>
      </c>
      <c r="T64" s="164" t="s">
        <v>110</v>
      </c>
    </row>
    <row r="65" spans="1:21" ht="12.75" x14ac:dyDescent="0.2">
      <c r="A65" s="163">
        <v>44716.443010578703</v>
      </c>
      <c r="B65" s="164" t="s">
        <v>274</v>
      </c>
      <c r="C65" s="164" t="s">
        <v>25</v>
      </c>
      <c r="D65" s="164" t="s">
        <v>21</v>
      </c>
      <c r="E65" s="164" t="s">
        <v>22</v>
      </c>
      <c r="F65" s="164" t="s">
        <v>275</v>
      </c>
      <c r="G65" s="164" t="s">
        <v>141</v>
      </c>
      <c r="H65" s="164" t="s">
        <v>217</v>
      </c>
      <c r="I65" s="164" t="s">
        <v>110</v>
      </c>
      <c r="J65" s="164" t="s">
        <v>110</v>
      </c>
      <c r="K65" s="164" t="s">
        <v>110</v>
      </c>
      <c r="L65" s="164" t="s">
        <v>110</v>
      </c>
      <c r="M65" s="164" t="s">
        <v>110</v>
      </c>
      <c r="N65" s="164" t="s">
        <v>110</v>
      </c>
      <c r="O65" s="164" t="s">
        <v>110</v>
      </c>
      <c r="P65" s="164" t="s">
        <v>110</v>
      </c>
      <c r="Q65" s="164" t="s">
        <v>127</v>
      </c>
      <c r="R65" s="164" t="s">
        <v>128</v>
      </c>
      <c r="S65" s="164" t="s">
        <v>134</v>
      </c>
      <c r="T65" s="164" t="s">
        <v>110</v>
      </c>
    </row>
    <row r="66" spans="1:21" ht="12.75" x14ac:dyDescent="0.2">
      <c r="A66" s="163">
        <v>44716.443114803245</v>
      </c>
      <c r="B66" s="164" t="s">
        <v>276</v>
      </c>
      <c r="C66" s="164" t="s">
        <v>20</v>
      </c>
      <c r="D66" s="164" t="s">
        <v>21</v>
      </c>
      <c r="E66" s="164" t="s">
        <v>28</v>
      </c>
      <c r="F66" s="164" t="s">
        <v>27</v>
      </c>
      <c r="G66" s="164" t="s">
        <v>146</v>
      </c>
      <c r="H66" s="164" t="s">
        <v>30</v>
      </c>
      <c r="I66" s="164" t="s">
        <v>127</v>
      </c>
      <c r="J66" s="164" t="s">
        <v>127</v>
      </c>
      <c r="K66" s="164" t="s">
        <v>127</v>
      </c>
      <c r="L66" s="164" t="s">
        <v>127</v>
      </c>
      <c r="M66" s="164" t="s">
        <v>127</v>
      </c>
      <c r="N66" s="164" t="s">
        <v>127</v>
      </c>
      <c r="O66" s="164" t="s">
        <v>127</v>
      </c>
      <c r="P66" s="164" t="s">
        <v>127</v>
      </c>
      <c r="Q66" s="164" t="s">
        <v>127</v>
      </c>
      <c r="R66" s="164" t="s">
        <v>135</v>
      </c>
      <c r="S66" s="164" t="s">
        <v>127</v>
      </c>
      <c r="T66" s="164" t="s">
        <v>127</v>
      </c>
    </row>
    <row r="67" spans="1:21" ht="12.75" x14ac:dyDescent="0.2">
      <c r="A67" s="163">
        <v>44716.443154988425</v>
      </c>
      <c r="B67" s="164" t="s">
        <v>277</v>
      </c>
      <c r="C67" s="164" t="s">
        <v>25</v>
      </c>
      <c r="D67" s="164" t="s">
        <v>26</v>
      </c>
      <c r="E67" s="164" t="s">
        <v>28</v>
      </c>
      <c r="F67" s="164" t="s">
        <v>278</v>
      </c>
      <c r="G67" s="164" t="s">
        <v>228</v>
      </c>
      <c r="H67" s="164" t="s">
        <v>30</v>
      </c>
      <c r="I67" s="164" t="s">
        <v>127</v>
      </c>
      <c r="J67" s="164" t="s">
        <v>127</v>
      </c>
      <c r="K67" s="164" t="s">
        <v>127</v>
      </c>
      <c r="L67" s="164" t="s">
        <v>127</v>
      </c>
      <c r="M67" s="164" t="s">
        <v>127</v>
      </c>
      <c r="N67" s="164" t="s">
        <v>127</v>
      </c>
      <c r="O67" s="164" t="s">
        <v>127</v>
      </c>
      <c r="P67" s="164" t="s">
        <v>127</v>
      </c>
      <c r="Q67" s="164" t="s">
        <v>127</v>
      </c>
      <c r="R67" s="164" t="s">
        <v>134</v>
      </c>
      <c r="S67" s="164" t="s">
        <v>110</v>
      </c>
      <c r="T67" s="164" t="s">
        <v>110</v>
      </c>
    </row>
    <row r="68" spans="1:21" ht="12.75" x14ac:dyDescent="0.2">
      <c r="A68" s="163">
        <v>44716.443392118061</v>
      </c>
      <c r="B68" s="164" t="s">
        <v>279</v>
      </c>
      <c r="C68" s="164" t="s">
        <v>20</v>
      </c>
      <c r="D68" s="164" t="s">
        <v>26</v>
      </c>
      <c r="E68" s="164" t="s">
        <v>28</v>
      </c>
      <c r="F68" s="164" t="s">
        <v>228</v>
      </c>
      <c r="G68" s="164" t="s">
        <v>280</v>
      </c>
      <c r="H68" s="164" t="s">
        <v>31</v>
      </c>
      <c r="I68" s="164" t="s">
        <v>127</v>
      </c>
      <c r="J68" s="164" t="s">
        <v>127</v>
      </c>
      <c r="K68" s="164" t="s">
        <v>110</v>
      </c>
      <c r="L68" s="164" t="s">
        <v>110</v>
      </c>
      <c r="M68" s="164" t="s">
        <v>127</v>
      </c>
      <c r="N68" s="164" t="s">
        <v>127</v>
      </c>
      <c r="O68" s="164" t="s">
        <v>110</v>
      </c>
      <c r="P68" s="164" t="s">
        <v>127</v>
      </c>
      <c r="Q68" s="164" t="s">
        <v>127</v>
      </c>
      <c r="R68" s="164" t="s">
        <v>134</v>
      </c>
      <c r="S68" s="164" t="s">
        <v>127</v>
      </c>
      <c r="T68" s="164" t="s">
        <v>127</v>
      </c>
      <c r="U68" s="164" t="s">
        <v>281</v>
      </c>
    </row>
    <row r="69" spans="1:21" ht="12.75" x14ac:dyDescent="0.2">
      <c r="A69" s="163">
        <v>44716.443621041668</v>
      </c>
      <c r="B69" s="164" t="s">
        <v>282</v>
      </c>
      <c r="C69" s="164" t="s">
        <v>25</v>
      </c>
      <c r="D69" s="164" t="s">
        <v>26</v>
      </c>
      <c r="E69" s="164" t="s">
        <v>28</v>
      </c>
      <c r="F69" s="164" t="s">
        <v>228</v>
      </c>
      <c r="G69" s="164" t="s">
        <v>228</v>
      </c>
      <c r="H69" s="164" t="s">
        <v>30</v>
      </c>
      <c r="I69" s="164" t="s">
        <v>127</v>
      </c>
      <c r="J69" s="164" t="s">
        <v>127</v>
      </c>
      <c r="K69" s="164" t="s">
        <v>127</v>
      </c>
      <c r="L69" s="164" t="s">
        <v>127</v>
      </c>
      <c r="M69" s="164" t="s">
        <v>127</v>
      </c>
      <c r="N69" s="164" t="s">
        <v>127</v>
      </c>
      <c r="O69" s="164" t="s">
        <v>127</v>
      </c>
      <c r="P69" s="164" t="s">
        <v>127</v>
      </c>
      <c r="Q69" s="164" t="s">
        <v>127</v>
      </c>
      <c r="R69" s="164" t="s">
        <v>127</v>
      </c>
      <c r="S69" s="164" t="s">
        <v>127</v>
      </c>
      <c r="T69" s="164" t="s">
        <v>127</v>
      </c>
      <c r="U69" s="164" t="s">
        <v>283</v>
      </c>
    </row>
    <row r="70" spans="1:21" ht="12.75" x14ac:dyDescent="0.2">
      <c r="A70" s="163">
        <v>44716.444116898143</v>
      </c>
      <c r="B70" s="164" t="s">
        <v>284</v>
      </c>
      <c r="C70" s="164" t="s">
        <v>25</v>
      </c>
      <c r="D70" s="164" t="s">
        <v>24</v>
      </c>
      <c r="E70" s="164" t="s">
        <v>22</v>
      </c>
      <c r="F70" s="164" t="s">
        <v>33</v>
      </c>
      <c r="G70" s="164" t="s">
        <v>133</v>
      </c>
      <c r="H70" s="164" t="s">
        <v>124</v>
      </c>
      <c r="I70" s="164" t="s">
        <v>127</v>
      </c>
      <c r="J70" s="164" t="s">
        <v>127</v>
      </c>
      <c r="K70" s="164" t="s">
        <v>127</v>
      </c>
      <c r="L70" s="164" t="s">
        <v>127</v>
      </c>
      <c r="M70" s="164" t="s">
        <v>127</v>
      </c>
      <c r="N70" s="164" t="s">
        <v>127</v>
      </c>
      <c r="O70" s="164" t="s">
        <v>127</v>
      </c>
      <c r="P70" s="164" t="s">
        <v>127</v>
      </c>
      <c r="Q70" s="164" t="s">
        <v>127</v>
      </c>
      <c r="R70" s="164" t="s">
        <v>134</v>
      </c>
      <c r="S70" s="164" t="s">
        <v>110</v>
      </c>
      <c r="T70" s="164" t="s">
        <v>127</v>
      </c>
    </row>
    <row r="71" spans="1:21" ht="12.75" x14ac:dyDescent="0.2">
      <c r="A71" s="163">
        <v>44716.444703263885</v>
      </c>
      <c r="B71" s="164" t="s">
        <v>285</v>
      </c>
      <c r="C71" s="164" t="s">
        <v>25</v>
      </c>
      <c r="D71" s="164" t="s">
        <v>26</v>
      </c>
      <c r="E71" s="164" t="s">
        <v>28</v>
      </c>
      <c r="F71" s="164" t="s">
        <v>172</v>
      </c>
      <c r="G71" s="164" t="s">
        <v>286</v>
      </c>
      <c r="H71" s="164" t="s">
        <v>23</v>
      </c>
      <c r="I71" s="164" t="s">
        <v>110</v>
      </c>
      <c r="J71" s="164" t="s">
        <v>110</v>
      </c>
      <c r="K71" s="164" t="s">
        <v>110</v>
      </c>
      <c r="L71" s="164" t="s">
        <v>110</v>
      </c>
      <c r="M71" s="164" t="s">
        <v>134</v>
      </c>
      <c r="N71" s="164" t="s">
        <v>110</v>
      </c>
      <c r="O71" s="164" t="s">
        <v>134</v>
      </c>
      <c r="P71" s="164" t="s">
        <v>134</v>
      </c>
      <c r="Q71" s="164" t="s">
        <v>110</v>
      </c>
      <c r="R71" s="164" t="s">
        <v>134</v>
      </c>
      <c r="S71" s="164" t="s">
        <v>110</v>
      </c>
      <c r="T71" s="164" t="s">
        <v>110</v>
      </c>
    </row>
    <row r="72" spans="1:21" ht="12.75" x14ac:dyDescent="0.2">
      <c r="A72" s="163">
        <v>44716.444780590275</v>
      </c>
      <c r="B72" s="164" t="s">
        <v>287</v>
      </c>
      <c r="C72" s="164" t="s">
        <v>25</v>
      </c>
      <c r="D72" s="164" t="s">
        <v>26</v>
      </c>
      <c r="E72" s="164" t="s">
        <v>28</v>
      </c>
      <c r="F72" s="164" t="s">
        <v>288</v>
      </c>
      <c r="G72" s="164" t="s">
        <v>231</v>
      </c>
      <c r="H72" s="164" t="s">
        <v>23</v>
      </c>
      <c r="I72" s="164" t="s">
        <v>110</v>
      </c>
      <c r="J72" s="164" t="s">
        <v>127</v>
      </c>
      <c r="K72" s="164" t="s">
        <v>127</v>
      </c>
      <c r="L72" s="164" t="s">
        <v>110</v>
      </c>
      <c r="M72" s="164" t="s">
        <v>134</v>
      </c>
      <c r="N72" s="164" t="s">
        <v>110</v>
      </c>
      <c r="O72" s="164" t="s">
        <v>110</v>
      </c>
      <c r="P72" s="164" t="s">
        <v>110</v>
      </c>
      <c r="Q72" s="164" t="s">
        <v>127</v>
      </c>
      <c r="R72" s="164" t="s">
        <v>134</v>
      </c>
      <c r="S72" s="164" t="s">
        <v>110</v>
      </c>
      <c r="T72" s="164" t="s">
        <v>110</v>
      </c>
      <c r="U72" s="164" t="s">
        <v>32</v>
      </c>
    </row>
    <row r="73" spans="1:21" ht="12.75" x14ac:dyDescent="0.2">
      <c r="A73" s="163">
        <v>44716.444852905093</v>
      </c>
      <c r="B73" s="164" t="s">
        <v>289</v>
      </c>
      <c r="C73" s="164" t="s">
        <v>20</v>
      </c>
      <c r="D73" s="164" t="s">
        <v>21</v>
      </c>
      <c r="E73" s="164" t="s">
        <v>22</v>
      </c>
      <c r="F73" s="164" t="s">
        <v>27</v>
      </c>
      <c r="G73" s="164" t="s">
        <v>126</v>
      </c>
      <c r="H73" s="164" t="s">
        <v>217</v>
      </c>
      <c r="I73" s="164" t="s">
        <v>127</v>
      </c>
      <c r="J73" s="164" t="s">
        <v>127</v>
      </c>
      <c r="K73" s="164" t="s">
        <v>127</v>
      </c>
      <c r="L73" s="164" t="s">
        <v>127</v>
      </c>
      <c r="M73" s="164" t="s">
        <v>127</v>
      </c>
      <c r="N73" s="164" t="s">
        <v>127</v>
      </c>
      <c r="O73" s="164" t="s">
        <v>127</v>
      </c>
      <c r="P73" s="164" t="s">
        <v>127</v>
      </c>
      <c r="Q73" s="164" t="s">
        <v>127</v>
      </c>
      <c r="R73" s="164" t="s">
        <v>134</v>
      </c>
      <c r="S73" s="164" t="s">
        <v>110</v>
      </c>
      <c r="T73" s="164" t="s">
        <v>127</v>
      </c>
      <c r="U73" s="164" t="s">
        <v>290</v>
      </c>
    </row>
    <row r="74" spans="1:21" ht="12.75" x14ac:dyDescent="0.2">
      <c r="A74" s="163">
        <v>44716.445411597218</v>
      </c>
      <c r="B74" s="164" t="s">
        <v>291</v>
      </c>
      <c r="C74" s="164" t="s">
        <v>25</v>
      </c>
      <c r="D74" s="164" t="s">
        <v>26</v>
      </c>
      <c r="E74" s="164" t="s">
        <v>28</v>
      </c>
      <c r="F74" s="164" t="s">
        <v>228</v>
      </c>
      <c r="G74" s="164" t="s">
        <v>228</v>
      </c>
      <c r="H74" s="164" t="s">
        <v>30</v>
      </c>
      <c r="I74" s="164" t="s">
        <v>127</v>
      </c>
      <c r="J74" s="164" t="s">
        <v>127</v>
      </c>
      <c r="K74" s="164" t="s">
        <v>127</v>
      </c>
      <c r="L74" s="164" t="s">
        <v>127</v>
      </c>
      <c r="M74" s="164" t="s">
        <v>127</v>
      </c>
      <c r="N74" s="164" t="s">
        <v>127</v>
      </c>
      <c r="O74" s="164" t="s">
        <v>127</v>
      </c>
      <c r="P74" s="164" t="s">
        <v>127</v>
      </c>
      <c r="Q74" s="164" t="s">
        <v>127</v>
      </c>
      <c r="R74" s="164" t="s">
        <v>127</v>
      </c>
      <c r="S74" s="164" t="s">
        <v>127</v>
      </c>
      <c r="T74" s="164" t="s">
        <v>127</v>
      </c>
    </row>
    <row r="75" spans="1:21" ht="12.75" x14ac:dyDescent="0.2">
      <c r="A75" s="163">
        <v>44716.445944224542</v>
      </c>
      <c r="B75" s="164" t="s">
        <v>292</v>
      </c>
      <c r="C75" s="164" t="s">
        <v>25</v>
      </c>
      <c r="D75" s="164" t="s">
        <v>21</v>
      </c>
      <c r="E75" s="164" t="s">
        <v>28</v>
      </c>
      <c r="F75" s="164" t="s">
        <v>195</v>
      </c>
      <c r="G75" s="164" t="s">
        <v>212</v>
      </c>
      <c r="H75" s="164" t="s">
        <v>23</v>
      </c>
      <c r="I75" s="164" t="s">
        <v>127</v>
      </c>
      <c r="J75" s="164" t="s">
        <v>127</v>
      </c>
      <c r="K75" s="164" t="s">
        <v>127</v>
      </c>
      <c r="L75" s="164" t="s">
        <v>127</v>
      </c>
      <c r="M75" s="164" t="s">
        <v>127</v>
      </c>
      <c r="N75" s="164" t="s">
        <v>127</v>
      </c>
      <c r="O75" s="164" t="s">
        <v>127</v>
      </c>
      <c r="P75" s="164" t="s">
        <v>127</v>
      </c>
      <c r="Q75" s="164" t="s">
        <v>127</v>
      </c>
      <c r="R75" s="164" t="s">
        <v>127</v>
      </c>
      <c r="S75" s="164" t="s">
        <v>127</v>
      </c>
      <c r="T75" s="164" t="s">
        <v>127</v>
      </c>
    </row>
    <row r="76" spans="1:21" ht="12.75" x14ac:dyDescent="0.2">
      <c r="A76" s="163">
        <v>44716.446856354167</v>
      </c>
      <c r="B76" s="164" t="s">
        <v>293</v>
      </c>
      <c r="C76" s="164" t="s">
        <v>25</v>
      </c>
      <c r="D76" s="164" t="s">
        <v>21</v>
      </c>
      <c r="E76" s="164" t="s">
        <v>28</v>
      </c>
      <c r="F76" s="164" t="s">
        <v>195</v>
      </c>
      <c r="G76" s="164" t="s">
        <v>235</v>
      </c>
      <c r="H76" s="164" t="s">
        <v>23</v>
      </c>
      <c r="I76" s="164" t="s">
        <v>127</v>
      </c>
      <c r="J76" s="164" t="s">
        <v>127</v>
      </c>
      <c r="K76" s="164" t="s">
        <v>127</v>
      </c>
      <c r="L76" s="164" t="s">
        <v>127</v>
      </c>
      <c r="M76" s="164" t="s">
        <v>127</v>
      </c>
      <c r="N76" s="164" t="s">
        <v>127</v>
      </c>
      <c r="O76" s="164" t="s">
        <v>127</v>
      </c>
      <c r="P76" s="164" t="s">
        <v>127</v>
      </c>
      <c r="Q76" s="164" t="s">
        <v>127</v>
      </c>
      <c r="R76" s="164" t="s">
        <v>127</v>
      </c>
      <c r="S76" s="164" t="s">
        <v>127</v>
      </c>
      <c r="T76" s="164" t="s">
        <v>127</v>
      </c>
      <c r="U76" s="164" t="s">
        <v>32</v>
      </c>
    </row>
    <row r="77" spans="1:21" ht="12.75" x14ac:dyDescent="0.2">
      <c r="A77" s="163">
        <v>44716.447697581018</v>
      </c>
      <c r="B77" s="164" t="s">
        <v>294</v>
      </c>
      <c r="C77" s="164" t="s">
        <v>25</v>
      </c>
      <c r="D77" s="164" t="s">
        <v>24</v>
      </c>
      <c r="E77" s="164" t="s">
        <v>28</v>
      </c>
      <c r="F77" s="164" t="s">
        <v>228</v>
      </c>
      <c r="G77" s="164" t="s">
        <v>228</v>
      </c>
      <c r="H77" s="164" t="s">
        <v>31</v>
      </c>
      <c r="I77" s="164" t="s">
        <v>110</v>
      </c>
      <c r="J77" s="164" t="s">
        <v>127</v>
      </c>
      <c r="K77" s="164" t="s">
        <v>110</v>
      </c>
      <c r="L77" s="164" t="s">
        <v>110</v>
      </c>
      <c r="M77" s="164" t="s">
        <v>110</v>
      </c>
      <c r="N77" s="164" t="s">
        <v>110</v>
      </c>
      <c r="O77" s="164" t="s">
        <v>127</v>
      </c>
      <c r="P77" s="164" t="s">
        <v>127</v>
      </c>
      <c r="Q77" s="164" t="s">
        <v>127</v>
      </c>
      <c r="R77" s="164" t="s">
        <v>128</v>
      </c>
      <c r="S77" s="164" t="s">
        <v>134</v>
      </c>
      <c r="T77" s="164" t="s">
        <v>110</v>
      </c>
      <c r="U77" s="164" t="s">
        <v>32</v>
      </c>
    </row>
    <row r="78" spans="1:21" ht="12.75" x14ac:dyDescent="0.2">
      <c r="A78" s="163">
        <v>44716.447791863422</v>
      </c>
      <c r="B78" s="164" t="s">
        <v>295</v>
      </c>
      <c r="C78" s="164" t="s">
        <v>25</v>
      </c>
      <c r="D78" s="164" t="s">
        <v>26</v>
      </c>
      <c r="E78" s="164" t="s">
        <v>28</v>
      </c>
      <c r="F78" s="164" t="s">
        <v>228</v>
      </c>
      <c r="G78" s="164" t="s">
        <v>228</v>
      </c>
      <c r="H78" s="164" t="s">
        <v>124</v>
      </c>
      <c r="I78" s="164" t="s">
        <v>110</v>
      </c>
      <c r="J78" s="164" t="s">
        <v>110</v>
      </c>
      <c r="K78" s="164" t="s">
        <v>110</v>
      </c>
      <c r="L78" s="164" t="s">
        <v>110</v>
      </c>
      <c r="M78" s="164" t="s">
        <v>127</v>
      </c>
      <c r="N78" s="164" t="s">
        <v>127</v>
      </c>
      <c r="O78" s="164" t="s">
        <v>127</v>
      </c>
      <c r="P78" s="164" t="s">
        <v>127</v>
      </c>
      <c r="Q78" s="164" t="s">
        <v>127</v>
      </c>
      <c r="R78" s="164" t="s">
        <v>127</v>
      </c>
      <c r="S78" s="164" t="s">
        <v>127</v>
      </c>
      <c r="T78" s="164" t="s">
        <v>127</v>
      </c>
    </row>
    <row r="79" spans="1:21" ht="12.75" x14ac:dyDescent="0.2">
      <c r="A79" s="163">
        <v>44716.447934768519</v>
      </c>
      <c r="B79" s="164" t="s">
        <v>118</v>
      </c>
      <c r="C79" s="164" t="s">
        <v>25</v>
      </c>
      <c r="D79" s="164" t="s">
        <v>24</v>
      </c>
      <c r="E79" s="164" t="s">
        <v>22</v>
      </c>
      <c r="F79" s="164" t="s">
        <v>27</v>
      </c>
      <c r="G79" s="164" t="s">
        <v>29</v>
      </c>
      <c r="H79" s="164" t="s">
        <v>31</v>
      </c>
      <c r="I79" s="164" t="s">
        <v>127</v>
      </c>
      <c r="J79" s="164" t="s">
        <v>127</v>
      </c>
      <c r="K79" s="164" t="s">
        <v>127</v>
      </c>
      <c r="L79" s="164" t="s">
        <v>127</v>
      </c>
      <c r="M79" s="164" t="s">
        <v>127</v>
      </c>
      <c r="N79" s="164" t="s">
        <v>127</v>
      </c>
      <c r="O79" s="164" t="s">
        <v>127</v>
      </c>
      <c r="P79" s="164" t="s">
        <v>127</v>
      </c>
      <c r="Q79" s="164" t="s">
        <v>127</v>
      </c>
      <c r="R79" s="164" t="s">
        <v>134</v>
      </c>
      <c r="S79" s="164" t="s">
        <v>127</v>
      </c>
      <c r="T79" s="164" t="s">
        <v>127</v>
      </c>
    </row>
    <row r="80" spans="1:21" ht="12.75" x14ac:dyDescent="0.2">
      <c r="A80" s="163">
        <v>44716.448272662034</v>
      </c>
      <c r="B80" s="164" t="s">
        <v>296</v>
      </c>
      <c r="C80" s="164" t="s">
        <v>20</v>
      </c>
      <c r="D80" s="164" t="s">
        <v>26</v>
      </c>
      <c r="E80" s="164" t="s">
        <v>22</v>
      </c>
      <c r="F80" s="164" t="s">
        <v>27</v>
      </c>
      <c r="G80" s="164" t="s">
        <v>126</v>
      </c>
      <c r="H80" s="164" t="s">
        <v>124</v>
      </c>
      <c r="I80" s="164" t="s">
        <v>110</v>
      </c>
      <c r="J80" s="164" t="s">
        <v>127</v>
      </c>
      <c r="K80" s="164" t="s">
        <v>127</v>
      </c>
      <c r="L80" s="164" t="s">
        <v>127</v>
      </c>
      <c r="M80" s="164" t="s">
        <v>127</v>
      </c>
      <c r="N80" s="164" t="s">
        <v>127</v>
      </c>
      <c r="O80" s="164" t="s">
        <v>110</v>
      </c>
      <c r="P80" s="164" t="s">
        <v>110</v>
      </c>
      <c r="Q80" s="164" t="s">
        <v>110</v>
      </c>
      <c r="R80" s="164" t="s">
        <v>110</v>
      </c>
      <c r="S80" s="164" t="s">
        <v>110</v>
      </c>
      <c r="T80" s="164" t="s">
        <v>110</v>
      </c>
    </row>
    <row r="81" spans="1:21" ht="12.75" x14ac:dyDescent="0.2">
      <c r="A81" s="163">
        <v>44716.448302233795</v>
      </c>
      <c r="B81" s="164" t="s">
        <v>297</v>
      </c>
      <c r="C81" s="164" t="s">
        <v>25</v>
      </c>
      <c r="D81" s="164" t="s">
        <v>24</v>
      </c>
      <c r="E81" s="164" t="s">
        <v>28</v>
      </c>
      <c r="F81" s="164" t="s">
        <v>27</v>
      </c>
      <c r="G81" s="164" t="s">
        <v>298</v>
      </c>
      <c r="H81" s="164" t="s">
        <v>31</v>
      </c>
      <c r="I81" s="164" t="s">
        <v>127</v>
      </c>
      <c r="J81" s="164" t="s">
        <v>110</v>
      </c>
      <c r="K81" s="164" t="s">
        <v>110</v>
      </c>
      <c r="L81" s="164" t="s">
        <v>110</v>
      </c>
      <c r="M81" s="164" t="s">
        <v>134</v>
      </c>
      <c r="N81" s="164" t="s">
        <v>110</v>
      </c>
      <c r="O81" s="164" t="s">
        <v>134</v>
      </c>
      <c r="P81" s="164" t="s">
        <v>134</v>
      </c>
      <c r="Q81" s="164" t="s">
        <v>110</v>
      </c>
      <c r="R81" s="164" t="s">
        <v>135</v>
      </c>
      <c r="S81" s="164" t="s">
        <v>134</v>
      </c>
      <c r="T81" s="164" t="s">
        <v>134</v>
      </c>
      <c r="U81" s="164" t="s">
        <v>32</v>
      </c>
    </row>
    <row r="82" spans="1:21" ht="12.75" x14ac:dyDescent="0.2">
      <c r="A82" s="163">
        <v>44716.448379594905</v>
      </c>
      <c r="B82" s="164" t="s">
        <v>299</v>
      </c>
      <c r="C82" s="164" t="s">
        <v>25</v>
      </c>
      <c r="D82" s="164" t="s">
        <v>26</v>
      </c>
      <c r="E82" s="164" t="s">
        <v>28</v>
      </c>
      <c r="F82" s="164" t="s">
        <v>178</v>
      </c>
      <c r="G82" s="164" t="s">
        <v>196</v>
      </c>
      <c r="H82" s="164" t="s">
        <v>23</v>
      </c>
      <c r="I82" s="164" t="s">
        <v>127</v>
      </c>
      <c r="J82" s="164" t="s">
        <v>127</v>
      </c>
      <c r="K82" s="164" t="s">
        <v>127</v>
      </c>
      <c r="L82" s="164" t="s">
        <v>127</v>
      </c>
      <c r="M82" s="164" t="s">
        <v>127</v>
      </c>
      <c r="N82" s="164" t="s">
        <v>127</v>
      </c>
      <c r="O82" s="164" t="s">
        <v>127</v>
      </c>
      <c r="P82" s="164" t="s">
        <v>127</v>
      </c>
      <c r="Q82" s="164" t="s">
        <v>127</v>
      </c>
      <c r="R82" s="164" t="s">
        <v>135</v>
      </c>
      <c r="S82" s="164" t="s">
        <v>134</v>
      </c>
      <c r="T82" s="164" t="s">
        <v>127</v>
      </c>
    </row>
    <row r="83" spans="1:21" ht="12.75" x14ac:dyDescent="0.2">
      <c r="A83" s="163">
        <v>44716.448438460648</v>
      </c>
      <c r="B83" s="164" t="s">
        <v>300</v>
      </c>
      <c r="C83" s="164" t="s">
        <v>25</v>
      </c>
      <c r="D83" s="164" t="s">
        <v>24</v>
      </c>
      <c r="E83" s="164" t="s">
        <v>28</v>
      </c>
      <c r="F83" s="164" t="s">
        <v>301</v>
      </c>
      <c r="G83" s="164" t="s">
        <v>302</v>
      </c>
      <c r="H83" s="164" t="s">
        <v>31</v>
      </c>
      <c r="I83" s="164" t="s">
        <v>110</v>
      </c>
      <c r="J83" s="164" t="s">
        <v>110</v>
      </c>
      <c r="K83" s="164" t="s">
        <v>110</v>
      </c>
      <c r="L83" s="164" t="s">
        <v>110</v>
      </c>
      <c r="M83" s="164" t="s">
        <v>110</v>
      </c>
      <c r="N83" s="164" t="s">
        <v>110</v>
      </c>
      <c r="O83" s="164" t="s">
        <v>110</v>
      </c>
      <c r="P83" s="164" t="s">
        <v>110</v>
      </c>
      <c r="Q83" s="164" t="s">
        <v>110</v>
      </c>
      <c r="R83" s="164" t="s">
        <v>110</v>
      </c>
      <c r="S83" s="164" t="s">
        <v>110</v>
      </c>
      <c r="T83" s="164" t="s">
        <v>110</v>
      </c>
    </row>
    <row r="84" spans="1:21" ht="12.75" x14ac:dyDescent="0.2">
      <c r="A84" s="163">
        <v>44716.449465462967</v>
      </c>
      <c r="B84" s="164" t="s">
        <v>303</v>
      </c>
      <c r="C84" s="164" t="s">
        <v>25</v>
      </c>
      <c r="D84" s="164" t="s">
        <v>26</v>
      </c>
      <c r="E84" s="164" t="s">
        <v>28</v>
      </c>
      <c r="F84" s="164" t="s">
        <v>33</v>
      </c>
      <c r="G84" s="164" t="s">
        <v>146</v>
      </c>
      <c r="H84" s="164" t="s">
        <v>23</v>
      </c>
      <c r="I84" s="164" t="s">
        <v>127</v>
      </c>
      <c r="J84" s="164" t="s">
        <v>127</v>
      </c>
      <c r="K84" s="164" t="s">
        <v>127</v>
      </c>
      <c r="L84" s="164" t="s">
        <v>127</v>
      </c>
      <c r="M84" s="164" t="s">
        <v>127</v>
      </c>
      <c r="N84" s="164" t="s">
        <v>127</v>
      </c>
      <c r="O84" s="164" t="s">
        <v>127</v>
      </c>
      <c r="P84" s="164" t="s">
        <v>127</v>
      </c>
      <c r="Q84" s="164" t="s">
        <v>127</v>
      </c>
      <c r="R84" s="164" t="s">
        <v>127</v>
      </c>
      <c r="S84" s="164" t="s">
        <v>127</v>
      </c>
      <c r="T84" s="164" t="s">
        <v>127</v>
      </c>
      <c r="U84" s="164" t="s">
        <v>32</v>
      </c>
    </row>
    <row r="85" spans="1:21" ht="12.75" x14ac:dyDescent="0.2">
      <c r="A85" s="163">
        <v>44716.44959527778</v>
      </c>
      <c r="B85" s="164" t="s">
        <v>304</v>
      </c>
      <c r="C85" s="164" t="s">
        <v>25</v>
      </c>
      <c r="D85" s="164" t="s">
        <v>21</v>
      </c>
      <c r="E85" s="164" t="s">
        <v>22</v>
      </c>
      <c r="F85" s="164" t="s">
        <v>27</v>
      </c>
      <c r="G85" s="164" t="s">
        <v>29</v>
      </c>
      <c r="H85" s="164" t="s">
        <v>124</v>
      </c>
      <c r="I85" s="164" t="s">
        <v>127</v>
      </c>
      <c r="J85" s="164" t="s">
        <v>127</v>
      </c>
      <c r="K85" s="164" t="s">
        <v>127</v>
      </c>
      <c r="L85" s="164" t="s">
        <v>127</v>
      </c>
      <c r="M85" s="164" t="s">
        <v>127</v>
      </c>
      <c r="N85" s="164" t="s">
        <v>127</v>
      </c>
      <c r="O85" s="164" t="s">
        <v>127</v>
      </c>
      <c r="P85" s="164" t="s">
        <v>127</v>
      </c>
      <c r="Q85" s="164" t="s">
        <v>127</v>
      </c>
      <c r="R85" s="164" t="s">
        <v>128</v>
      </c>
      <c r="S85" s="164" t="s">
        <v>110</v>
      </c>
      <c r="T85" s="164" t="s">
        <v>127</v>
      </c>
    </row>
    <row r="86" spans="1:21" ht="12.75" x14ac:dyDescent="0.2">
      <c r="A86" s="163">
        <v>44716.450035659727</v>
      </c>
      <c r="B86" s="164" t="s">
        <v>305</v>
      </c>
      <c r="C86" s="164" t="s">
        <v>20</v>
      </c>
      <c r="D86" s="164" t="s">
        <v>24</v>
      </c>
      <c r="E86" s="164" t="s">
        <v>28</v>
      </c>
      <c r="F86" s="164" t="s">
        <v>27</v>
      </c>
      <c r="G86" s="164" t="s">
        <v>146</v>
      </c>
      <c r="H86" s="164" t="s">
        <v>124</v>
      </c>
      <c r="I86" s="164" t="s">
        <v>127</v>
      </c>
      <c r="J86" s="164" t="s">
        <v>127</v>
      </c>
      <c r="K86" s="164" t="s">
        <v>127</v>
      </c>
      <c r="L86" s="164" t="s">
        <v>127</v>
      </c>
      <c r="M86" s="164" t="s">
        <v>127</v>
      </c>
      <c r="N86" s="164" t="s">
        <v>127</v>
      </c>
      <c r="O86" s="164" t="s">
        <v>127</v>
      </c>
      <c r="P86" s="164" t="s">
        <v>127</v>
      </c>
      <c r="Q86" s="164" t="s">
        <v>127</v>
      </c>
      <c r="R86" s="164" t="s">
        <v>127</v>
      </c>
      <c r="S86" s="164" t="s">
        <v>127</v>
      </c>
      <c r="T86" s="164" t="s">
        <v>127</v>
      </c>
    </row>
    <row r="87" spans="1:21" ht="12.75" x14ac:dyDescent="0.2">
      <c r="A87" s="163">
        <v>44716.450272893519</v>
      </c>
      <c r="B87" s="164" t="s">
        <v>306</v>
      </c>
      <c r="C87" s="164" t="s">
        <v>25</v>
      </c>
      <c r="D87" s="164" t="s">
        <v>21</v>
      </c>
      <c r="E87" s="164" t="s">
        <v>28</v>
      </c>
      <c r="F87" s="164" t="s">
        <v>178</v>
      </c>
      <c r="G87" s="164" t="s">
        <v>212</v>
      </c>
      <c r="H87" s="164" t="s">
        <v>23</v>
      </c>
      <c r="I87" s="164" t="s">
        <v>127</v>
      </c>
      <c r="J87" s="164" t="s">
        <v>127</v>
      </c>
      <c r="K87" s="164" t="s">
        <v>127</v>
      </c>
      <c r="L87" s="164" t="s">
        <v>110</v>
      </c>
      <c r="M87" s="164" t="s">
        <v>127</v>
      </c>
      <c r="N87" s="164" t="s">
        <v>110</v>
      </c>
      <c r="O87" s="164" t="s">
        <v>127</v>
      </c>
      <c r="P87" s="164" t="s">
        <v>127</v>
      </c>
      <c r="Q87" s="164" t="s">
        <v>127</v>
      </c>
      <c r="R87" s="164" t="s">
        <v>134</v>
      </c>
      <c r="S87" s="164" t="s">
        <v>110</v>
      </c>
      <c r="T87" s="164" t="s">
        <v>110</v>
      </c>
      <c r="U87" s="164" t="s">
        <v>307</v>
      </c>
    </row>
    <row r="88" spans="1:21" ht="12.75" x14ac:dyDescent="0.2">
      <c r="A88" s="163">
        <v>44716.450337025468</v>
      </c>
      <c r="B88" s="164" t="s">
        <v>308</v>
      </c>
      <c r="C88" s="164" t="s">
        <v>25</v>
      </c>
      <c r="D88" s="164" t="s">
        <v>24</v>
      </c>
      <c r="E88" s="164" t="s">
        <v>28</v>
      </c>
      <c r="F88" s="164" t="s">
        <v>278</v>
      </c>
      <c r="G88" s="164" t="s">
        <v>228</v>
      </c>
      <c r="H88" s="164" t="s">
        <v>30</v>
      </c>
      <c r="I88" s="164" t="s">
        <v>110</v>
      </c>
      <c r="J88" s="164" t="s">
        <v>110</v>
      </c>
      <c r="K88" s="164" t="s">
        <v>110</v>
      </c>
      <c r="L88" s="164" t="s">
        <v>110</v>
      </c>
      <c r="M88" s="164" t="s">
        <v>110</v>
      </c>
      <c r="N88" s="164" t="s">
        <v>127</v>
      </c>
      <c r="O88" s="164" t="s">
        <v>110</v>
      </c>
      <c r="P88" s="164" t="s">
        <v>127</v>
      </c>
      <c r="Q88" s="164" t="s">
        <v>127</v>
      </c>
      <c r="R88" s="164" t="s">
        <v>134</v>
      </c>
      <c r="S88" s="164" t="s">
        <v>110</v>
      </c>
      <c r="T88" s="164" t="s">
        <v>110</v>
      </c>
    </row>
    <row r="89" spans="1:21" ht="12.75" x14ac:dyDescent="0.2">
      <c r="A89" s="163">
        <v>44716.450376898152</v>
      </c>
      <c r="B89" s="164" t="s">
        <v>309</v>
      </c>
      <c r="C89" s="164" t="s">
        <v>25</v>
      </c>
      <c r="D89" s="164" t="s">
        <v>24</v>
      </c>
      <c r="E89" s="164" t="s">
        <v>28</v>
      </c>
      <c r="F89" s="164" t="s">
        <v>310</v>
      </c>
      <c r="G89" s="164" t="s">
        <v>311</v>
      </c>
      <c r="H89" s="164" t="s">
        <v>30</v>
      </c>
      <c r="I89" s="164" t="s">
        <v>127</v>
      </c>
      <c r="J89" s="164" t="s">
        <v>127</v>
      </c>
      <c r="K89" s="164" t="s">
        <v>127</v>
      </c>
      <c r="L89" s="164" t="s">
        <v>127</v>
      </c>
      <c r="M89" s="164" t="s">
        <v>127</v>
      </c>
      <c r="N89" s="164" t="s">
        <v>127</v>
      </c>
      <c r="O89" s="164" t="s">
        <v>127</v>
      </c>
      <c r="P89" s="164" t="s">
        <v>127</v>
      </c>
      <c r="Q89" s="164" t="s">
        <v>127</v>
      </c>
      <c r="R89" s="164" t="s">
        <v>127</v>
      </c>
      <c r="S89" s="164" t="s">
        <v>127</v>
      </c>
      <c r="T89" s="164" t="s">
        <v>127</v>
      </c>
    </row>
    <row r="90" spans="1:21" ht="12.75" x14ac:dyDescent="0.2">
      <c r="A90" s="163">
        <v>44716.450625613426</v>
      </c>
      <c r="B90" s="164" t="s">
        <v>312</v>
      </c>
      <c r="C90" s="164" t="s">
        <v>25</v>
      </c>
      <c r="D90" s="164" t="s">
        <v>21</v>
      </c>
      <c r="E90" s="164" t="s">
        <v>22</v>
      </c>
      <c r="F90" s="164" t="s">
        <v>27</v>
      </c>
      <c r="G90" s="164" t="s">
        <v>313</v>
      </c>
      <c r="H90" s="164" t="s">
        <v>217</v>
      </c>
      <c r="I90" s="164" t="s">
        <v>127</v>
      </c>
      <c r="J90" s="164" t="s">
        <v>110</v>
      </c>
      <c r="K90" s="164" t="s">
        <v>127</v>
      </c>
      <c r="L90" s="164" t="s">
        <v>127</v>
      </c>
      <c r="M90" s="164" t="s">
        <v>110</v>
      </c>
      <c r="N90" s="164" t="s">
        <v>127</v>
      </c>
      <c r="O90" s="164" t="s">
        <v>127</v>
      </c>
      <c r="P90" s="164" t="s">
        <v>110</v>
      </c>
      <c r="Q90" s="164" t="s">
        <v>127</v>
      </c>
      <c r="R90" s="164" t="s">
        <v>134</v>
      </c>
      <c r="S90" s="164" t="s">
        <v>127</v>
      </c>
      <c r="T90" s="164" t="s">
        <v>110</v>
      </c>
      <c r="U90" s="164" t="s">
        <v>32</v>
      </c>
    </row>
    <row r="91" spans="1:21" ht="12.75" x14ac:dyDescent="0.2">
      <c r="A91" s="163">
        <v>44716.450681631948</v>
      </c>
      <c r="B91" s="164" t="s">
        <v>314</v>
      </c>
      <c r="C91" s="164" t="s">
        <v>25</v>
      </c>
      <c r="D91" s="164" t="s">
        <v>21</v>
      </c>
      <c r="E91" s="164" t="s">
        <v>22</v>
      </c>
      <c r="F91" s="164" t="s">
        <v>165</v>
      </c>
      <c r="G91" s="164" t="s">
        <v>173</v>
      </c>
      <c r="H91" s="164" t="s">
        <v>31</v>
      </c>
      <c r="I91" s="164" t="s">
        <v>110</v>
      </c>
      <c r="J91" s="164" t="s">
        <v>110</v>
      </c>
      <c r="K91" s="164" t="s">
        <v>110</v>
      </c>
      <c r="L91" s="164" t="s">
        <v>110</v>
      </c>
      <c r="M91" s="164" t="s">
        <v>110</v>
      </c>
      <c r="N91" s="164" t="s">
        <v>110</v>
      </c>
      <c r="O91" s="164" t="s">
        <v>110</v>
      </c>
      <c r="P91" s="164" t="s">
        <v>110</v>
      </c>
      <c r="Q91" s="164" t="s">
        <v>110</v>
      </c>
      <c r="R91" s="164" t="s">
        <v>110</v>
      </c>
      <c r="S91" s="164" t="s">
        <v>110</v>
      </c>
      <c r="T91" s="164" t="s">
        <v>110</v>
      </c>
      <c r="U91" s="164" t="s">
        <v>32</v>
      </c>
    </row>
    <row r="92" spans="1:21" ht="12.75" x14ac:dyDescent="0.2">
      <c r="A92" s="163">
        <v>44716.450731006946</v>
      </c>
      <c r="B92" s="164" t="s">
        <v>315</v>
      </c>
      <c r="C92" s="164" t="s">
        <v>25</v>
      </c>
      <c r="D92" s="164" t="s">
        <v>34</v>
      </c>
      <c r="E92" s="164" t="s">
        <v>22</v>
      </c>
      <c r="F92" s="164" t="s">
        <v>27</v>
      </c>
      <c r="G92" s="164" t="s">
        <v>316</v>
      </c>
      <c r="H92" s="164" t="s">
        <v>23</v>
      </c>
      <c r="I92" s="164" t="s">
        <v>127</v>
      </c>
      <c r="J92" s="164" t="s">
        <v>127</v>
      </c>
      <c r="K92" s="164" t="s">
        <v>127</v>
      </c>
      <c r="L92" s="164" t="s">
        <v>127</v>
      </c>
      <c r="M92" s="164" t="s">
        <v>127</v>
      </c>
      <c r="N92" s="164" t="s">
        <v>127</v>
      </c>
      <c r="O92" s="164" t="s">
        <v>127</v>
      </c>
      <c r="P92" s="164" t="s">
        <v>127</v>
      </c>
      <c r="Q92" s="164" t="s">
        <v>127</v>
      </c>
      <c r="R92" s="164" t="s">
        <v>135</v>
      </c>
      <c r="S92" s="164" t="s">
        <v>134</v>
      </c>
      <c r="T92" s="164" t="s">
        <v>110</v>
      </c>
    </row>
    <row r="93" spans="1:21" ht="12.75" x14ac:dyDescent="0.2">
      <c r="A93" s="163">
        <v>44716.451282430557</v>
      </c>
      <c r="B93" s="164" t="s">
        <v>317</v>
      </c>
      <c r="C93" s="164" t="s">
        <v>25</v>
      </c>
      <c r="D93" s="164" t="s">
        <v>24</v>
      </c>
      <c r="E93" s="164" t="s">
        <v>28</v>
      </c>
      <c r="F93" s="164" t="s">
        <v>318</v>
      </c>
      <c r="G93" s="164" t="s">
        <v>302</v>
      </c>
      <c r="H93" s="164" t="s">
        <v>31</v>
      </c>
      <c r="I93" s="164" t="s">
        <v>127</v>
      </c>
      <c r="J93" s="164" t="s">
        <v>127</v>
      </c>
      <c r="K93" s="164" t="s">
        <v>110</v>
      </c>
      <c r="L93" s="164" t="s">
        <v>134</v>
      </c>
      <c r="M93" s="164" t="s">
        <v>110</v>
      </c>
      <c r="N93" s="164" t="s">
        <v>127</v>
      </c>
      <c r="O93" s="164" t="s">
        <v>127</v>
      </c>
      <c r="P93" s="164" t="s">
        <v>127</v>
      </c>
      <c r="Q93" s="164" t="s">
        <v>110</v>
      </c>
      <c r="R93" s="164" t="s">
        <v>127</v>
      </c>
      <c r="S93" s="164" t="s">
        <v>127</v>
      </c>
      <c r="T93" s="164" t="s">
        <v>127</v>
      </c>
      <c r="U93" s="164" t="s">
        <v>319</v>
      </c>
    </row>
    <row r="94" spans="1:21" ht="12.75" x14ac:dyDescent="0.2">
      <c r="A94" s="163">
        <v>44716.451428182874</v>
      </c>
      <c r="B94" s="164" t="s">
        <v>320</v>
      </c>
      <c r="C94" s="164" t="s">
        <v>25</v>
      </c>
      <c r="D94" s="164" t="s">
        <v>26</v>
      </c>
      <c r="E94" s="164" t="s">
        <v>28</v>
      </c>
      <c r="F94" s="164" t="s">
        <v>178</v>
      </c>
      <c r="G94" s="164" t="s">
        <v>321</v>
      </c>
      <c r="H94" s="164" t="s">
        <v>23</v>
      </c>
      <c r="I94" s="164" t="s">
        <v>110</v>
      </c>
      <c r="J94" s="164" t="s">
        <v>127</v>
      </c>
      <c r="K94" s="164" t="s">
        <v>127</v>
      </c>
      <c r="L94" s="164" t="s">
        <v>127</v>
      </c>
      <c r="M94" s="164" t="s">
        <v>127</v>
      </c>
      <c r="N94" s="164" t="s">
        <v>127</v>
      </c>
      <c r="O94" s="164" t="s">
        <v>127</v>
      </c>
      <c r="P94" s="164" t="s">
        <v>127</v>
      </c>
      <c r="Q94" s="164" t="s">
        <v>127</v>
      </c>
      <c r="R94" s="164" t="s">
        <v>134</v>
      </c>
      <c r="S94" s="164" t="s">
        <v>110</v>
      </c>
      <c r="T94" s="164" t="s">
        <v>127</v>
      </c>
      <c r="U94" s="164" t="s">
        <v>32</v>
      </c>
    </row>
    <row r="95" spans="1:21" ht="12.75" x14ac:dyDescent="0.2">
      <c r="A95" s="163">
        <v>44716.451493842593</v>
      </c>
      <c r="B95" s="164" t="s">
        <v>322</v>
      </c>
      <c r="C95" s="164" t="s">
        <v>20</v>
      </c>
      <c r="D95" s="164" t="s">
        <v>26</v>
      </c>
      <c r="E95" s="164" t="s">
        <v>28</v>
      </c>
      <c r="F95" s="164" t="s">
        <v>323</v>
      </c>
      <c r="G95" s="164" t="s">
        <v>324</v>
      </c>
      <c r="H95" s="164" t="s">
        <v>23</v>
      </c>
      <c r="I95" s="164" t="s">
        <v>127</v>
      </c>
      <c r="J95" s="164" t="s">
        <v>110</v>
      </c>
      <c r="K95" s="164" t="s">
        <v>127</v>
      </c>
      <c r="L95" s="164" t="s">
        <v>110</v>
      </c>
      <c r="M95" s="164" t="s">
        <v>127</v>
      </c>
      <c r="N95" s="164" t="s">
        <v>127</v>
      </c>
      <c r="O95" s="164" t="s">
        <v>127</v>
      </c>
      <c r="P95" s="164" t="s">
        <v>127</v>
      </c>
      <c r="Q95" s="164" t="s">
        <v>127</v>
      </c>
      <c r="R95" s="164" t="s">
        <v>128</v>
      </c>
      <c r="S95" s="164" t="s">
        <v>134</v>
      </c>
      <c r="T95" s="164" t="s">
        <v>134</v>
      </c>
      <c r="U95" s="164" t="s">
        <v>32</v>
      </c>
    </row>
    <row r="96" spans="1:21" ht="12.75" x14ac:dyDescent="0.2">
      <c r="A96" s="163">
        <v>44716.45171050926</v>
      </c>
      <c r="B96" s="164" t="s">
        <v>325</v>
      </c>
      <c r="C96" s="164" t="s">
        <v>25</v>
      </c>
      <c r="D96" s="164" t="s">
        <v>21</v>
      </c>
      <c r="E96" s="164" t="s">
        <v>22</v>
      </c>
      <c r="F96" s="164" t="s">
        <v>27</v>
      </c>
      <c r="G96" s="164" t="s">
        <v>29</v>
      </c>
      <c r="H96" s="164" t="s">
        <v>124</v>
      </c>
      <c r="I96" s="164" t="s">
        <v>127</v>
      </c>
      <c r="J96" s="164" t="s">
        <v>127</v>
      </c>
      <c r="K96" s="164" t="s">
        <v>127</v>
      </c>
      <c r="L96" s="164" t="s">
        <v>127</v>
      </c>
      <c r="M96" s="164" t="s">
        <v>127</v>
      </c>
      <c r="N96" s="164" t="s">
        <v>110</v>
      </c>
      <c r="O96" s="164" t="s">
        <v>127</v>
      </c>
      <c r="P96" s="164" t="s">
        <v>127</v>
      </c>
      <c r="Q96" s="164" t="s">
        <v>127</v>
      </c>
      <c r="R96" s="164" t="s">
        <v>134</v>
      </c>
      <c r="S96" s="164" t="s">
        <v>127</v>
      </c>
      <c r="T96" s="164" t="s">
        <v>127</v>
      </c>
      <c r="U96" s="164" t="s">
        <v>326</v>
      </c>
    </row>
    <row r="97" spans="1:21" ht="12.75" x14ac:dyDescent="0.2">
      <c r="A97" s="163">
        <v>44716.452774999998</v>
      </c>
      <c r="B97" s="164" t="s">
        <v>327</v>
      </c>
      <c r="C97" s="164" t="s">
        <v>20</v>
      </c>
      <c r="D97" s="164" t="s">
        <v>24</v>
      </c>
      <c r="E97" s="164" t="s">
        <v>22</v>
      </c>
      <c r="F97" s="164" t="s">
        <v>278</v>
      </c>
      <c r="G97" s="164" t="s">
        <v>228</v>
      </c>
      <c r="H97" s="164" t="s">
        <v>31</v>
      </c>
      <c r="I97" s="164" t="s">
        <v>127</v>
      </c>
      <c r="J97" s="164" t="s">
        <v>110</v>
      </c>
      <c r="K97" s="164" t="s">
        <v>127</v>
      </c>
      <c r="L97" s="164" t="s">
        <v>110</v>
      </c>
      <c r="M97" s="164" t="s">
        <v>127</v>
      </c>
      <c r="N97" s="164" t="s">
        <v>127</v>
      </c>
      <c r="O97" s="164" t="s">
        <v>110</v>
      </c>
      <c r="P97" s="164" t="s">
        <v>127</v>
      </c>
      <c r="Q97" s="164" t="s">
        <v>127</v>
      </c>
      <c r="R97" s="164" t="s">
        <v>134</v>
      </c>
      <c r="S97" s="164" t="s">
        <v>110</v>
      </c>
      <c r="T97" s="164" t="s">
        <v>110</v>
      </c>
      <c r="U97" s="164" t="s">
        <v>32</v>
      </c>
    </row>
    <row r="98" spans="1:21" ht="12.75" x14ac:dyDescent="0.2">
      <c r="A98" s="163">
        <v>44716.453421527782</v>
      </c>
      <c r="B98" s="164" t="s">
        <v>328</v>
      </c>
      <c r="C98" s="164" t="s">
        <v>20</v>
      </c>
      <c r="D98" s="164" t="s">
        <v>26</v>
      </c>
      <c r="E98" s="164" t="s">
        <v>22</v>
      </c>
      <c r="F98" s="164" t="s">
        <v>162</v>
      </c>
      <c r="G98" s="164" t="s">
        <v>329</v>
      </c>
      <c r="H98" s="164" t="s">
        <v>217</v>
      </c>
      <c r="I98" s="164" t="s">
        <v>110</v>
      </c>
      <c r="J98" s="164" t="s">
        <v>110</v>
      </c>
      <c r="K98" s="164" t="s">
        <v>110</v>
      </c>
      <c r="L98" s="164" t="s">
        <v>110</v>
      </c>
      <c r="M98" s="164" t="s">
        <v>110</v>
      </c>
      <c r="N98" s="164" t="s">
        <v>110</v>
      </c>
      <c r="O98" s="164" t="s">
        <v>110</v>
      </c>
      <c r="P98" s="164" t="s">
        <v>110</v>
      </c>
      <c r="Q98" s="164" t="s">
        <v>127</v>
      </c>
      <c r="R98" s="164" t="s">
        <v>134</v>
      </c>
      <c r="S98" s="164" t="s">
        <v>110</v>
      </c>
      <c r="T98" s="164" t="s">
        <v>110</v>
      </c>
    </row>
    <row r="99" spans="1:21" ht="12.75" x14ac:dyDescent="0.2">
      <c r="A99" s="163">
        <v>44716.453656168982</v>
      </c>
      <c r="B99" s="164" t="s">
        <v>330</v>
      </c>
      <c r="C99" s="164" t="s">
        <v>25</v>
      </c>
      <c r="D99" s="164" t="s">
        <v>26</v>
      </c>
      <c r="E99" s="164" t="s">
        <v>28</v>
      </c>
      <c r="F99" s="164" t="s">
        <v>165</v>
      </c>
      <c r="G99" s="164" t="s">
        <v>286</v>
      </c>
      <c r="H99" s="164" t="s">
        <v>124</v>
      </c>
      <c r="I99" s="164" t="s">
        <v>110</v>
      </c>
      <c r="J99" s="164" t="s">
        <v>110</v>
      </c>
      <c r="K99" s="164" t="s">
        <v>110</v>
      </c>
      <c r="L99" s="164" t="s">
        <v>110</v>
      </c>
      <c r="M99" s="164" t="s">
        <v>110</v>
      </c>
      <c r="N99" s="164" t="s">
        <v>134</v>
      </c>
      <c r="O99" s="164" t="s">
        <v>110</v>
      </c>
      <c r="P99" s="164" t="s">
        <v>110</v>
      </c>
      <c r="Q99" s="164" t="s">
        <v>110</v>
      </c>
      <c r="R99" s="164" t="s">
        <v>134</v>
      </c>
      <c r="S99" s="164" t="s">
        <v>110</v>
      </c>
      <c r="T99" s="164" t="s">
        <v>110</v>
      </c>
    </row>
    <row r="100" spans="1:21" ht="12.75" x14ac:dyDescent="0.2">
      <c r="A100" s="163">
        <v>44716.454038298616</v>
      </c>
      <c r="B100" s="164" t="s">
        <v>331</v>
      </c>
      <c r="C100" s="164" t="s">
        <v>25</v>
      </c>
      <c r="D100" s="164" t="s">
        <v>26</v>
      </c>
      <c r="E100" s="164" t="s">
        <v>28</v>
      </c>
      <c r="F100" s="164" t="s">
        <v>278</v>
      </c>
      <c r="G100" s="164" t="s">
        <v>228</v>
      </c>
      <c r="H100" s="164" t="s">
        <v>23</v>
      </c>
      <c r="I100" s="164" t="s">
        <v>127</v>
      </c>
      <c r="J100" s="164" t="s">
        <v>127</v>
      </c>
      <c r="K100" s="164" t="s">
        <v>127</v>
      </c>
      <c r="L100" s="164" t="s">
        <v>127</v>
      </c>
      <c r="M100" s="164" t="s">
        <v>110</v>
      </c>
      <c r="N100" s="164" t="s">
        <v>127</v>
      </c>
      <c r="O100" s="164" t="s">
        <v>127</v>
      </c>
      <c r="P100" s="164" t="s">
        <v>127</v>
      </c>
      <c r="Q100" s="164" t="s">
        <v>127</v>
      </c>
      <c r="R100" s="164" t="s">
        <v>134</v>
      </c>
      <c r="S100" s="164" t="s">
        <v>110</v>
      </c>
      <c r="T100" s="164" t="s">
        <v>110</v>
      </c>
      <c r="U100" s="164" t="s">
        <v>332</v>
      </c>
    </row>
    <row r="101" spans="1:21" ht="12.75" x14ac:dyDescent="0.2">
      <c r="A101" s="163">
        <v>44716.45430646991</v>
      </c>
      <c r="B101" s="164" t="s">
        <v>333</v>
      </c>
      <c r="C101" s="164" t="s">
        <v>25</v>
      </c>
      <c r="D101" s="164" t="s">
        <v>26</v>
      </c>
      <c r="E101" s="164" t="s">
        <v>28</v>
      </c>
      <c r="F101" s="164" t="s">
        <v>244</v>
      </c>
      <c r="G101" s="164" t="s">
        <v>334</v>
      </c>
      <c r="H101" s="164" t="s">
        <v>124</v>
      </c>
      <c r="I101" s="164" t="s">
        <v>127</v>
      </c>
      <c r="J101" s="164" t="s">
        <v>127</v>
      </c>
      <c r="K101" s="164" t="s">
        <v>127</v>
      </c>
      <c r="L101" s="164" t="s">
        <v>127</v>
      </c>
      <c r="M101" s="164" t="s">
        <v>127</v>
      </c>
      <c r="N101" s="164" t="s">
        <v>127</v>
      </c>
      <c r="O101" s="164" t="s">
        <v>127</v>
      </c>
      <c r="P101" s="164" t="s">
        <v>127</v>
      </c>
      <c r="Q101" s="164" t="s">
        <v>127</v>
      </c>
      <c r="R101" s="164" t="s">
        <v>128</v>
      </c>
      <c r="S101" s="164" t="s">
        <v>134</v>
      </c>
      <c r="T101" s="164" t="s">
        <v>110</v>
      </c>
    </row>
    <row r="102" spans="1:21" ht="12.75" x14ac:dyDescent="0.2">
      <c r="A102" s="163">
        <v>44716.454455555555</v>
      </c>
      <c r="B102" s="164" t="s">
        <v>335</v>
      </c>
      <c r="C102" s="164" t="s">
        <v>20</v>
      </c>
      <c r="D102" s="164" t="s">
        <v>24</v>
      </c>
      <c r="E102" s="164" t="s">
        <v>28</v>
      </c>
      <c r="F102" s="164" t="s">
        <v>336</v>
      </c>
      <c r="G102" s="164" t="s">
        <v>337</v>
      </c>
      <c r="H102" s="164" t="s">
        <v>23</v>
      </c>
      <c r="I102" s="164" t="s">
        <v>127</v>
      </c>
      <c r="J102" s="164" t="s">
        <v>127</v>
      </c>
      <c r="K102" s="164" t="s">
        <v>127</v>
      </c>
      <c r="L102" s="164" t="s">
        <v>127</v>
      </c>
      <c r="M102" s="164" t="s">
        <v>127</v>
      </c>
      <c r="N102" s="164" t="s">
        <v>127</v>
      </c>
      <c r="O102" s="164" t="s">
        <v>127</v>
      </c>
      <c r="P102" s="164" t="s">
        <v>127</v>
      </c>
      <c r="Q102" s="164" t="s">
        <v>127</v>
      </c>
      <c r="R102" s="164" t="s">
        <v>127</v>
      </c>
      <c r="S102" s="164" t="s">
        <v>127</v>
      </c>
      <c r="T102" s="164" t="s">
        <v>127</v>
      </c>
      <c r="U102" s="164" t="s">
        <v>338</v>
      </c>
    </row>
    <row r="103" spans="1:21" ht="12.75" x14ac:dyDescent="0.2">
      <c r="A103" s="163">
        <v>44716.454623043981</v>
      </c>
      <c r="B103" s="164" t="s">
        <v>339</v>
      </c>
      <c r="C103" s="164" t="s">
        <v>25</v>
      </c>
      <c r="D103" s="164" t="s">
        <v>24</v>
      </c>
      <c r="E103" s="164" t="s">
        <v>22</v>
      </c>
      <c r="F103" s="164" t="s">
        <v>27</v>
      </c>
      <c r="G103" s="164" t="s">
        <v>126</v>
      </c>
      <c r="H103" s="164" t="s">
        <v>124</v>
      </c>
      <c r="I103" s="164" t="s">
        <v>110</v>
      </c>
      <c r="J103" s="164" t="s">
        <v>110</v>
      </c>
      <c r="K103" s="164" t="s">
        <v>110</v>
      </c>
      <c r="L103" s="164" t="s">
        <v>127</v>
      </c>
      <c r="M103" s="164" t="s">
        <v>134</v>
      </c>
      <c r="N103" s="164" t="s">
        <v>110</v>
      </c>
      <c r="O103" s="164" t="s">
        <v>110</v>
      </c>
      <c r="P103" s="164" t="s">
        <v>110</v>
      </c>
      <c r="Q103" s="164" t="s">
        <v>110</v>
      </c>
      <c r="R103" s="164" t="s">
        <v>128</v>
      </c>
      <c r="S103" s="164" t="s">
        <v>110</v>
      </c>
      <c r="T103" s="164" t="s">
        <v>134</v>
      </c>
    </row>
    <row r="104" spans="1:21" ht="12.75" x14ac:dyDescent="0.2">
      <c r="A104" s="163">
        <v>44716.454898807875</v>
      </c>
      <c r="B104" s="164" t="s">
        <v>340</v>
      </c>
      <c r="C104" s="164" t="s">
        <v>25</v>
      </c>
      <c r="D104" s="164" t="s">
        <v>21</v>
      </c>
      <c r="E104" s="164" t="s">
        <v>28</v>
      </c>
      <c r="F104" s="164" t="s">
        <v>341</v>
      </c>
      <c r="G104" s="164" t="s">
        <v>235</v>
      </c>
      <c r="H104" s="164" t="s">
        <v>23</v>
      </c>
      <c r="I104" s="164" t="s">
        <v>134</v>
      </c>
      <c r="J104" s="164" t="s">
        <v>134</v>
      </c>
      <c r="K104" s="164" t="s">
        <v>134</v>
      </c>
      <c r="L104" s="164" t="s">
        <v>134</v>
      </c>
      <c r="M104" s="164" t="s">
        <v>110</v>
      </c>
      <c r="N104" s="164" t="s">
        <v>110</v>
      </c>
      <c r="O104" s="164" t="s">
        <v>127</v>
      </c>
      <c r="P104" s="164" t="s">
        <v>127</v>
      </c>
      <c r="Q104" s="164" t="s">
        <v>127</v>
      </c>
      <c r="R104" s="164" t="s">
        <v>128</v>
      </c>
      <c r="S104" s="164" t="s">
        <v>134</v>
      </c>
      <c r="T104" s="164" t="s">
        <v>110</v>
      </c>
    </row>
    <row r="105" spans="1:21" ht="12.75" x14ac:dyDescent="0.2">
      <c r="A105" s="163">
        <v>44716.455188831023</v>
      </c>
      <c r="B105" s="164" t="s">
        <v>342</v>
      </c>
      <c r="C105" s="164" t="s">
        <v>25</v>
      </c>
      <c r="D105" s="164" t="s">
        <v>24</v>
      </c>
      <c r="E105" s="164" t="s">
        <v>22</v>
      </c>
      <c r="F105" s="164" t="s">
        <v>27</v>
      </c>
      <c r="G105" s="164" t="s">
        <v>133</v>
      </c>
      <c r="H105" s="164" t="s">
        <v>30</v>
      </c>
      <c r="I105" s="164" t="s">
        <v>110</v>
      </c>
      <c r="J105" s="164" t="s">
        <v>110</v>
      </c>
      <c r="K105" s="164" t="s">
        <v>110</v>
      </c>
      <c r="L105" s="164" t="s">
        <v>127</v>
      </c>
      <c r="M105" s="164" t="s">
        <v>110</v>
      </c>
      <c r="N105" s="164" t="s">
        <v>110</v>
      </c>
      <c r="O105" s="164" t="s">
        <v>110</v>
      </c>
      <c r="P105" s="164" t="s">
        <v>110</v>
      </c>
      <c r="Q105" s="164" t="s">
        <v>110</v>
      </c>
      <c r="R105" s="164" t="s">
        <v>128</v>
      </c>
      <c r="S105" s="164" t="s">
        <v>134</v>
      </c>
      <c r="T105" s="164" t="s">
        <v>134</v>
      </c>
    </row>
    <row r="106" spans="1:21" ht="12.75" x14ac:dyDescent="0.2">
      <c r="A106" s="163">
        <v>44716.455595081017</v>
      </c>
      <c r="B106" s="164" t="s">
        <v>343</v>
      </c>
      <c r="C106" s="164" t="s">
        <v>25</v>
      </c>
      <c r="D106" s="164" t="s">
        <v>21</v>
      </c>
      <c r="E106" s="164" t="s">
        <v>28</v>
      </c>
      <c r="F106" s="164" t="s">
        <v>195</v>
      </c>
      <c r="G106" s="164" t="s">
        <v>195</v>
      </c>
      <c r="H106" s="164" t="s">
        <v>23</v>
      </c>
      <c r="I106" s="164" t="s">
        <v>127</v>
      </c>
      <c r="J106" s="164" t="s">
        <v>127</v>
      </c>
      <c r="K106" s="164" t="s">
        <v>127</v>
      </c>
      <c r="L106" s="164" t="s">
        <v>127</v>
      </c>
      <c r="M106" s="164" t="s">
        <v>127</v>
      </c>
      <c r="N106" s="164" t="s">
        <v>127</v>
      </c>
      <c r="O106" s="164" t="s">
        <v>127</v>
      </c>
      <c r="P106" s="164" t="s">
        <v>127</v>
      </c>
      <c r="Q106" s="164" t="s">
        <v>127</v>
      </c>
      <c r="R106" s="164" t="s">
        <v>127</v>
      </c>
      <c r="S106" s="164" t="s">
        <v>127</v>
      </c>
      <c r="T106" s="164" t="s">
        <v>127</v>
      </c>
      <c r="U106" s="164" t="s">
        <v>344</v>
      </c>
    </row>
    <row r="107" spans="1:21" ht="12.75" x14ac:dyDescent="0.2">
      <c r="A107" s="163">
        <v>44716.455595567131</v>
      </c>
      <c r="B107" s="164" t="s">
        <v>345</v>
      </c>
      <c r="C107" s="164" t="s">
        <v>25</v>
      </c>
      <c r="D107" s="164" t="s">
        <v>26</v>
      </c>
      <c r="E107" s="164" t="s">
        <v>28</v>
      </c>
      <c r="F107" s="164" t="s">
        <v>228</v>
      </c>
      <c r="G107" s="164" t="s">
        <v>228</v>
      </c>
      <c r="H107" s="164" t="s">
        <v>124</v>
      </c>
      <c r="I107" s="164" t="s">
        <v>110</v>
      </c>
      <c r="J107" s="164" t="s">
        <v>110</v>
      </c>
      <c r="K107" s="164" t="s">
        <v>110</v>
      </c>
      <c r="L107" s="164" t="s">
        <v>110</v>
      </c>
      <c r="M107" s="164" t="s">
        <v>110</v>
      </c>
      <c r="N107" s="164" t="s">
        <v>110</v>
      </c>
      <c r="O107" s="164" t="s">
        <v>110</v>
      </c>
      <c r="P107" s="164" t="s">
        <v>110</v>
      </c>
      <c r="Q107" s="164" t="s">
        <v>110</v>
      </c>
      <c r="R107" s="164" t="s">
        <v>110</v>
      </c>
      <c r="S107" s="164" t="s">
        <v>110</v>
      </c>
      <c r="T107" s="164" t="s">
        <v>110</v>
      </c>
      <c r="U107" s="164" t="s">
        <v>346</v>
      </c>
    </row>
    <row r="108" spans="1:21" ht="12.75" x14ac:dyDescent="0.2">
      <c r="A108" s="163">
        <v>44716.455867650468</v>
      </c>
      <c r="B108" s="164" t="s">
        <v>347</v>
      </c>
      <c r="C108" s="164" t="s">
        <v>25</v>
      </c>
      <c r="D108" s="164" t="s">
        <v>24</v>
      </c>
      <c r="E108" s="164" t="s">
        <v>28</v>
      </c>
      <c r="F108" s="164" t="s">
        <v>228</v>
      </c>
      <c r="G108" s="164" t="s">
        <v>228</v>
      </c>
      <c r="H108" s="164" t="s">
        <v>23</v>
      </c>
      <c r="I108" s="164" t="s">
        <v>110</v>
      </c>
      <c r="J108" s="164" t="s">
        <v>110</v>
      </c>
      <c r="K108" s="164" t="s">
        <v>110</v>
      </c>
      <c r="L108" s="164" t="s">
        <v>110</v>
      </c>
      <c r="M108" s="164" t="s">
        <v>110</v>
      </c>
      <c r="N108" s="164" t="s">
        <v>110</v>
      </c>
      <c r="O108" s="164" t="s">
        <v>110</v>
      </c>
      <c r="P108" s="164" t="s">
        <v>110</v>
      </c>
      <c r="Q108" s="164" t="s">
        <v>110</v>
      </c>
      <c r="R108" s="164" t="s">
        <v>110</v>
      </c>
      <c r="S108" s="164" t="s">
        <v>110</v>
      </c>
      <c r="T108" s="164" t="s">
        <v>110</v>
      </c>
    </row>
    <row r="109" spans="1:21" ht="12.75" x14ac:dyDescent="0.2">
      <c r="A109" s="163">
        <v>44716.456281122686</v>
      </c>
      <c r="B109" s="164" t="s">
        <v>348</v>
      </c>
      <c r="C109" s="164" t="s">
        <v>25</v>
      </c>
      <c r="D109" s="164" t="s">
        <v>21</v>
      </c>
      <c r="E109" s="164" t="s">
        <v>28</v>
      </c>
      <c r="F109" s="164" t="s">
        <v>349</v>
      </c>
      <c r="G109" s="164" t="s">
        <v>350</v>
      </c>
      <c r="H109" s="164" t="s">
        <v>124</v>
      </c>
      <c r="I109" s="164" t="s">
        <v>127</v>
      </c>
      <c r="J109" s="164" t="s">
        <v>110</v>
      </c>
      <c r="K109" s="164" t="s">
        <v>127</v>
      </c>
      <c r="L109" s="164" t="s">
        <v>110</v>
      </c>
      <c r="M109" s="164" t="s">
        <v>127</v>
      </c>
      <c r="N109" s="164" t="s">
        <v>127</v>
      </c>
      <c r="P109" s="164" t="s">
        <v>127</v>
      </c>
      <c r="Q109" s="164" t="s">
        <v>127</v>
      </c>
      <c r="R109" s="164" t="s">
        <v>128</v>
      </c>
      <c r="S109" s="164" t="s">
        <v>134</v>
      </c>
      <c r="T109" s="164" t="s">
        <v>134</v>
      </c>
      <c r="U109" s="164" t="s">
        <v>351</v>
      </c>
    </row>
    <row r="110" spans="1:21" ht="12.75" x14ac:dyDescent="0.2">
      <c r="A110" s="163">
        <v>44716.456868796296</v>
      </c>
      <c r="B110" s="164" t="s">
        <v>352</v>
      </c>
      <c r="C110" s="164" t="s">
        <v>20</v>
      </c>
      <c r="D110" s="164" t="s">
        <v>34</v>
      </c>
      <c r="E110" s="164" t="s">
        <v>22</v>
      </c>
      <c r="F110" s="164" t="s">
        <v>27</v>
      </c>
      <c r="G110" s="164" t="s">
        <v>117</v>
      </c>
      <c r="H110" s="164" t="s">
        <v>30</v>
      </c>
      <c r="I110" s="164" t="s">
        <v>134</v>
      </c>
      <c r="M110" s="164" t="s">
        <v>110</v>
      </c>
      <c r="N110" s="164" t="s">
        <v>110</v>
      </c>
      <c r="O110" s="164" t="s">
        <v>110</v>
      </c>
      <c r="P110" s="164" t="s">
        <v>110</v>
      </c>
      <c r="R110" s="164" t="s">
        <v>128</v>
      </c>
      <c r="S110" s="164" t="s">
        <v>110</v>
      </c>
      <c r="U110" s="164" t="s">
        <v>353</v>
      </c>
    </row>
    <row r="111" spans="1:21" ht="12.75" x14ac:dyDescent="0.2">
      <c r="A111" s="163">
        <v>44716.457130104165</v>
      </c>
      <c r="B111" s="164" t="s">
        <v>354</v>
      </c>
      <c r="C111" s="164" t="s">
        <v>25</v>
      </c>
      <c r="D111" s="164" t="s">
        <v>24</v>
      </c>
      <c r="E111" s="164" t="s">
        <v>28</v>
      </c>
      <c r="F111" s="164" t="s">
        <v>278</v>
      </c>
      <c r="G111" s="164" t="s">
        <v>280</v>
      </c>
      <c r="H111" s="164" t="s">
        <v>124</v>
      </c>
      <c r="I111" s="164" t="s">
        <v>127</v>
      </c>
      <c r="J111" s="164" t="s">
        <v>127</v>
      </c>
      <c r="K111" s="164" t="s">
        <v>127</v>
      </c>
      <c r="L111" s="164" t="s">
        <v>127</v>
      </c>
      <c r="M111" s="164" t="s">
        <v>127</v>
      </c>
      <c r="N111" s="164" t="s">
        <v>127</v>
      </c>
      <c r="O111" s="164" t="s">
        <v>127</v>
      </c>
      <c r="P111" s="164" t="s">
        <v>110</v>
      </c>
      <c r="Q111" s="164" t="s">
        <v>110</v>
      </c>
      <c r="R111" s="164" t="s">
        <v>128</v>
      </c>
      <c r="S111" s="164" t="s">
        <v>134</v>
      </c>
      <c r="T111" s="164" t="s">
        <v>110</v>
      </c>
      <c r="U111" s="164" t="s">
        <v>355</v>
      </c>
    </row>
    <row r="112" spans="1:21" ht="12.75" x14ac:dyDescent="0.2">
      <c r="A112" s="163">
        <v>44716.457237766204</v>
      </c>
      <c r="B112" s="164" t="s">
        <v>356</v>
      </c>
      <c r="C112" s="164" t="s">
        <v>25</v>
      </c>
      <c r="D112" s="164" t="s">
        <v>24</v>
      </c>
      <c r="E112" s="164" t="s">
        <v>22</v>
      </c>
      <c r="F112" s="164" t="s">
        <v>33</v>
      </c>
      <c r="G112" s="164" t="s">
        <v>126</v>
      </c>
      <c r="H112" s="164" t="s">
        <v>217</v>
      </c>
      <c r="I112" s="164" t="s">
        <v>127</v>
      </c>
      <c r="J112" s="164" t="s">
        <v>127</v>
      </c>
      <c r="K112" s="164" t="s">
        <v>127</v>
      </c>
      <c r="L112" s="164" t="s">
        <v>127</v>
      </c>
      <c r="M112" s="164" t="s">
        <v>127</v>
      </c>
      <c r="N112" s="164" t="s">
        <v>127</v>
      </c>
      <c r="O112" s="164" t="s">
        <v>127</v>
      </c>
      <c r="P112" s="164" t="s">
        <v>127</v>
      </c>
      <c r="Q112" s="164" t="s">
        <v>127</v>
      </c>
      <c r="R112" s="164" t="s">
        <v>134</v>
      </c>
      <c r="S112" s="164" t="s">
        <v>110</v>
      </c>
      <c r="T112" s="164" t="s">
        <v>110</v>
      </c>
    </row>
    <row r="113" spans="1:21" ht="12.75" x14ac:dyDescent="0.2">
      <c r="A113" s="163">
        <v>44716.457685532412</v>
      </c>
      <c r="B113" s="164" t="s">
        <v>357</v>
      </c>
      <c r="C113" s="164" t="s">
        <v>25</v>
      </c>
      <c r="D113" s="164" t="s">
        <v>26</v>
      </c>
      <c r="E113" s="164" t="s">
        <v>28</v>
      </c>
      <c r="F113" s="164" t="s">
        <v>178</v>
      </c>
      <c r="G113" s="164" t="s">
        <v>358</v>
      </c>
      <c r="H113" s="164" t="s">
        <v>31</v>
      </c>
      <c r="I113" s="164" t="s">
        <v>110</v>
      </c>
      <c r="J113" s="164" t="s">
        <v>110</v>
      </c>
      <c r="K113" s="164" t="s">
        <v>110</v>
      </c>
      <c r="L113" s="164" t="s">
        <v>110</v>
      </c>
      <c r="M113" s="164" t="s">
        <v>110</v>
      </c>
      <c r="N113" s="164" t="s">
        <v>110</v>
      </c>
      <c r="O113" s="164" t="s">
        <v>127</v>
      </c>
      <c r="P113" s="164" t="s">
        <v>127</v>
      </c>
      <c r="Q113" s="164" t="s">
        <v>127</v>
      </c>
      <c r="R113" s="164" t="s">
        <v>110</v>
      </c>
      <c r="S113" s="164" t="s">
        <v>110</v>
      </c>
      <c r="T113" s="164" t="s">
        <v>110</v>
      </c>
      <c r="U113" s="164" t="s">
        <v>32</v>
      </c>
    </row>
    <row r="114" spans="1:21" ht="12.75" x14ac:dyDescent="0.2">
      <c r="A114" s="163">
        <v>44716.457945462964</v>
      </c>
      <c r="B114" s="164" t="s">
        <v>359</v>
      </c>
      <c r="C114" s="164" t="s">
        <v>20</v>
      </c>
      <c r="D114" s="164" t="s">
        <v>21</v>
      </c>
      <c r="E114" s="164" t="s">
        <v>28</v>
      </c>
      <c r="F114" s="164" t="s">
        <v>360</v>
      </c>
      <c r="G114" s="164" t="s">
        <v>334</v>
      </c>
      <c r="H114" s="164" t="s">
        <v>124</v>
      </c>
      <c r="I114" s="164" t="s">
        <v>110</v>
      </c>
      <c r="J114" s="164" t="s">
        <v>110</v>
      </c>
      <c r="K114" s="164" t="s">
        <v>110</v>
      </c>
      <c r="L114" s="164" t="s">
        <v>110</v>
      </c>
      <c r="M114" s="164" t="s">
        <v>110</v>
      </c>
      <c r="N114" s="164" t="s">
        <v>110</v>
      </c>
      <c r="O114" s="164" t="s">
        <v>110</v>
      </c>
      <c r="P114" s="164" t="s">
        <v>110</v>
      </c>
      <c r="Q114" s="164" t="s">
        <v>110</v>
      </c>
      <c r="R114" s="164" t="s">
        <v>110</v>
      </c>
      <c r="S114" s="164" t="s">
        <v>110</v>
      </c>
      <c r="T114" s="164" t="s">
        <v>110</v>
      </c>
    </row>
    <row r="115" spans="1:21" ht="12.75" x14ac:dyDescent="0.2">
      <c r="A115" s="163">
        <v>44716.457985914356</v>
      </c>
      <c r="B115" s="164" t="s">
        <v>361</v>
      </c>
      <c r="C115" s="164" t="s">
        <v>25</v>
      </c>
      <c r="D115" s="164" t="s">
        <v>24</v>
      </c>
      <c r="E115" s="164" t="s">
        <v>28</v>
      </c>
      <c r="F115" s="164" t="s">
        <v>270</v>
      </c>
      <c r="G115" s="164" t="s">
        <v>271</v>
      </c>
      <c r="H115" s="164" t="s">
        <v>30</v>
      </c>
      <c r="I115" s="164" t="s">
        <v>110</v>
      </c>
      <c r="J115" s="164" t="s">
        <v>127</v>
      </c>
      <c r="K115" s="164" t="s">
        <v>127</v>
      </c>
      <c r="L115" s="164" t="s">
        <v>110</v>
      </c>
      <c r="M115" s="164" t="s">
        <v>127</v>
      </c>
      <c r="N115" s="164" t="s">
        <v>127</v>
      </c>
      <c r="O115" s="164" t="s">
        <v>127</v>
      </c>
      <c r="P115" s="164" t="s">
        <v>127</v>
      </c>
      <c r="Q115" s="164" t="s">
        <v>127</v>
      </c>
      <c r="R115" s="164" t="s">
        <v>127</v>
      </c>
      <c r="S115" s="164" t="s">
        <v>127</v>
      </c>
      <c r="T115" s="164" t="s">
        <v>127</v>
      </c>
    </row>
    <row r="116" spans="1:21" ht="12.75" x14ac:dyDescent="0.2">
      <c r="A116" s="163">
        <v>44716.458487199074</v>
      </c>
      <c r="B116" s="164" t="s">
        <v>362</v>
      </c>
      <c r="C116" s="164" t="s">
        <v>20</v>
      </c>
      <c r="D116" s="164" t="s">
        <v>24</v>
      </c>
      <c r="E116" s="164" t="s">
        <v>28</v>
      </c>
      <c r="F116" s="164" t="s">
        <v>172</v>
      </c>
      <c r="G116" s="164" t="s">
        <v>185</v>
      </c>
      <c r="H116" s="164" t="s">
        <v>31</v>
      </c>
      <c r="I116" s="164" t="s">
        <v>127</v>
      </c>
      <c r="J116" s="164" t="s">
        <v>127</v>
      </c>
      <c r="K116" s="164" t="s">
        <v>127</v>
      </c>
      <c r="L116" s="164" t="s">
        <v>127</v>
      </c>
      <c r="M116" s="164" t="s">
        <v>127</v>
      </c>
      <c r="N116" s="164" t="s">
        <v>127</v>
      </c>
      <c r="O116" s="164" t="s">
        <v>127</v>
      </c>
      <c r="P116" s="164" t="s">
        <v>127</v>
      </c>
      <c r="Q116" s="164" t="s">
        <v>127</v>
      </c>
      <c r="R116" s="164" t="s">
        <v>134</v>
      </c>
      <c r="S116" s="164" t="s">
        <v>110</v>
      </c>
      <c r="T116" s="164" t="s">
        <v>110</v>
      </c>
    </row>
    <row r="117" spans="1:21" ht="12.75" x14ac:dyDescent="0.2">
      <c r="A117" s="163">
        <v>44716.458702094911</v>
      </c>
      <c r="B117" s="164" t="s">
        <v>363</v>
      </c>
      <c r="C117" s="164" t="s">
        <v>25</v>
      </c>
      <c r="D117" s="164" t="s">
        <v>26</v>
      </c>
      <c r="E117" s="164" t="s">
        <v>28</v>
      </c>
      <c r="F117" s="164" t="s">
        <v>172</v>
      </c>
      <c r="G117" s="164" t="s">
        <v>286</v>
      </c>
      <c r="H117" s="164" t="s">
        <v>124</v>
      </c>
      <c r="I117" s="164" t="s">
        <v>134</v>
      </c>
      <c r="J117" s="164" t="s">
        <v>134</v>
      </c>
      <c r="K117" s="164" t="s">
        <v>134</v>
      </c>
      <c r="L117" s="164" t="s">
        <v>134</v>
      </c>
      <c r="M117" s="164" t="s">
        <v>110</v>
      </c>
      <c r="N117" s="164" t="s">
        <v>110</v>
      </c>
      <c r="O117" s="164" t="s">
        <v>110</v>
      </c>
      <c r="P117" s="164" t="s">
        <v>110</v>
      </c>
      <c r="Q117" s="164" t="s">
        <v>127</v>
      </c>
      <c r="R117" s="164" t="s">
        <v>134</v>
      </c>
      <c r="S117" s="164" t="s">
        <v>134</v>
      </c>
      <c r="T117" s="164" t="s">
        <v>110</v>
      </c>
      <c r="U117" s="164" t="s">
        <v>32</v>
      </c>
    </row>
    <row r="118" spans="1:21" ht="12.75" x14ac:dyDescent="0.2">
      <c r="A118" s="163">
        <v>44716.459124062501</v>
      </c>
      <c r="B118" s="164" t="s">
        <v>364</v>
      </c>
      <c r="C118" s="164" t="s">
        <v>25</v>
      </c>
      <c r="D118" s="164" t="s">
        <v>24</v>
      </c>
      <c r="E118" s="164" t="s">
        <v>28</v>
      </c>
      <c r="F118" s="164" t="s">
        <v>365</v>
      </c>
      <c r="G118" s="164" t="s">
        <v>366</v>
      </c>
      <c r="H118" s="164" t="s">
        <v>31</v>
      </c>
      <c r="I118" s="164" t="s">
        <v>127</v>
      </c>
      <c r="J118" s="164" t="s">
        <v>110</v>
      </c>
      <c r="K118" s="164" t="s">
        <v>110</v>
      </c>
      <c r="L118" s="164" t="s">
        <v>134</v>
      </c>
      <c r="M118" s="164" t="s">
        <v>110</v>
      </c>
      <c r="N118" s="164" t="s">
        <v>134</v>
      </c>
      <c r="O118" s="164" t="s">
        <v>110</v>
      </c>
      <c r="P118" s="164" t="s">
        <v>110</v>
      </c>
      <c r="Q118" s="164" t="s">
        <v>127</v>
      </c>
      <c r="R118" s="164" t="s">
        <v>128</v>
      </c>
      <c r="S118" s="164" t="s">
        <v>134</v>
      </c>
      <c r="T118" s="164" t="s">
        <v>134</v>
      </c>
    </row>
    <row r="119" spans="1:21" ht="12.75" x14ac:dyDescent="0.2">
      <c r="A119" s="163">
        <v>44716.459508958331</v>
      </c>
      <c r="B119" s="164" t="s">
        <v>367</v>
      </c>
      <c r="C119" s="164" t="s">
        <v>20</v>
      </c>
      <c r="D119" s="164" t="s">
        <v>24</v>
      </c>
      <c r="E119" s="164" t="s">
        <v>22</v>
      </c>
      <c r="F119" s="164" t="s">
        <v>368</v>
      </c>
      <c r="G119" s="164" t="s">
        <v>141</v>
      </c>
      <c r="H119" s="164" t="s">
        <v>31</v>
      </c>
      <c r="I119" s="164" t="s">
        <v>127</v>
      </c>
      <c r="J119" s="164" t="s">
        <v>127</v>
      </c>
      <c r="K119" s="164" t="s">
        <v>127</v>
      </c>
      <c r="L119" s="164" t="s">
        <v>127</v>
      </c>
      <c r="M119" s="164" t="s">
        <v>127</v>
      </c>
      <c r="N119" s="164" t="s">
        <v>127</v>
      </c>
      <c r="O119" s="164" t="s">
        <v>127</v>
      </c>
      <c r="P119" s="164" t="s">
        <v>127</v>
      </c>
      <c r="Q119" s="164" t="s">
        <v>127</v>
      </c>
      <c r="R119" s="164" t="s">
        <v>134</v>
      </c>
      <c r="S119" s="164" t="s">
        <v>110</v>
      </c>
      <c r="T119" s="164" t="s">
        <v>110</v>
      </c>
    </row>
    <row r="120" spans="1:21" ht="12.75" x14ac:dyDescent="0.2">
      <c r="A120" s="163">
        <v>44716.459587314814</v>
      </c>
      <c r="B120" s="164" t="s">
        <v>369</v>
      </c>
      <c r="C120" s="164" t="s">
        <v>25</v>
      </c>
      <c r="D120" s="164" t="s">
        <v>26</v>
      </c>
      <c r="E120" s="164" t="s">
        <v>28</v>
      </c>
      <c r="F120" s="164" t="s">
        <v>33</v>
      </c>
      <c r="G120" s="164" t="s">
        <v>133</v>
      </c>
      <c r="H120" s="164" t="s">
        <v>124</v>
      </c>
      <c r="I120" s="164" t="s">
        <v>110</v>
      </c>
      <c r="J120" s="164" t="s">
        <v>110</v>
      </c>
      <c r="K120" s="164" t="s">
        <v>110</v>
      </c>
      <c r="M120" s="164" t="s">
        <v>110</v>
      </c>
      <c r="N120" s="164" t="s">
        <v>110</v>
      </c>
      <c r="O120" s="164" t="s">
        <v>110</v>
      </c>
      <c r="P120" s="164" t="s">
        <v>110</v>
      </c>
      <c r="Q120" s="164" t="s">
        <v>110</v>
      </c>
      <c r="R120" s="164" t="s">
        <v>110</v>
      </c>
      <c r="S120" s="164" t="s">
        <v>110</v>
      </c>
      <c r="T120" s="164" t="s">
        <v>110</v>
      </c>
      <c r="U120" s="164" t="s">
        <v>32</v>
      </c>
    </row>
    <row r="121" spans="1:21" ht="12.75" x14ac:dyDescent="0.2">
      <c r="A121" s="163">
        <v>44716.459666828705</v>
      </c>
      <c r="B121" s="164" t="s">
        <v>370</v>
      </c>
      <c r="C121" s="164" t="s">
        <v>20</v>
      </c>
      <c r="D121" s="164" t="s">
        <v>21</v>
      </c>
      <c r="E121" s="164" t="s">
        <v>28</v>
      </c>
      <c r="F121" s="164" t="s">
        <v>371</v>
      </c>
      <c r="G121" s="164" t="s">
        <v>372</v>
      </c>
      <c r="H121" s="164" t="s">
        <v>31</v>
      </c>
      <c r="I121" s="164" t="s">
        <v>110</v>
      </c>
      <c r="J121" s="164" t="s">
        <v>110</v>
      </c>
      <c r="K121" s="164" t="s">
        <v>110</v>
      </c>
      <c r="L121" s="164" t="s">
        <v>110</v>
      </c>
      <c r="M121" s="164" t="s">
        <v>110</v>
      </c>
      <c r="N121" s="164" t="s">
        <v>110</v>
      </c>
      <c r="O121" s="164" t="s">
        <v>110</v>
      </c>
      <c r="P121" s="164" t="s">
        <v>110</v>
      </c>
      <c r="Q121" s="164" t="s">
        <v>110</v>
      </c>
      <c r="R121" s="164" t="s">
        <v>128</v>
      </c>
      <c r="S121" s="164" t="s">
        <v>134</v>
      </c>
      <c r="T121" s="164" t="s">
        <v>110</v>
      </c>
    </row>
    <row r="122" spans="1:21" ht="12.75" x14ac:dyDescent="0.2">
      <c r="A122" s="163">
        <v>44716.46026900463</v>
      </c>
      <c r="B122" s="164" t="s">
        <v>373</v>
      </c>
      <c r="C122" s="164" t="s">
        <v>25</v>
      </c>
      <c r="D122" s="164" t="s">
        <v>26</v>
      </c>
      <c r="E122" s="164" t="s">
        <v>28</v>
      </c>
      <c r="F122" s="164" t="s">
        <v>178</v>
      </c>
      <c r="G122" s="164" t="s">
        <v>358</v>
      </c>
      <c r="H122" s="164" t="s">
        <v>31</v>
      </c>
      <c r="I122" s="164" t="s">
        <v>127</v>
      </c>
      <c r="J122" s="164" t="s">
        <v>127</v>
      </c>
      <c r="K122" s="164" t="s">
        <v>127</v>
      </c>
      <c r="L122" s="164" t="s">
        <v>127</v>
      </c>
      <c r="M122" s="164" t="s">
        <v>127</v>
      </c>
      <c r="N122" s="164" t="s">
        <v>127</v>
      </c>
      <c r="O122" s="164" t="s">
        <v>127</v>
      </c>
      <c r="P122" s="164" t="s">
        <v>127</v>
      </c>
      <c r="Q122" s="164" t="s">
        <v>127</v>
      </c>
      <c r="R122" s="164" t="s">
        <v>127</v>
      </c>
      <c r="S122" s="164" t="s">
        <v>127</v>
      </c>
      <c r="T122" s="164" t="s">
        <v>127</v>
      </c>
    </row>
    <row r="123" spans="1:21" ht="12.75" x14ac:dyDescent="0.2">
      <c r="A123" s="163">
        <v>44716.460523402777</v>
      </c>
      <c r="B123" s="164" t="s">
        <v>374</v>
      </c>
      <c r="C123" s="164" t="s">
        <v>25</v>
      </c>
      <c r="D123" s="164" t="s">
        <v>26</v>
      </c>
      <c r="E123" s="164" t="s">
        <v>28</v>
      </c>
      <c r="F123" s="164" t="s">
        <v>178</v>
      </c>
      <c r="G123" s="164" t="s">
        <v>196</v>
      </c>
      <c r="H123" s="164" t="s">
        <v>23</v>
      </c>
      <c r="I123" s="164" t="s">
        <v>110</v>
      </c>
      <c r="J123" s="164" t="s">
        <v>127</v>
      </c>
      <c r="K123" s="164" t="s">
        <v>127</v>
      </c>
      <c r="L123" s="164" t="s">
        <v>110</v>
      </c>
      <c r="M123" s="164" t="s">
        <v>110</v>
      </c>
      <c r="N123" s="164" t="s">
        <v>110</v>
      </c>
      <c r="O123" s="164" t="s">
        <v>127</v>
      </c>
      <c r="P123" s="164" t="s">
        <v>127</v>
      </c>
      <c r="Q123" s="164" t="s">
        <v>127</v>
      </c>
      <c r="R123" s="164" t="s">
        <v>134</v>
      </c>
      <c r="S123" s="164" t="s">
        <v>110</v>
      </c>
      <c r="T123" s="164" t="s">
        <v>110</v>
      </c>
      <c r="U123" s="164" t="s">
        <v>32</v>
      </c>
    </row>
    <row r="124" spans="1:21" ht="12.75" x14ac:dyDescent="0.2">
      <c r="A124" s="163">
        <v>44716.460721446754</v>
      </c>
      <c r="B124" s="164" t="s">
        <v>375</v>
      </c>
      <c r="C124" s="164" t="s">
        <v>25</v>
      </c>
      <c r="D124" s="164" t="s">
        <v>24</v>
      </c>
      <c r="E124" s="164" t="s">
        <v>28</v>
      </c>
      <c r="F124" s="164" t="s">
        <v>376</v>
      </c>
      <c r="G124" s="164" t="s">
        <v>377</v>
      </c>
      <c r="H124" s="164" t="s">
        <v>31</v>
      </c>
      <c r="I124" s="164" t="s">
        <v>110</v>
      </c>
      <c r="J124" s="164" t="s">
        <v>127</v>
      </c>
      <c r="K124" s="164" t="s">
        <v>127</v>
      </c>
      <c r="L124" s="164" t="s">
        <v>110</v>
      </c>
      <c r="M124" s="164" t="s">
        <v>127</v>
      </c>
      <c r="N124" s="164" t="s">
        <v>127</v>
      </c>
      <c r="O124" s="164" t="s">
        <v>127</v>
      </c>
      <c r="P124" s="164" t="s">
        <v>127</v>
      </c>
      <c r="Q124" s="164" t="s">
        <v>127</v>
      </c>
      <c r="R124" s="164" t="s">
        <v>134</v>
      </c>
      <c r="S124" s="164" t="s">
        <v>110</v>
      </c>
      <c r="T124" s="164" t="s">
        <v>110</v>
      </c>
    </row>
    <row r="125" spans="1:21" ht="12.75" x14ac:dyDescent="0.2">
      <c r="A125" s="163">
        <v>44716.460906574073</v>
      </c>
      <c r="B125" s="164" t="s">
        <v>378</v>
      </c>
      <c r="C125" s="164" t="s">
        <v>20</v>
      </c>
      <c r="D125" s="164" t="s">
        <v>21</v>
      </c>
      <c r="E125" s="164" t="s">
        <v>22</v>
      </c>
      <c r="F125" s="164" t="s">
        <v>33</v>
      </c>
      <c r="G125" s="164" t="s">
        <v>316</v>
      </c>
      <c r="H125" s="164" t="s">
        <v>31</v>
      </c>
      <c r="I125" s="164" t="s">
        <v>127</v>
      </c>
      <c r="J125" s="164" t="s">
        <v>127</v>
      </c>
      <c r="K125" s="164" t="s">
        <v>127</v>
      </c>
      <c r="L125" s="164" t="s">
        <v>127</v>
      </c>
      <c r="M125" s="164" t="s">
        <v>127</v>
      </c>
      <c r="N125" s="164" t="s">
        <v>127</v>
      </c>
      <c r="O125" s="164" t="s">
        <v>127</v>
      </c>
      <c r="P125" s="164" t="s">
        <v>127</v>
      </c>
      <c r="Q125" s="164" t="s">
        <v>127</v>
      </c>
      <c r="R125" s="164" t="s">
        <v>127</v>
      </c>
      <c r="S125" s="164" t="s">
        <v>127</v>
      </c>
      <c r="T125" s="164" t="s">
        <v>127</v>
      </c>
      <c r="U125" s="164" t="s">
        <v>379</v>
      </c>
    </row>
    <row r="126" spans="1:21" ht="12.75" x14ac:dyDescent="0.2">
      <c r="A126" s="163">
        <v>44716.461648541663</v>
      </c>
      <c r="B126" s="164" t="s">
        <v>380</v>
      </c>
      <c r="C126" s="164" t="s">
        <v>25</v>
      </c>
      <c r="D126" s="164" t="s">
        <v>24</v>
      </c>
      <c r="E126" s="164" t="s">
        <v>22</v>
      </c>
      <c r="F126" s="164" t="s">
        <v>33</v>
      </c>
      <c r="G126" s="164" t="s">
        <v>316</v>
      </c>
      <c r="H126" s="164" t="s">
        <v>124</v>
      </c>
      <c r="I126" s="164" t="s">
        <v>110</v>
      </c>
      <c r="J126" s="164" t="s">
        <v>110</v>
      </c>
      <c r="K126" s="164" t="s">
        <v>110</v>
      </c>
      <c r="L126" s="164" t="s">
        <v>110</v>
      </c>
      <c r="M126" s="164" t="s">
        <v>110</v>
      </c>
      <c r="N126" s="164" t="s">
        <v>110</v>
      </c>
      <c r="O126" s="164" t="s">
        <v>127</v>
      </c>
      <c r="P126" s="164" t="s">
        <v>127</v>
      </c>
      <c r="Q126" s="164" t="s">
        <v>127</v>
      </c>
      <c r="R126" s="164" t="s">
        <v>110</v>
      </c>
      <c r="S126" s="164" t="s">
        <v>110</v>
      </c>
      <c r="T126" s="164" t="s">
        <v>110</v>
      </c>
    </row>
    <row r="127" spans="1:21" ht="12.75" x14ac:dyDescent="0.2">
      <c r="A127" s="163">
        <v>44716.463053171297</v>
      </c>
      <c r="B127" s="164" t="s">
        <v>381</v>
      </c>
      <c r="C127" s="164" t="s">
        <v>25</v>
      </c>
      <c r="D127" s="164" t="s">
        <v>24</v>
      </c>
      <c r="E127" s="164" t="s">
        <v>28</v>
      </c>
      <c r="F127" s="164" t="s">
        <v>278</v>
      </c>
      <c r="G127" s="164" t="s">
        <v>382</v>
      </c>
      <c r="H127" s="164" t="s">
        <v>31</v>
      </c>
      <c r="I127" s="164" t="s">
        <v>127</v>
      </c>
      <c r="J127" s="164" t="s">
        <v>127</v>
      </c>
      <c r="K127" s="164" t="s">
        <v>127</v>
      </c>
      <c r="L127" s="164" t="s">
        <v>127</v>
      </c>
      <c r="M127" s="164" t="s">
        <v>127</v>
      </c>
      <c r="N127" s="164" t="s">
        <v>127</v>
      </c>
      <c r="O127" s="164" t="s">
        <v>127</v>
      </c>
      <c r="P127" s="164" t="s">
        <v>127</v>
      </c>
      <c r="Q127" s="164" t="s">
        <v>127</v>
      </c>
      <c r="R127" s="164" t="s">
        <v>134</v>
      </c>
      <c r="S127" s="164" t="s">
        <v>110</v>
      </c>
      <c r="T127" s="164" t="s">
        <v>110</v>
      </c>
      <c r="U127" s="164" t="s">
        <v>383</v>
      </c>
    </row>
    <row r="128" spans="1:21" ht="12.75" x14ac:dyDescent="0.2">
      <c r="A128" s="163">
        <v>44716.463074826388</v>
      </c>
      <c r="B128" s="164" t="s">
        <v>384</v>
      </c>
      <c r="C128" s="164" t="s">
        <v>25</v>
      </c>
      <c r="D128" s="164" t="s">
        <v>26</v>
      </c>
      <c r="E128" s="164" t="s">
        <v>28</v>
      </c>
      <c r="F128" s="164" t="s">
        <v>230</v>
      </c>
      <c r="G128" s="164" t="s">
        <v>385</v>
      </c>
      <c r="H128" s="164" t="s">
        <v>124</v>
      </c>
      <c r="I128" s="164" t="s">
        <v>127</v>
      </c>
      <c r="J128" s="164" t="s">
        <v>110</v>
      </c>
      <c r="K128" s="164" t="s">
        <v>110</v>
      </c>
      <c r="L128" s="164" t="s">
        <v>110</v>
      </c>
      <c r="M128" s="164" t="s">
        <v>134</v>
      </c>
      <c r="N128" s="164" t="s">
        <v>110</v>
      </c>
      <c r="O128" s="164" t="s">
        <v>134</v>
      </c>
      <c r="P128" s="164" t="s">
        <v>134</v>
      </c>
      <c r="Q128" s="164" t="s">
        <v>110</v>
      </c>
      <c r="R128" s="164" t="s">
        <v>134</v>
      </c>
      <c r="S128" s="164" t="s">
        <v>110</v>
      </c>
      <c r="T128" s="164" t="s">
        <v>110</v>
      </c>
    </row>
    <row r="129" spans="1:21" ht="12.75" x14ac:dyDescent="0.2">
      <c r="A129" s="163">
        <v>44716.463698738429</v>
      </c>
      <c r="B129" s="164" t="s">
        <v>386</v>
      </c>
      <c r="C129" s="164" t="s">
        <v>20</v>
      </c>
      <c r="D129" s="164" t="s">
        <v>24</v>
      </c>
      <c r="E129" s="164" t="s">
        <v>22</v>
      </c>
      <c r="F129" s="164" t="s">
        <v>270</v>
      </c>
      <c r="G129" s="164" t="s">
        <v>271</v>
      </c>
      <c r="H129" s="164" t="s">
        <v>30</v>
      </c>
      <c r="I129" s="164" t="s">
        <v>110</v>
      </c>
      <c r="J129" s="164" t="s">
        <v>110</v>
      </c>
      <c r="K129" s="164" t="s">
        <v>110</v>
      </c>
      <c r="L129" s="164" t="s">
        <v>110</v>
      </c>
      <c r="M129" s="164" t="s">
        <v>110</v>
      </c>
      <c r="N129" s="164" t="s">
        <v>110</v>
      </c>
      <c r="O129" s="164" t="s">
        <v>127</v>
      </c>
      <c r="P129" s="164" t="s">
        <v>127</v>
      </c>
      <c r="Q129" s="164" t="s">
        <v>127</v>
      </c>
      <c r="R129" s="164" t="s">
        <v>110</v>
      </c>
      <c r="S129" s="164" t="s">
        <v>127</v>
      </c>
      <c r="T129" s="164" t="s">
        <v>110</v>
      </c>
      <c r="U129" s="164" t="s">
        <v>32</v>
      </c>
    </row>
    <row r="130" spans="1:21" ht="12.75" x14ac:dyDescent="0.2">
      <c r="A130" s="163">
        <v>44716.467190543983</v>
      </c>
      <c r="B130" s="164" t="s">
        <v>387</v>
      </c>
      <c r="C130" s="164" t="s">
        <v>25</v>
      </c>
      <c r="D130" s="164" t="s">
        <v>26</v>
      </c>
      <c r="E130" s="164" t="s">
        <v>28</v>
      </c>
      <c r="F130" s="164" t="s">
        <v>388</v>
      </c>
      <c r="G130" s="164" t="s">
        <v>389</v>
      </c>
      <c r="H130" s="164" t="s">
        <v>31</v>
      </c>
      <c r="I130" s="164" t="s">
        <v>110</v>
      </c>
      <c r="J130" s="164" t="s">
        <v>110</v>
      </c>
      <c r="K130" s="164" t="s">
        <v>134</v>
      </c>
      <c r="L130" s="164" t="s">
        <v>134</v>
      </c>
      <c r="M130" s="164" t="s">
        <v>134</v>
      </c>
      <c r="N130" s="164" t="s">
        <v>110</v>
      </c>
      <c r="O130" s="164" t="s">
        <v>134</v>
      </c>
      <c r="P130" s="164" t="s">
        <v>134</v>
      </c>
      <c r="Q130" s="164" t="s">
        <v>134</v>
      </c>
      <c r="R130" s="164" t="s">
        <v>134</v>
      </c>
      <c r="S130" s="164" t="s">
        <v>134</v>
      </c>
      <c r="T130" s="164" t="s">
        <v>134</v>
      </c>
    </row>
    <row r="131" spans="1:21" ht="12.75" x14ac:dyDescent="0.2">
      <c r="A131" s="163">
        <v>44716.471380196759</v>
      </c>
      <c r="B131" s="164" t="s">
        <v>390</v>
      </c>
      <c r="C131" s="164" t="s">
        <v>20</v>
      </c>
      <c r="D131" s="164" t="s">
        <v>21</v>
      </c>
      <c r="E131" s="164" t="s">
        <v>22</v>
      </c>
      <c r="F131" s="164" t="s">
        <v>323</v>
      </c>
      <c r="G131" s="164" t="s">
        <v>391</v>
      </c>
      <c r="H131" s="164" t="s">
        <v>217</v>
      </c>
      <c r="I131" s="164" t="s">
        <v>127</v>
      </c>
      <c r="J131" s="164" t="s">
        <v>127</v>
      </c>
      <c r="K131" s="164" t="s">
        <v>127</v>
      </c>
      <c r="L131" s="164" t="s">
        <v>127</v>
      </c>
      <c r="M131" s="164" t="s">
        <v>127</v>
      </c>
      <c r="N131" s="164" t="s">
        <v>127</v>
      </c>
      <c r="O131" s="164" t="s">
        <v>127</v>
      </c>
      <c r="P131" s="164" t="s">
        <v>127</v>
      </c>
      <c r="Q131" s="164" t="s">
        <v>127</v>
      </c>
      <c r="R131" s="164" t="s">
        <v>134</v>
      </c>
      <c r="S131" s="164" t="s">
        <v>110</v>
      </c>
      <c r="T131" s="164" t="s">
        <v>110</v>
      </c>
    </row>
    <row r="132" spans="1:21" ht="12.75" x14ac:dyDescent="0.2">
      <c r="A132" s="163">
        <v>44716.471594571762</v>
      </c>
      <c r="B132" s="164" t="s">
        <v>392</v>
      </c>
      <c r="C132" s="164" t="s">
        <v>25</v>
      </c>
      <c r="D132" s="164" t="s">
        <v>26</v>
      </c>
      <c r="E132" s="164" t="s">
        <v>28</v>
      </c>
      <c r="F132" s="164" t="s">
        <v>27</v>
      </c>
      <c r="G132" s="164" t="s">
        <v>133</v>
      </c>
      <c r="H132" s="164" t="s">
        <v>124</v>
      </c>
      <c r="I132" s="164" t="s">
        <v>127</v>
      </c>
      <c r="J132" s="164" t="s">
        <v>127</v>
      </c>
      <c r="K132" s="164" t="s">
        <v>127</v>
      </c>
      <c r="L132" s="164" t="s">
        <v>127</v>
      </c>
      <c r="M132" s="164" t="s">
        <v>110</v>
      </c>
      <c r="N132" s="164" t="s">
        <v>127</v>
      </c>
      <c r="O132" s="164" t="s">
        <v>110</v>
      </c>
      <c r="P132" s="164" t="s">
        <v>110</v>
      </c>
      <c r="Q132" s="164" t="s">
        <v>110</v>
      </c>
      <c r="R132" s="164" t="s">
        <v>128</v>
      </c>
      <c r="S132" s="164" t="s">
        <v>110</v>
      </c>
      <c r="T132" s="164" t="s">
        <v>110</v>
      </c>
    </row>
    <row r="133" spans="1:21" ht="12.75" x14ac:dyDescent="0.2">
      <c r="A133" s="163">
        <v>44716.474667430557</v>
      </c>
      <c r="B133" s="164" t="s">
        <v>393</v>
      </c>
      <c r="C133" s="164" t="s">
        <v>20</v>
      </c>
      <c r="D133" s="164" t="s">
        <v>21</v>
      </c>
      <c r="E133" s="164" t="s">
        <v>22</v>
      </c>
      <c r="F133" s="164" t="s">
        <v>394</v>
      </c>
      <c r="G133" s="164" t="s">
        <v>337</v>
      </c>
      <c r="H133" s="164" t="s">
        <v>217</v>
      </c>
      <c r="I133" s="164" t="s">
        <v>127</v>
      </c>
      <c r="J133" s="164" t="s">
        <v>127</v>
      </c>
      <c r="K133" s="164" t="s">
        <v>127</v>
      </c>
      <c r="L133" s="164" t="s">
        <v>127</v>
      </c>
      <c r="M133" s="164" t="s">
        <v>127</v>
      </c>
      <c r="N133" s="164" t="s">
        <v>127</v>
      </c>
      <c r="O133" s="164" t="s">
        <v>127</v>
      </c>
      <c r="P133" s="164" t="s">
        <v>127</v>
      </c>
      <c r="Q133" s="164" t="s">
        <v>127</v>
      </c>
      <c r="R133" s="164" t="s">
        <v>128</v>
      </c>
      <c r="S133" s="164" t="s">
        <v>127</v>
      </c>
      <c r="T133" s="164" t="s">
        <v>127</v>
      </c>
      <c r="U133" s="164" t="s">
        <v>395</v>
      </c>
    </row>
    <row r="134" spans="1:21" ht="12.75" x14ac:dyDescent="0.2">
      <c r="A134" s="163">
        <v>44716.476808611114</v>
      </c>
      <c r="B134" s="164" t="s">
        <v>119</v>
      </c>
      <c r="C134" s="164" t="s">
        <v>20</v>
      </c>
      <c r="D134" s="164" t="s">
        <v>21</v>
      </c>
      <c r="E134" s="164" t="s">
        <v>22</v>
      </c>
      <c r="F134" s="164" t="s">
        <v>33</v>
      </c>
      <c r="G134" s="164" t="s">
        <v>29</v>
      </c>
      <c r="H134" s="164" t="s">
        <v>124</v>
      </c>
      <c r="I134" s="164" t="s">
        <v>127</v>
      </c>
      <c r="J134" s="164" t="s">
        <v>127</v>
      </c>
      <c r="K134" s="164" t="s">
        <v>127</v>
      </c>
      <c r="L134" s="164" t="s">
        <v>127</v>
      </c>
      <c r="M134" s="164" t="s">
        <v>127</v>
      </c>
      <c r="N134" s="164" t="s">
        <v>127</v>
      </c>
      <c r="O134" s="164" t="s">
        <v>127</v>
      </c>
      <c r="P134" s="164" t="s">
        <v>127</v>
      </c>
      <c r="Q134" s="164" t="s">
        <v>127</v>
      </c>
      <c r="R134" s="164" t="s">
        <v>134</v>
      </c>
      <c r="S134" s="164" t="s">
        <v>110</v>
      </c>
      <c r="T134" s="164" t="s">
        <v>127</v>
      </c>
      <c r="U134" s="164" t="s">
        <v>396</v>
      </c>
    </row>
    <row r="135" spans="1:21" ht="12.75" x14ac:dyDescent="0.2">
      <c r="A135" s="163">
        <v>44716.476907141201</v>
      </c>
      <c r="B135" s="164" t="s">
        <v>397</v>
      </c>
      <c r="C135" s="164" t="s">
        <v>25</v>
      </c>
      <c r="D135" s="164" t="s">
        <v>21</v>
      </c>
      <c r="E135" s="164" t="s">
        <v>28</v>
      </c>
      <c r="F135" s="164" t="s">
        <v>195</v>
      </c>
      <c r="G135" s="164" t="s">
        <v>398</v>
      </c>
      <c r="H135" s="164" t="s">
        <v>23</v>
      </c>
      <c r="I135" s="164" t="s">
        <v>127</v>
      </c>
      <c r="J135" s="164" t="s">
        <v>127</v>
      </c>
      <c r="K135" s="164" t="s">
        <v>127</v>
      </c>
      <c r="L135" s="164" t="s">
        <v>127</v>
      </c>
      <c r="M135" s="164" t="s">
        <v>127</v>
      </c>
      <c r="N135" s="164" t="s">
        <v>127</v>
      </c>
      <c r="O135" s="164" t="s">
        <v>127</v>
      </c>
      <c r="P135" s="164" t="s">
        <v>127</v>
      </c>
      <c r="Q135" s="164" t="s">
        <v>127</v>
      </c>
      <c r="R135" s="164" t="s">
        <v>128</v>
      </c>
      <c r="S135" s="164" t="s">
        <v>110</v>
      </c>
      <c r="T135" s="164" t="s">
        <v>127</v>
      </c>
    </row>
    <row r="136" spans="1:21" ht="12.75" x14ac:dyDescent="0.2">
      <c r="A136" s="163">
        <v>44716.477648182874</v>
      </c>
      <c r="B136" s="164" t="s">
        <v>399</v>
      </c>
      <c r="C136" s="164" t="s">
        <v>25</v>
      </c>
      <c r="D136" s="164" t="s">
        <v>24</v>
      </c>
      <c r="E136" s="164" t="s">
        <v>28</v>
      </c>
      <c r="F136" s="164" t="s">
        <v>130</v>
      </c>
      <c r="G136" s="164" t="s">
        <v>141</v>
      </c>
      <c r="H136" s="164" t="s">
        <v>23</v>
      </c>
      <c r="I136" s="164" t="s">
        <v>127</v>
      </c>
      <c r="J136" s="164" t="s">
        <v>127</v>
      </c>
      <c r="K136" s="164" t="s">
        <v>127</v>
      </c>
      <c r="L136" s="164" t="s">
        <v>127</v>
      </c>
      <c r="M136" s="164" t="s">
        <v>127</v>
      </c>
      <c r="N136" s="164" t="s">
        <v>127</v>
      </c>
      <c r="O136" s="164" t="s">
        <v>127</v>
      </c>
      <c r="P136" s="164" t="s">
        <v>127</v>
      </c>
      <c r="Q136" s="164" t="s">
        <v>127</v>
      </c>
      <c r="R136" s="164" t="s">
        <v>128</v>
      </c>
      <c r="S136" s="164" t="s">
        <v>110</v>
      </c>
      <c r="T136" s="164" t="s">
        <v>110</v>
      </c>
    </row>
    <row r="137" spans="1:21" ht="12.75" x14ac:dyDescent="0.2">
      <c r="A137" s="163">
        <v>44716.479438055554</v>
      </c>
      <c r="B137" s="164" t="s">
        <v>400</v>
      </c>
      <c r="C137" s="164" t="s">
        <v>25</v>
      </c>
      <c r="D137" s="164" t="s">
        <v>26</v>
      </c>
      <c r="E137" s="164" t="s">
        <v>28</v>
      </c>
      <c r="F137" s="164" t="s">
        <v>27</v>
      </c>
      <c r="G137" s="164" t="s">
        <v>133</v>
      </c>
      <c r="H137" s="164" t="s">
        <v>31</v>
      </c>
      <c r="I137" s="164" t="s">
        <v>110</v>
      </c>
      <c r="J137" s="164" t="s">
        <v>127</v>
      </c>
      <c r="K137" s="164" t="s">
        <v>127</v>
      </c>
      <c r="L137" s="164" t="s">
        <v>127</v>
      </c>
      <c r="M137" s="164" t="s">
        <v>127</v>
      </c>
      <c r="N137" s="164" t="s">
        <v>127</v>
      </c>
      <c r="O137" s="164" t="s">
        <v>127</v>
      </c>
      <c r="P137" s="164" t="s">
        <v>127</v>
      </c>
      <c r="Q137" s="164" t="s">
        <v>127</v>
      </c>
      <c r="R137" s="164" t="s">
        <v>134</v>
      </c>
      <c r="S137" s="164" t="s">
        <v>127</v>
      </c>
      <c r="T137" s="164" t="s">
        <v>110</v>
      </c>
    </row>
    <row r="138" spans="1:21" ht="12.75" x14ac:dyDescent="0.2">
      <c r="A138" s="163">
        <v>44716.479564201392</v>
      </c>
      <c r="B138" s="164" t="s">
        <v>401</v>
      </c>
      <c r="C138" s="164" t="s">
        <v>25</v>
      </c>
      <c r="D138" s="164" t="s">
        <v>21</v>
      </c>
      <c r="E138" s="164" t="s">
        <v>22</v>
      </c>
      <c r="F138" s="164" t="s">
        <v>323</v>
      </c>
      <c r="G138" s="164" t="s">
        <v>245</v>
      </c>
      <c r="H138" s="164" t="s">
        <v>124</v>
      </c>
      <c r="I138" s="164" t="s">
        <v>127</v>
      </c>
      <c r="J138" s="164" t="s">
        <v>127</v>
      </c>
      <c r="K138" s="164" t="s">
        <v>127</v>
      </c>
      <c r="L138" s="164" t="s">
        <v>127</v>
      </c>
      <c r="M138" s="164" t="s">
        <v>127</v>
      </c>
      <c r="N138" s="164" t="s">
        <v>127</v>
      </c>
      <c r="O138" s="164" t="s">
        <v>127</v>
      </c>
      <c r="P138" s="164" t="s">
        <v>127</v>
      </c>
      <c r="Q138" s="164" t="s">
        <v>127</v>
      </c>
      <c r="R138" s="164" t="s">
        <v>134</v>
      </c>
      <c r="S138" s="164" t="s">
        <v>110</v>
      </c>
      <c r="T138" s="164" t="s">
        <v>110</v>
      </c>
      <c r="U138" s="164" t="s">
        <v>32</v>
      </c>
    </row>
    <row r="139" spans="1:21" ht="12.75" x14ac:dyDescent="0.2">
      <c r="A139" s="163">
        <v>44716.481070081019</v>
      </c>
      <c r="B139" s="164" t="s">
        <v>402</v>
      </c>
      <c r="C139" s="164" t="s">
        <v>25</v>
      </c>
      <c r="D139" s="164" t="s">
        <v>21</v>
      </c>
      <c r="E139" s="164" t="s">
        <v>28</v>
      </c>
      <c r="F139" s="164" t="s">
        <v>403</v>
      </c>
      <c r="G139" s="164" t="s">
        <v>404</v>
      </c>
      <c r="H139" s="164" t="s">
        <v>124</v>
      </c>
      <c r="I139" s="164" t="s">
        <v>127</v>
      </c>
      <c r="J139" s="164" t="s">
        <v>127</v>
      </c>
      <c r="K139" s="164" t="s">
        <v>127</v>
      </c>
      <c r="L139" s="164" t="s">
        <v>127</v>
      </c>
      <c r="M139" s="164" t="s">
        <v>127</v>
      </c>
      <c r="N139" s="164" t="s">
        <v>127</v>
      </c>
      <c r="O139" s="164" t="s">
        <v>127</v>
      </c>
      <c r="P139" s="164" t="s">
        <v>127</v>
      </c>
      <c r="Q139" s="164" t="s">
        <v>127</v>
      </c>
      <c r="R139" s="164" t="s">
        <v>135</v>
      </c>
      <c r="S139" s="164" t="s">
        <v>134</v>
      </c>
      <c r="T139" s="164" t="s">
        <v>110</v>
      </c>
      <c r="U139" s="164" t="s">
        <v>32</v>
      </c>
    </row>
    <row r="140" spans="1:21" ht="12.75" x14ac:dyDescent="0.2">
      <c r="A140" s="163">
        <v>44716.482931435181</v>
      </c>
      <c r="B140" s="164" t="s">
        <v>405</v>
      </c>
      <c r="C140" s="164" t="s">
        <v>25</v>
      </c>
      <c r="D140" s="164" t="s">
        <v>24</v>
      </c>
      <c r="E140" s="164" t="s">
        <v>22</v>
      </c>
      <c r="F140" s="164" t="s">
        <v>172</v>
      </c>
      <c r="G140" s="164" t="s">
        <v>406</v>
      </c>
      <c r="H140" s="164" t="s">
        <v>124</v>
      </c>
      <c r="I140" s="164" t="s">
        <v>127</v>
      </c>
      <c r="J140" s="164" t="s">
        <v>127</v>
      </c>
      <c r="K140" s="164" t="s">
        <v>127</v>
      </c>
      <c r="L140" s="164" t="s">
        <v>127</v>
      </c>
      <c r="M140" s="164" t="s">
        <v>127</v>
      </c>
      <c r="N140" s="164" t="s">
        <v>127</v>
      </c>
      <c r="O140" s="164" t="s">
        <v>127</v>
      </c>
      <c r="P140" s="164" t="s">
        <v>127</v>
      </c>
      <c r="Q140" s="164" t="s">
        <v>127</v>
      </c>
      <c r="R140" s="164" t="s">
        <v>127</v>
      </c>
      <c r="S140" s="164" t="s">
        <v>110</v>
      </c>
      <c r="T140" s="164" t="s">
        <v>127</v>
      </c>
    </row>
    <row r="141" spans="1:21" ht="12.75" x14ac:dyDescent="0.2">
      <c r="A141" s="163">
        <v>44716.484515625001</v>
      </c>
      <c r="B141" s="164" t="s">
        <v>407</v>
      </c>
      <c r="C141" s="164" t="s">
        <v>25</v>
      </c>
      <c r="D141" s="164" t="s">
        <v>24</v>
      </c>
      <c r="E141" s="164" t="s">
        <v>22</v>
      </c>
      <c r="F141" s="164" t="s">
        <v>172</v>
      </c>
      <c r="G141" s="164" t="s">
        <v>185</v>
      </c>
      <c r="H141" s="164" t="s">
        <v>124</v>
      </c>
      <c r="I141" s="164" t="s">
        <v>127</v>
      </c>
      <c r="J141" s="164" t="s">
        <v>127</v>
      </c>
      <c r="K141" s="164" t="s">
        <v>127</v>
      </c>
      <c r="L141" s="164" t="s">
        <v>127</v>
      </c>
      <c r="M141" s="164" t="s">
        <v>127</v>
      </c>
      <c r="N141" s="164" t="s">
        <v>127</v>
      </c>
      <c r="O141" s="164" t="s">
        <v>127</v>
      </c>
      <c r="P141" s="164" t="s">
        <v>127</v>
      </c>
      <c r="Q141" s="164" t="s">
        <v>127</v>
      </c>
      <c r="R141" s="164" t="s">
        <v>134</v>
      </c>
      <c r="S141" s="164" t="s">
        <v>110</v>
      </c>
      <c r="T141" s="164" t="s">
        <v>110</v>
      </c>
    </row>
    <row r="142" spans="1:21" ht="12.75" x14ac:dyDescent="0.2">
      <c r="A142" s="163">
        <v>44716.486514317134</v>
      </c>
      <c r="B142" s="164" t="s">
        <v>408</v>
      </c>
      <c r="C142" s="164" t="s">
        <v>20</v>
      </c>
      <c r="D142" s="164" t="s">
        <v>34</v>
      </c>
      <c r="E142" s="164" t="s">
        <v>22</v>
      </c>
      <c r="F142" s="164" t="s">
        <v>409</v>
      </c>
      <c r="G142" s="164" t="s">
        <v>410</v>
      </c>
      <c r="H142" s="164" t="s">
        <v>23</v>
      </c>
      <c r="I142" s="164" t="s">
        <v>127</v>
      </c>
      <c r="J142" s="164" t="s">
        <v>110</v>
      </c>
      <c r="K142" s="164" t="s">
        <v>110</v>
      </c>
      <c r="L142" s="164" t="s">
        <v>110</v>
      </c>
      <c r="M142" s="164" t="s">
        <v>110</v>
      </c>
      <c r="N142" s="164" t="s">
        <v>127</v>
      </c>
      <c r="O142" s="164" t="s">
        <v>127</v>
      </c>
      <c r="P142" s="164" t="s">
        <v>127</v>
      </c>
      <c r="Q142" s="164" t="s">
        <v>127</v>
      </c>
      <c r="R142" s="164" t="s">
        <v>134</v>
      </c>
      <c r="S142" s="164" t="s">
        <v>134</v>
      </c>
      <c r="T142" s="164" t="s">
        <v>110</v>
      </c>
    </row>
    <row r="143" spans="1:21" ht="12.75" x14ac:dyDescent="0.2">
      <c r="A143" s="163">
        <v>44716.489701076389</v>
      </c>
      <c r="B143" s="164" t="s">
        <v>411</v>
      </c>
      <c r="C143" s="164" t="s">
        <v>25</v>
      </c>
      <c r="D143" s="164" t="s">
        <v>24</v>
      </c>
      <c r="E143" s="164" t="s">
        <v>22</v>
      </c>
      <c r="F143" s="164" t="s">
        <v>27</v>
      </c>
      <c r="G143" s="164" t="s">
        <v>412</v>
      </c>
      <c r="H143" s="164" t="s">
        <v>217</v>
      </c>
      <c r="I143" s="164" t="s">
        <v>127</v>
      </c>
      <c r="J143" s="164" t="s">
        <v>127</v>
      </c>
      <c r="K143" s="164" t="s">
        <v>127</v>
      </c>
      <c r="L143" s="164" t="s">
        <v>127</v>
      </c>
      <c r="M143" s="164" t="s">
        <v>110</v>
      </c>
      <c r="N143" s="164" t="s">
        <v>110</v>
      </c>
      <c r="O143" s="164" t="s">
        <v>110</v>
      </c>
      <c r="P143" s="164" t="s">
        <v>110</v>
      </c>
      <c r="Q143" s="164" t="s">
        <v>127</v>
      </c>
      <c r="R143" s="164" t="s">
        <v>134</v>
      </c>
      <c r="S143" s="164" t="s">
        <v>110</v>
      </c>
      <c r="T143" s="164" t="s">
        <v>110</v>
      </c>
      <c r="U143" s="164" t="s">
        <v>32</v>
      </c>
    </row>
    <row r="144" spans="1:21" ht="12.75" x14ac:dyDescent="0.2">
      <c r="A144" s="163">
        <v>44716.492729942125</v>
      </c>
      <c r="B144" s="164" t="s">
        <v>413</v>
      </c>
      <c r="C144" s="164" t="s">
        <v>20</v>
      </c>
      <c r="D144" s="164" t="s">
        <v>21</v>
      </c>
      <c r="E144" s="164" t="s">
        <v>22</v>
      </c>
      <c r="F144" s="164" t="s">
        <v>33</v>
      </c>
      <c r="G144" s="164" t="s">
        <v>414</v>
      </c>
      <c r="H144" s="164" t="s">
        <v>217</v>
      </c>
      <c r="I144" s="164" t="s">
        <v>127</v>
      </c>
      <c r="J144" s="164" t="s">
        <v>110</v>
      </c>
      <c r="K144" s="164" t="s">
        <v>110</v>
      </c>
      <c r="L144" s="164" t="s">
        <v>110</v>
      </c>
      <c r="M144" s="164" t="s">
        <v>127</v>
      </c>
      <c r="N144" s="164" t="s">
        <v>127</v>
      </c>
      <c r="O144" s="164" t="s">
        <v>127</v>
      </c>
      <c r="P144" s="164" t="s">
        <v>127</v>
      </c>
      <c r="Q144" s="164" t="s">
        <v>127</v>
      </c>
      <c r="R144" s="164" t="s">
        <v>134</v>
      </c>
      <c r="S144" s="164" t="s">
        <v>110</v>
      </c>
      <c r="T144" s="164" t="s">
        <v>110</v>
      </c>
      <c r="U144" s="164" t="s">
        <v>415</v>
      </c>
    </row>
    <row r="145" spans="1:21" ht="12.75" x14ac:dyDescent="0.2">
      <c r="A145" s="163">
        <v>44716.496583611108</v>
      </c>
      <c r="B145" s="164" t="s">
        <v>416</v>
      </c>
      <c r="C145" s="164" t="s">
        <v>25</v>
      </c>
      <c r="D145" s="164" t="s">
        <v>24</v>
      </c>
      <c r="E145" s="164" t="s">
        <v>22</v>
      </c>
      <c r="F145" s="164" t="s">
        <v>158</v>
      </c>
      <c r="G145" s="164" t="s">
        <v>159</v>
      </c>
      <c r="H145" s="164" t="s">
        <v>217</v>
      </c>
      <c r="I145" s="164" t="s">
        <v>110</v>
      </c>
      <c r="J145" s="164" t="s">
        <v>110</v>
      </c>
      <c r="K145" s="164" t="s">
        <v>110</v>
      </c>
      <c r="L145" s="164" t="s">
        <v>110</v>
      </c>
      <c r="M145" s="164" t="s">
        <v>110</v>
      </c>
      <c r="N145" s="164" t="s">
        <v>110</v>
      </c>
      <c r="O145" s="164" t="s">
        <v>110</v>
      </c>
      <c r="P145" s="164" t="s">
        <v>110</v>
      </c>
      <c r="Q145" s="164" t="s">
        <v>110</v>
      </c>
      <c r="R145" s="164" t="s">
        <v>110</v>
      </c>
      <c r="S145" s="164" t="s">
        <v>110</v>
      </c>
      <c r="T145" s="164" t="s">
        <v>110</v>
      </c>
    </row>
    <row r="146" spans="1:21" ht="12.75" x14ac:dyDescent="0.2">
      <c r="A146" s="163">
        <v>44716.497725729168</v>
      </c>
      <c r="B146" s="164" t="s">
        <v>417</v>
      </c>
      <c r="C146" s="164" t="s">
        <v>20</v>
      </c>
      <c r="D146" s="164" t="s">
        <v>24</v>
      </c>
      <c r="E146" s="164" t="s">
        <v>22</v>
      </c>
      <c r="F146" s="164" t="s">
        <v>27</v>
      </c>
      <c r="G146" s="164" t="s">
        <v>298</v>
      </c>
      <c r="H146" s="164" t="s">
        <v>217</v>
      </c>
      <c r="I146" s="164" t="s">
        <v>127</v>
      </c>
      <c r="J146" s="164" t="s">
        <v>127</v>
      </c>
      <c r="K146" s="164" t="s">
        <v>127</v>
      </c>
      <c r="L146" s="164" t="s">
        <v>127</v>
      </c>
      <c r="M146" s="164" t="s">
        <v>127</v>
      </c>
      <c r="N146" s="164" t="s">
        <v>127</v>
      </c>
      <c r="O146" s="164" t="s">
        <v>127</v>
      </c>
      <c r="P146" s="164" t="s">
        <v>127</v>
      </c>
      <c r="Q146" s="164" t="s">
        <v>127</v>
      </c>
      <c r="R146" s="164" t="s">
        <v>134</v>
      </c>
      <c r="S146" s="164" t="s">
        <v>110</v>
      </c>
      <c r="T146" s="164" t="s">
        <v>127</v>
      </c>
      <c r="U146" s="164" t="s">
        <v>418</v>
      </c>
    </row>
    <row r="147" spans="1:21" ht="12.75" x14ac:dyDescent="0.2">
      <c r="A147" s="163">
        <v>44716.500348993053</v>
      </c>
      <c r="B147" s="164" t="s">
        <v>419</v>
      </c>
      <c r="C147" s="164" t="s">
        <v>25</v>
      </c>
      <c r="D147" s="164" t="s">
        <v>26</v>
      </c>
      <c r="E147" s="164" t="s">
        <v>22</v>
      </c>
      <c r="F147" s="164" t="s">
        <v>230</v>
      </c>
      <c r="G147" s="164" t="s">
        <v>420</v>
      </c>
      <c r="H147" s="164" t="s">
        <v>217</v>
      </c>
      <c r="I147" s="164" t="s">
        <v>127</v>
      </c>
      <c r="J147" s="164" t="s">
        <v>127</v>
      </c>
      <c r="K147" s="164" t="s">
        <v>127</v>
      </c>
      <c r="L147" s="164" t="s">
        <v>127</v>
      </c>
      <c r="M147" s="164" t="s">
        <v>127</v>
      </c>
      <c r="N147" s="164" t="s">
        <v>127</v>
      </c>
      <c r="O147" s="164" t="s">
        <v>127</v>
      </c>
      <c r="P147" s="164" t="s">
        <v>127</v>
      </c>
      <c r="Q147" s="164" t="s">
        <v>127</v>
      </c>
      <c r="R147" s="164" t="s">
        <v>134</v>
      </c>
      <c r="S147" s="164" t="s">
        <v>110</v>
      </c>
      <c r="T147" s="164" t="s">
        <v>110</v>
      </c>
      <c r="U147" s="164" t="s">
        <v>32</v>
      </c>
    </row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U90"/>
  <sheetViews>
    <sheetView topLeftCell="H13" zoomScaleNormal="100" workbookViewId="0">
      <selection activeCell="U29" sqref="U29"/>
    </sheetView>
  </sheetViews>
  <sheetFormatPr defaultColWidth="12.5703125" defaultRowHeight="12.75" x14ac:dyDescent="0.2"/>
  <cols>
    <col min="1" max="1" width="40.28515625" bestFit="1" customWidth="1"/>
    <col min="2" max="5" width="18.85546875" customWidth="1"/>
    <col min="6" max="6" width="39.140625" bestFit="1" customWidth="1"/>
    <col min="7" max="7" width="34.7109375" bestFit="1" customWidth="1"/>
    <col min="8" max="27" width="18.85546875" customWidth="1"/>
  </cols>
  <sheetData>
    <row r="1" spans="1:21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x14ac:dyDescent="0.2">
      <c r="A2" s="163">
        <v>44716.419271909719</v>
      </c>
      <c r="B2" s="164" t="s">
        <v>132</v>
      </c>
      <c r="C2" s="164" t="s">
        <v>20</v>
      </c>
      <c r="D2" s="164" t="s">
        <v>26</v>
      </c>
      <c r="E2" s="164" t="s">
        <v>22</v>
      </c>
      <c r="F2" s="164" t="s">
        <v>27</v>
      </c>
      <c r="G2" s="164" t="s">
        <v>133</v>
      </c>
      <c r="H2" s="164" t="s">
        <v>23</v>
      </c>
      <c r="I2" s="164">
        <v>3</v>
      </c>
      <c r="J2" s="164">
        <v>5</v>
      </c>
      <c r="K2" s="164">
        <v>5</v>
      </c>
      <c r="L2" s="164">
        <v>5</v>
      </c>
      <c r="M2" s="164">
        <v>5</v>
      </c>
      <c r="N2" s="164">
        <v>5</v>
      </c>
      <c r="O2" s="164">
        <v>5</v>
      </c>
      <c r="P2" s="164">
        <v>5</v>
      </c>
      <c r="Q2" s="164">
        <v>5</v>
      </c>
      <c r="R2" s="164">
        <v>1</v>
      </c>
      <c r="S2" s="164">
        <v>3</v>
      </c>
      <c r="T2" s="164">
        <v>5</v>
      </c>
      <c r="U2" s="164" t="s">
        <v>32</v>
      </c>
    </row>
    <row r="3" spans="1:21" x14ac:dyDescent="0.2">
      <c r="A3" s="163">
        <v>44716.422636805553</v>
      </c>
      <c r="B3" s="164" t="s">
        <v>144</v>
      </c>
      <c r="C3" s="164" t="s">
        <v>20</v>
      </c>
      <c r="D3" s="164" t="s">
        <v>21</v>
      </c>
      <c r="E3" s="164" t="s">
        <v>22</v>
      </c>
      <c r="F3" s="164" t="s">
        <v>27</v>
      </c>
      <c r="G3" s="164" t="s">
        <v>126</v>
      </c>
      <c r="H3" s="164" t="s">
        <v>23</v>
      </c>
      <c r="I3" s="164">
        <v>5</v>
      </c>
      <c r="J3" s="164">
        <v>5</v>
      </c>
      <c r="K3" s="164">
        <v>5</v>
      </c>
      <c r="L3" s="164">
        <v>5</v>
      </c>
      <c r="M3" s="164">
        <v>5</v>
      </c>
      <c r="N3" s="164">
        <v>5</v>
      </c>
      <c r="O3" s="164">
        <v>5</v>
      </c>
      <c r="P3" s="164">
        <v>5</v>
      </c>
      <c r="Q3" s="164">
        <v>5</v>
      </c>
      <c r="R3" s="164">
        <v>5</v>
      </c>
      <c r="S3" s="164">
        <v>5</v>
      </c>
      <c r="T3" s="164">
        <v>5</v>
      </c>
    </row>
    <row r="4" spans="1:21" x14ac:dyDescent="0.2">
      <c r="A4" s="163">
        <v>44716.425254733796</v>
      </c>
      <c r="B4" s="164" t="s">
        <v>147</v>
      </c>
      <c r="C4" s="164" t="s">
        <v>25</v>
      </c>
      <c r="D4" s="164" t="s">
        <v>21</v>
      </c>
      <c r="E4" s="164" t="s">
        <v>22</v>
      </c>
      <c r="F4" s="164" t="s">
        <v>27</v>
      </c>
      <c r="G4" s="164" t="s">
        <v>133</v>
      </c>
      <c r="H4" s="164" t="s">
        <v>23</v>
      </c>
      <c r="I4" s="164">
        <v>4</v>
      </c>
      <c r="J4" s="164">
        <v>5</v>
      </c>
      <c r="K4" s="164">
        <v>5</v>
      </c>
      <c r="L4" s="164">
        <v>5</v>
      </c>
      <c r="M4" s="164">
        <v>5</v>
      </c>
      <c r="N4" s="164">
        <v>5</v>
      </c>
      <c r="O4" s="164">
        <v>5</v>
      </c>
      <c r="P4" s="164">
        <v>5</v>
      </c>
      <c r="Q4" s="164">
        <v>5</v>
      </c>
      <c r="R4" s="164">
        <v>4</v>
      </c>
      <c r="S4" s="164">
        <v>5</v>
      </c>
      <c r="T4" s="164">
        <v>5</v>
      </c>
      <c r="U4" s="164" t="s">
        <v>32</v>
      </c>
    </row>
    <row r="5" spans="1:21" ht="12" customHeight="1" x14ac:dyDescent="0.2">
      <c r="A5" s="163">
        <v>44716.426323738429</v>
      </c>
      <c r="B5" s="164" t="s">
        <v>157</v>
      </c>
      <c r="C5" s="164" t="s">
        <v>20</v>
      </c>
      <c r="D5" s="164" t="s">
        <v>26</v>
      </c>
      <c r="E5" s="164" t="s">
        <v>22</v>
      </c>
      <c r="F5" s="168" t="s">
        <v>424</v>
      </c>
      <c r="G5" s="164" t="s">
        <v>159</v>
      </c>
      <c r="H5" s="164" t="s">
        <v>23</v>
      </c>
      <c r="I5" s="164">
        <v>2</v>
      </c>
      <c r="J5" s="164">
        <v>5</v>
      </c>
      <c r="K5" s="164">
        <v>4</v>
      </c>
      <c r="L5" s="164">
        <v>4</v>
      </c>
      <c r="M5" s="164">
        <v>4</v>
      </c>
      <c r="N5" s="164">
        <v>4</v>
      </c>
      <c r="O5" s="164">
        <v>5</v>
      </c>
      <c r="P5" s="164">
        <v>5</v>
      </c>
      <c r="Q5" s="164">
        <v>5</v>
      </c>
      <c r="R5" s="164">
        <v>3</v>
      </c>
      <c r="S5" s="164">
        <v>4</v>
      </c>
      <c r="T5" s="164">
        <v>4</v>
      </c>
      <c r="U5" s="193" t="s">
        <v>421</v>
      </c>
    </row>
    <row r="6" spans="1:21" x14ac:dyDescent="0.2">
      <c r="A6" s="163">
        <v>44716.429221099534</v>
      </c>
      <c r="B6" s="164" t="s">
        <v>184</v>
      </c>
      <c r="C6" s="164" t="s">
        <v>25</v>
      </c>
      <c r="D6" s="164" t="s">
        <v>26</v>
      </c>
      <c r="E6" s="164" t="s">
        <v>22</v>
      </c>
      <c r="F6" s="164" t="s">
        <v>172</v>
      </c>
      <c r="G6" s="164" t="s">
        <v>185</v>
      </c>
      <c r="H6" s="164" t="s">
        <v>23</v>
      </c>
      <c r="I6" s="164">
        <v>3</v>
      </c>
      <c r="J6" s="164">
        <v>4</v>
      </c>
      <c r="K6" s="164">
        <v>4</v>
      </c>
      <c r="L6" s="164">
        <v>4</v>
      </c>
      <c r="M6" s="164">
        <v>4</v>
      </c>
      <c r="N6" s="164">
        <v>4</v>
      </c>
      <c r="O6" s="164">
        <v>5</v>
      </c>
      <c r="P6" s="164">
        <v>5</v>
      </c>
      <c r="Q6" s="164">
        <v>5</v>
      </c>
      <c r="R6" s="164">
        <v>3</v>
      </c>
      <c r="S6" s="164">
        <v>4</v>
      </c>
      <c r="T6" s="164">
        <v>4</v>
      </c>
      <c r="U6" s="164" t="s">
        <v>186</v>
      </c>
    </row>
    <row r="7" spans="1:21" x14ac:dyDescent="0.2">
      <c r="A7" s="163">
        <v>44716.429495972217</v>
      </c>
      <c r="B7" s="164" t="s">
        <v>189</v>
      </c>
      <c r="C7" s="164" t="s">
        <v>25</v>
      </c>
      <c r="D7" s="164" t="s">
        <v>26</v>
      </c>
      <c r="E7" s="164" t="s">
        <v>28</v>
      </c>
      <c r="F7" s="168" t="s">
        <v>130</v>
      </c>
      <c r="G7" s="164" t="s">
        <v>141</v>
      </c>
      <c r="H7" s="164" t="s">
        <v>23</v>
      </c>
      <c r="I7" s="164">
        <v>5</v>
      </c>
      <c r="J7" s="164">
        <v>5</v>
      </c>
      <c r="K7" s="164">
        <v>5</v>
      </c>
      <c r="L7" s="164">
        <v>4</v>
      </c>
      <c r="M7" s="164">
        <v>5</v>
      </c>
      <c r="O7" s="164">
        <v>5</v>
      </c>
      <c r="P7" s="164">
        <v>5</v>
      </c>
      <c r="Q7" s="164">
        <v>5</v>
      </c>
      <c r="R7" s="164">
        <v>2</v>
      </c>
      <c r="S7" s="164">
        <v>3</v>
      </c>
      <c r="T7" s="164">
        <v>3</v>
      </c>
    </row>
    <row r="8" spans="1:21" x14ac:dyDescent="0.2">
      <c r="A8" s="163">
        <v>44716.431618414354</v>
      </c>
      <c r="B8" s="164" t="s">
        <v>202</v>
      </c>
      <c r="C8" s="164" t="s">
        <v>25</v>
      </c>
      <c r="D8" s="164" t="s">
        <v>21</v>
      </c>
      <c r="E8" s="164" t="s">
        <v>28</v>
      </c>
      <c r="F8" s="164" t="s">
        <v>195</v>
      </c>
      <c r="G8" s="164" t="s">
        <v>212</v>
      </c>
      <c r="H8" s="164" t="s">
        <v>23</v>
      </c>
      <c r="I8" s="164">
        <v>4</v>
      </c>
      <c r="J8" s="164">
        <v>5</v>
      </c>
      <c r="K8" s="164">
        <v>5</v>
      </c>
      <c r="L8" s="164">
        <v>4</v>
      </c>
      <c r="M8" s="164">
        <v>5</v>
      </c>
      <c r="N8" s="164">
        <v>4</v>
      </c>
      <c r="O8" s="164">
        <v>5</v>
      </c>
      <c r="P8" s="164">
        <v>5</v>
      </c>
      <c r="Q8" s="164">
        <v>5</v>
      </c>
      <c r="R8" s="164">
        <v>3</v>
      </c>
      <c r="S8" s="164">
        <v>4</v>
      </c>
      <c r="T8" s="164">
        <v>4</v>
      </c>
      <c r="U8" s="164" t="s">
        <v>422</v>
      </c>
    </row>
    <row r="9" spans="1:21" x14ac:dyDescent="0.2">
      <c r="A9" s="163">
        <v>44716.433115277774</v>
      </c>
      <c r="B9" s="164" t="s">
        <v>208</v>
      </c>
      <c r="C9" s="164" t="s">
        <v>25</v>
      </c>
      <c r="D9" s="164" t="s">
        <v>21</v>
      </c>
      <c r="E9" s="164" t="s">
        <v>22</v>
      </c>
      <c r="F9" s="164" t="s">
        <v>209</v>
      </c>
      <c r="G9" s="164" t="s">
        <v>210</v>
      </c>
      <c r="H9" s="164" t="s">
        <v>23</v>
      </c>
      <c r="I9" s="164">
        <v>5</v>
      </c>
      <c r="J9" s="164">
        <v>5</v>
      </c>
      <c r="K9" s="164">
        <v>5</v>
      </c>
      <c r="L9" s="164">
        <v>5</v>
      </c>
      <c r="M9" s="164">
        <v>5</v>
      </c>
      <c r="N9" s="164">
        <v>5</v>
      </c>
      <c r="O9" s="164">
        <v>5</v>
      </c>
      <c r="P9" s="164">
        <v>5</v>
      </c>
      <c r="Q9" s="164">
        <v>5</v>
      </c>
      <c r="R9" s="164">
        <v>2</v>
      </c>
      <c r="S9" s="164">
        <v>4</v>
      </c>
      <c r="T9" s="164">
        <v>4</v>
      </c>
    </row>
    <row r="10" spans="1:21" x14ac:dyDescent="0.2">
      <c r="A10" s="163">
        <v>44716.43627121528</v>
      </c>
      <c r="B10" s="164" t="s">
        <v>226</v>
      </c>
      <c r="C10" s="164" t="s">
        <v>25</v>
      </c>
      <c r="D10" s="164" t="s">
        <v>24</v>
      </c>
      <c r="E10" s="164" t="s">
        <v>22</v>
      </c>
      <c r="F10" s="164" t="s">
        <v>27</v>
      </c>
      <c r="G10" s="164" t="s">
        <v>133</v>
      </c>
      <c r="H10" s="164" t="s">
        <v>23</v>
      </c>
      <c r="I10" s="164">
        <v>4</v>
      </c>
      <c r="J10" s="164">
        <v>5</v>
      </c>
      <c r="K10" s="164">
        <v>4</v>
      </c>
      <c r="L10" s="164">
        <v>4</v>
      </c>
      <c r="M10" s="164">
        <v>4</v>
      </c>
      <c r="N10" s="164">
        <v>5</v>
      </c>
      <c r="O10" s="164">
        <v>4</v>
      </c>
      <c r="P10" s="164">
        <v>4</v>
      </c>
      <c r="Q10" s="164">
        <v>5</v>
      </c>
      <c r="R10" s="164">
        <v>3</v>
      </c>
      <c r="S10" s="164">
        <v>4</v>
      </c>
      <c r="T10" s="164">
        <v>4</v>
      </c>
      <c r="U10" s="164" t="s">
        <v>32</v>
      </c>
    </row>
    <row r="11" spans="1:21" x14ac:dyDescent="0.2">
      <c r="A11" s="163">
        <v>44716.436558877314</v>
      </c>
      <c r="B11" s="164" t="s">
        <v>229</v>
      </c>
      <c r="C11" s="164" t="s">
        <v>25</v>
      </c>
      <c r="D11" s="164" t="s">
        <v>26</v>
      </c>
      <c r="E11" s="164" t="s">
        <v>28</v>
      </c>
      <c r="F11" s="164" t="s">
        <v>230</v>
      </c>
      <c r="G11" s="164" t="s">
        <v>231</v>
      </c>
      <c r="H11" s="164" t="s">
        <v>23</v>
      </c>
      <c r="I11" s="164">
        <v>3</v>
      </c>
      <c r="J11" s="164">
        <v>5</v>
      </c>
      <c r="K11" s="164">
        <v>4</v>
      </c>
      <c r="L11" s="164">
        <v>4</v>
      </c>
      <c r="M11" s="164">
        <v>5</v>
      </c>
      <c r="N11" s="164">
        <v>5</v>
      </c>
      <c r="O11" s="164">
        <v>5</v>
      </c>
      <c r="P11" s="164">
        <v>5</v>
      </c>
      <c r="Q11" s="164">
        <v>5</v>
      </c>
      <c r="R11" s="164">
        <v>3</v>
      </c>
      <c r="S11" s="164">
        <v>4</v>
      </c>
      <c r="T11" s="164">
        <v>4</v>
      </c>
      <c r="U11" s="168" t="s">
        <v>232</v>
      </c>
    </row>
    <row r="12" spans="1:21" x14ac:dyDescent="0.2">
      <c r="A12" s="163">
        <v>44716.436699097219</v>
      </c>
      <c r="B12" s="164" t="s">
        <v>234</v>
      </c>
      <c r="C12" s="164" t="s">
        <v>25</v>
      </c>
      <c r="D12" s="164" t="s">
        <v>21</v>
      </c>
      <c r="E12" s="164" t="s">
        <v>28</v>
      </c>
      <c r="F12" s="164" t="s">
        <v>195</v>
      </c>
      <c r="G12" s="164" t="s">
        <v>212</v>
      </c>
      <c r="H12" s="164" t="s">
        <v>23</v>
      </c>
      <c r="I12" s="164">
        <v>4</v>
      </c>
      <c r="J12" s="164">
        <v>4</v>
      </c>
      <c r="K12" s="164">
        <v>4</v>
      </c>
      <c r="L12" s="164">
        <v>4</v>
      </c>
      <c r="M12" s="164">
        <v>4</v>
      </c>
      <c r="N12" s="164">
        <v>4</v>
      </c>
      <c r="O12" s="164">
        <v>4</v>
      </c>
      <c r="P12" s="164">
        <v>4</v>
      </c>
      <c r="Q12" s="164">
        <v>4</v>
      </c>
      <c r="R12" s="164">
        <v>2</v>
      </c>
      <c r="S12" s="164">
        <v>4</v>
      </c>
      <c r="T12" s="164">
        <v>4</v>
      </c>
      <c r="U12" s="164" t="s">
        <v>32</v>
      </c>
    </row>
    <row r="13" spans="1:21" x14ac:dyDescent="0.2">
      <c r="A13" s="163">
        <v>44716.438596030093</v>
      </c>
      <c r="B13" s="164" t="s">
        <v>240</v>
      </c>
      <c r="C13" s="164" t="s">
        <v>25</v>
      </c>
      <c r="D13" s="164" t="s">
        <v>26</v>
      </c>
      <c r="E13" s="164" t="s">
        <v>28</v>
      </c>
      <c r="F13" s="168" t="s">
        <v>228</v>
      </c>
      <c r="G13" s="164" t="s">
        <v>228</v>
      </c>
      <c r="H13" s="164" t="s">
        <v>23</v>
      </c>
      <c r="I13" s="164">
        <v>4</v>
      </c>
      <c r="J13" s="164">
        <v>4</v>
      </c>
      <c r="K13" s="164">
        <v>3</v>
      </c>
      <c r="L13" s="164">
        <v>4</v>
      </c>
      <c r="M13" s="164">
        <v>5</v>
      </c>
      <c r="N13" s="164">
        <v>5</v>
      </c>
      <c r="O13" s="164">
        <v>5</v>
      </c>
      <c r="P13" s="164">
        <v>5</v>
      </c>
      <c r="Q13" s="164">
        <v>5</v>
      </c>
      <c r="R13" s="164">
        <v>3</v>
      </c>
      <c r="S13" s="164">
        <v>4</v>
      </c>
      <c r="T13" s="164">
        <v>5</v>
      </c>
    </row>
    <row r="14" spans="1:21" x14ac:dyDescent="0.2">
      <c r="A14" s="163">
        <v>44716.441404212965</v>
      </c>
      <c r="B14" s="164" t="s">
        <v>264</v>
      </c>
      <c r="C14" s="164" t="s">
        <v>20</v>
      </c>
      <c r="D14" s="164" t="s">
        <v>24</v>
      </c>
      <c r="E14" s="164" t="s">
        <v>28</v>
      </c>
      <c r="F14" s="164" t="s">
        <v>265</v>
      </c>
      <c r="G14" s="164" t="s">
        <v>266</v>
      </c>
      <c r="H14" s="164" t="s">
        <v>23</v>
      </c>
      <c r="I14" s="164">
        <v>4</v>
      </c>
      <c r="J14" s="164">
        <v>4</v>
      </c>
      <c r="K14" s="164">
        <v>4</v>
      </c>
      <c r="L14" s="164">
        <v>4</v>
      </c>
      <c r="M14" s="164">
        <v>4</v>
      </c>
      <c r="N14" s="164">
        <v>4</v>
      </c>
      <c r="O14" s="164">
        <v>4</v>
      </c>
      <c r="P14" s="164">
        <v>4</v>
      </c>
      <c r="Q14" s="164">
        <v>4</v>
      </c>
      <c r="R14" s="164">
        <v>4</v>
      </c>
      <c r="S14" s="164">
        <v>4</v>
      </c>
      <c r="T14" s="164">
        <v>4</v>
      </c>
    </row>
    <row r="15" spans="1:21" x14ac:dyDescent="0.2">
      <c r="A15" s="163">
        <v>44716.44145510417</v>
      </c>
      <c r="B15" s="164" t="s">
        <v>267</v>
      </c>
      <c r="C15" s="164" t="s">
        <v>25</v>
      </c>
      <c r="D15" s="164" t="s">
        <v>26</v>
      </c>
      <c r="E15" s="164" t="s">
        <v>28</v>
      </c>
      <c r="F15" s="164" t="s">
        <v>27</v>
      </c>
      <c r="G15" s="164" t="s">
        <v>185</v>
      </c>
      <c r="H15" s="164" t="s">
        <v>23</v>
      </c>
      <c r="I15" s="164">
        <v>4</v>
      </c>
      <c r="J15" s="164">
        <v>5</v>
      </c>
      <c r="K15" s="164">
        <v>5</v>
      </c>
      <c r="L15" s="164">
        <v>5</v>
      </c>
      <c r="M15" s="164">
        <v>4</v>
      </c>
      <c r="N15" s="164">
        <v>4</v>
      </c>
      <c r="O15" s="164">
        <v>4</v>
      </c>
      <c r="P15" s="164">
        <v>4</v>
      </c>
      <c r="Q15" s="164">
        <v>5</v>
      </c>
      <c r="R15" s="164">
        <v>3</v>
      </c>
      <c r="S15" s="164">
        <v>4</v>
      </c>
      <c r="T15" s="164">
        <v>4</v>
      </c>
    </row>
    <row r="16" spans="1:21" x14ac:dyDescent="0.2">
      <c r="A16" s="163">
        <v>44716.444703263885</v>
      </c>
      <c r="B16" s="164" t="s">
        <v>285</v>
      </c>
      <c r="C16" s="164" t="s">
        <v>25</v>
      </c>
      <c r="D16" s="164" t="s">
        <v>26</v>
      </c>
      <c r="E16" s="164" t="s">
        <v>28</v>
      </c>
      <c r="F16" s="164" t="s">
        <v>172</v>
      </c>
      <c r="G16" s="164" t="s">
        <v>286</v>
      </c>
      <c r="H16" s="164" t="s">
        <v>23</v>
      </c>
      <c r="I16" s="164">
        <v>4</v>
      </c>
      <c r="J16" s="164">
        <v>4</v>
      </c>
      <c r="K16" s="164">
        <v>4</v>
      </c>
      <c r="L16" s="164">
        <v>4</v>
      </c>
      <c r="M16" s="164">
        <v>3</v>
      </c>
      <c r="N16" s="164">
        <v>4</v>
      </c>
      <c r="O16" s="164">
        <v>3</v>
      </c>
      <c r="P16" s="164">
        <v>3</v>
      </c>
      <c r="Q16" s="164">
        <v>4</v>
      </c>
      <c r="R16" s="164">
        <v>3</v>
      </c>
      <c r="S16" s="164">
        <v>4</v>
      </c>
      <c r="T16" s="164">
        <v>4</v>
      </c>
    </row>
    <row r="17" spans="1:21" x14ac:dyDescent="0.2">
      <c r="A17" s="163">
        <v>44716.444780590275</v>
      </c>
      <c r="B17" s="164" t="s">
        <v>287</v>
      </c>
      <c r="C17" s="164" t="s">
        <v>25</v>
      </c>
      <c r="D17" s="164" t="s">
        <v>26</v>
      </c>
      <c r="E17" s="164" t="s">
        <v>28</v>
      </c>
      <c r="F17" s="164" t="s">
        <v>230</v>
      </c>
      <c r="G17" s="164" t="s">
        <v>231</v>
      </c>
      <c r="H17" s="164" t="s">
        <v>23</v>
      </c>
      <c r="I17" s="164">
        <v>4</v>
      </c>
      <c r="J17" s="164">
        <v>5</v>
      </c>
      <c r="K17" s="164">
        <v>5</v>
      </c>
      <c r="L17" s="164">
        <v>4</v>
      </c>
      <c r="M17" s="164">
        <v>3</v>
      </c>
      <c r="N17" s="164">
        <v>4</v>
      </c>
      <c r="O17" s="164">
        <v>4</v>
      </c>
      <c r="P17" s="164">
        <v>4</v>
      </c>
      <c r="Q17" s="164">
        <v>5</v>
      </c>
      <c r="R17" s="164">
        <v>3</v>
      </c>
      <c r="S17" s="164">
        <v>4</v>
      </c>
      <c r="T17" s="164">
        <v>4</v>
      </c>
      <c r="U17" s="164" t="s">
        <v>32</v>
      </c>
    </row>
    <row r="18" spans="1:21" x14ac:dyDescent="0.2">
      <c r="A18" s="163">
        <v>44716.445944224542</v>
      </c>
      <c r="B18" s="164" t="s">
        <v>292</v>
      </c>
      <c r="C18" s="164" t="s">
        <v>25</v>
      </c>
      <c r="D18" s="164" t="s">
        <v>21</v>
      </c>
      <c r="E18" s="164" t="s">
        <v>28</v>
      </c>
      <c r="F18" s="164" t="s">
        <v>195</v>
      </c>
      <c r="G18" s="164" t="s">
        <v>212</v>
      </c>
      <c r="H18" s="164" t="s">
        <v>23</v>
      </c>
      <c r="I18" s="164">
        <v>5</v>
      </c>
      <c r="J18" s="164">
        <v>5</v>
      </c>
      <c r="K18" s="164">
        <v>5</v>
      </c>
      <c r="L18" s="164">
        <v>5</v>
      </c>
      <c r="M18" s="164">
        <v>5</v>
      </c>
      <c r="N18" s="164">
        <v>5</v>
      </c>
      <c r="O18" s="164">
        <v>5</v>
      </c>
      <c r="P18" s="164">
        <v>5</v>
      </c>
      <c r="Q18" s="164">
        <v>5</v>
      </c>
      <c r="R18" s="164">
        <v>5</v>
      </c>
      <c r="S18" s="164">
        <v>5</v>
      </c>
      <c r="T18" s="164">
        <v>5</v>
      </c>
    </row>
    <row r="19" spans="1:21" x14ac:dyDescent="0.2">
      <c r="A19" s="163">
        <v>44716.446856354167</v>
      </c>
      <c r="B19" s="164" t="s">
        <v>293</v>
      </c>
      <c r="C19" s="164" t="s">
        <v>25</v>
      </c>
      <c r="D19" s="164" t="s">
        <v>21</v>
      </c>
      <c r="E19" s="164" t="s">
        <v>28</v>
      </c>
      <c r="F19" s="164" t="s">
        <v>195</v>
      </c>
      <c r="G19" s="164" t="s">
        <v>212</v>
      </c>
      <c r="H19" s="164" t="s">
        <v>23</v>
      </c>
      <c r="I19" s="164">
        <v>5</v>
      </c>
      <c r="J19" s="164">
        <v>5</v>
      </c>
      <c r="K19" s="164">
        <v>5</v>
      </c>
      <c r="L19" s="164">
        <v>5</v>
      </c>
      <c r="M19" s="164">
        <v>5</v>
      </c>
      <c r="N19" s="164">
        <v>5</v>
      </c>
      <c r="O19" s="164">
        <v>5</v>
      </c>
      <c r="P19" s="164">
        <v>5</v>
      </c>
      <c r="Q19" s="164">
        <v>5</v>
      </c>
      <c r="R19" s="164">
        <v>5</v>
      </c>
      <c r="S19" s="164">
        <v>5</v>
      </c>
      <c r="T19" s="164">
        <v>5</v>
      </c>
      <c r="U19" s="164" t="s">
        <v>32</v>
      </c>
    </row>
    <row r="20" spans="1:21" x14ac:dyDescent="0.2">
      <c r="A20" s="163">
        <v>44716.448379594905</v>
      </c>
      <c r="B20" s="164" t="s">
        <v>299</v>
      </c>
      <c r="C20" s="164" t="s">
        <v>25</v>
      </c>
      <c r="D20" s="164" t="s">
        <v>26</v>
      </c>
      <c r="E20" s="164" t="s">
        <v>28</v>
      </c>
      <c r="F20" s="164" t="s">
        <v>195</v>
      </c>
      <c r="G20" s="164" t="s">
        <v>196</v>
      </c>
      <c r="H20" s="164" t="s">
        <v>23</v>
      </c>
      <c r="I20" s="164">
        <v>5</v>
      </c>
      <c r="J20" s="164">
        <v>5</v>
      </c>
      <c r="K20" s="164">
        <v>5</v>
      </c>
      <c r="L20" s="164">
        <v>5</v>
      </c>
      <c r="M20" s="164">
        <v>5</v>
      </c>
      <c r="N20" s="164">
        <v>5</v>
      </c>
      <c r="O20" s="164">
        <v>5</v>
      </c>
      <c r="P20" s="164">
        <v>5</v>
      </c>
      <c r="Q20" s="164">
        <v>5</v>
      </c>
      <c r="R20" s="164">
        <v>1</v>
      </c>
      <c r="S20" s="164">
        <v>3</v>
      </c>
      <c r="T20" s="164">
        <v>5</v>
      </c>
    </row>
    <row r="21" spans="1:21" x14ac:dyDescent="0.2">
      <c r="A21" s="163">
        <v>44716.449465462967</v>
      </c>
      <c r="B21" s="164" t="s">
        <v>303</v>
      </c>
      <c r="C21" s="164" t="s">
        <v>25</v>
      </c>
      <c r="D21" s="164" t="s">
        <v>26</v>
      </c>
      <c r="E21" s="164" t="s">
        <v>28</v>
      </c>
      <c r="F21" s="164" t="s">
        <v>27</v>
      </c>
      <c r="G21" s="164" t="s">
        <v>146</v>
      </c>
      <c r="H21" s="164" t="s">
        <v>23</v>
      </c>
      <c r="I21" s="164">
        <v>5</v>
      </c>
      <c r="J21" s="164">
        <v>5</v>
      </c>
      <c r="K21" s="164">
        <v>5</v>
      </c>
      <c r="L21" s="164">
        <v>5</v>
      </c>
      <c r="M21" s="164">
        <v>5</v>
      </c>
      <c r="N21" s="164">
        <v>5</v>
      </c>
      <c r="O21" s="164">
        <v>5</v>
      </c>
      <c r="P21" s="164">
        <v>5</v>
      </c>
      <c r="Q21" s="164">
        <v>5</v>
      </c>
      <c r="R21" s="164">
        <v>5</v>
      </c>
      <c r="S21" s="164">
        <v>5</v>
      </c>
      <c r="T21" s="164">
        <v>5</v>
      </c>
      <c r="U21" s="164" t="s">
        <v>32</v>
      </c>
    </row>
    <row r="22" spans="1:21" x14ac:dyDescent="0.2">
      <c r="A22" s="163">
        <v>44716.450272893519</v>
      </c>
      <c r="B22" s="164" t="s">
        <v>306</v>
      </c>
      <c r="C22" s="164" t="s">
        <v>25</v>
      </c>
      <c r="D22" s="164" t="s">
        <v>21</v>
      </c>
      <c r="E22" s="164" t="s">
        <v>28</v>
      </c>
      <c r="F22" s="164" t="s">
        <v>195</v>
      </c>
      <c r="G22" s="164" t="s">
        <v>212</v>
      </c>
      <c r="H22" s="164" t="s">
        <v>23</v>
      </c>
      <c r="I22" s="164">
        <v>5</v>
      </c>
      <c r="J22" s="164">
        <v>5</v>
      </c>
      <c r="K22" s="164">
        <v>5</v>
      </c>
      <c r="L22" s="164">
        <v>4</v>
      </c>
      <c r="M22" s="164">
        <v>5</v>
      </c>
      <c r="N22" s="164">
        <v>4</v>
      </c>
      <c r="O22" s="164">
        <v>5</v>
      </c>
      <c r="P22" s="164">
        <v>5</v>
      </c>
      <c r="Q22" s="164">
        <v>5</v>
      </c>
      <c r="R22" s="164">
        <v>3</v>
      </c>
      <c r="S22" s="164">
        <v>4</v>
      </c>
      <c r="T22" s="164">
        <v>4</v>
      </c>
      <c r="U22" s="164" t="s">
        <v>307</v>
      </c>
    </row>
    <row r="23" spans="1:21" x14ac:dyDescent="0.2">
      <c r="A23" s="163">
        <v>44716.450731006946</v>
      </c>
      <c r="B23" s="164" t="s">
        <v>315</v>
      </c>
      <c r="C23" s="164" t="s">
        <v>25</v>
      </c>
      <c r="D23" s="164" t="s">
        <v>34</v>
      </c>
      <c r="E23" s="164" t="s">
        <v>22</v>
      </c>
      <c r="F23" s="164" t="s">
        <v>27</v>
      </c>
      <c r="G23" s="164" t="s">
        <v>316</v>
      </c>
      <c r="H23" s="164" t="s">
        <v>23</v>
      </c>
      <c r="I23" s="164">
        <v>5</v>
      </c>
      <c r="J23" s="164">
        <v>5</v>
      </c>
      <c r="K23" s="164">
        <v>5</v>
      </c>
      <c r="L23" s="164">
        <v>5</v>
      </c>
      <c r="M23" s="164">
        <v>5</v>
      </c>
      <c r="N23" s="164">
        <v>5</v>
      </c>
      <c r="O23" s="164">
        <v>5</v>
      </c>
      <c r="P23" s="164">
        <v>5</v>
      </c>
      <c r="Q23" s="164">
        <v>5</v>
      </c>
      <c r="R23" s="164">
        <v>1</v>
      </c>
      <c r="S23" s="164">
        <v>3</v>
      </c>
      <c r="T23" s="164">
        <v>4</v>
      </c>
    </row>
    <row r="24" spans="1:21" x14ac:dyDescent="0.2">
      <c r="A24" s="163">
        <v>44716.451428182874</v>
      </c>
      <c r="B24" s="164" t="s">
        <v>320</v>
      </c>
      <c r="C24" s="164" t="s">
        <v>25</v>
      </c>
      <c r="D24" s="164" t="s">
        <v>26</v>
      </c>
      <c r="E24" s="164" t="s">
        <v>28</v>
      </c>
      <c r="F24" s="164" t="s">
        <v>195</v>
      </c>
      <c r="G24" s="164" t="s">
        <v>212</v>
      </c>
      <c r="H24" s="164" t="s">
        <v>23</v>
      </c>
      <c r="I24" s="164">
        <v>4</v>
      </c>
      <c r="J24" s="164">
        <v>5</v>
      </c>
      <c r="K24" s="164">
        <v>5</v>
      </c>
      <c r="L24" s="164">
        <v>5</v>
      </c>
      <c r="M24" s="164">
        <v>5</v>
      </c>
      <c r="N24" s="164">
        <v>5</v>
      </c>
      <c r="O24" s="164">
        <v>5</v>
      </c>
      <c r="P24" s="164">
        <v>5</v>
      </c>
      <c r="Q24" s="164">
        <v>5</v>
      </c>
      <c r="R24" s="164">
        <v>3</v>
      </c>
      <c r="S24" s="164">
        <v>4</v>
      </c>
      <c r="T24" s="164">
        <v>5</v>
      </c>
      <c r="U24" s="164" t="s">
        <v>32</v>
      </c>
    </row>
    <row r="25" spans="1:21" x14ac:dyDescent="0.2">
      <c r="A25" s="163">
        <v>44716.451493842593</v>
      </c>
      <c r="B25" s="164" t="s">
        <v>322</v>
      </c>
      <c r="C25" s="164" t="s">
        <v>20</v>
      </c>
      <c r="D25" s="164" t="s">
        <v>26</v>
      </c>
      <c r="E25" s="164" t="s">
        <v>28</v>
      </c>
      <c r="F25" s="164" t="s">
        <v>323</v>
      </c>
      <c r="G25" s="164" t="s">
        <v>324</v>
      </c>
      <c r="H25" s="164" t="s">
        <v>23</v>
      </c>
      <c r="I25" s="164">
        <v>5</v>
      </c>
      <c r="J25" s="164">
        <v>4</v>
      </c>
      <c r="K25" s="164">
        <v>5</v>
      </c>
      <c r="L25" s="164">
        <v>4</v>
      </c>
      <c r="M25" s="164">
        <v>5</v>
      </c>
      <c r="N25" s="164">
        <v>5</v>
      </c>
      <c r="O25" s="164">
        <v>5</v>
      </c>
      <c r="P25" s="164">
        <v>5</v>
      </c>
      <c r="Q25" s="164">
        <v>5</v>
      </c>
      <c r="R25" s="164">
        <v>2</v>
      </c>
      <c r="S25" s="164">
        <v>3</v>
      </c>
      <c r="T25" s="164">
        <v>3</v>
      </c>
      <c r="U25" s="164" t="s">
        <v>32</v>
      </c>
    </row>
    <row r="26" spans="1:21" x14ac:dyDescent="0.2">
      <c r="A26" s="163">
        <v>44716.454038298616</v>
      </c>
      <c r="B26" s="164" t="s">
        <v>331</v>
      </c>
      <c r="C26" s="164" t="s">
        <v>25</v>
      </c>
      <c r="D26" s="164" t="s">
        <v>26</v>
      </c>
      <c r="E26" s="164" t="s">
        <v>28</v>
      </c>
      <c r="F26" s="164" t="s">
        <v>228</v>
      </c>
      <c r="G26" s="164" t="s">
        <v>228</v>
      </c>
      <c r="H26" s="164" t="s">
        <v>23</v>
      </c>
      <c r="I26" s="164">
        <v>5</v>
      </c>
      <c r="J26" s="164">
        <v>5</v>
      </c>
      <c r="K26" s="164">
        <v>5</v>
      </c>
      <c r="L26" s="164">
        <v>5</v>
      </c>
      <c r="M26" s="164">
        <v>4</v>
      </c>
      <c r="N26" s="164">
        <v>5</v>
      </c>
      <c r="O26" s="164">
        <v>5</v>
      </c>
      <c r="P26" s="164">
        <v>5</v>
      </c>
      <c r="Q26" s="164">
        <v>5</v>
      </c>
      <c r="R26" s="164">
        <v>3</v>
      </c>
      <c r="S26" s="164">
        <v>4</v>
      </c>
      <c r="T26" s="164">
        <v>4</v>
      </c>
      <c r="U26" s="168" t="s">
        <v>332</v>
      </c>
    </row>
    <row r="27" spans="1:21" x14ac:dyDescent="0.2">
      <c r="A27" s="163">
        <v>44716.454455555555</v>
      </c>
      <c r="B27" s="164" t="s">
        <v>335</v>
      </c>
      <c r="C27" s="164" t="s">
        <v>20</v>
      </c>
      <c r="D27" s="164" t="s">
        <v>24</v>
      </c>
      <c r="E27" s="164" t="s">
        <v>28</v>
      </c>
      <c r="F27" s="168" t="s">
        <v>424</v>
      </c>
      <c r="G27" s="164" t="s">
        <v>337</v>
      </c>
      <c r="H27" s="164" t="s">
        <v>23</v>
      </c>
      <c r="I27" s="164">
        <v>5</v>
      </c>
      <c r="J27" s="164">
        <v>5</v>
      </c>
      <c r="K27" s="164">
        <v>5</v>
      </c>
      <c r="L27" s="164">
        <v>5</v>
      </c>
      <c r="M27" s="164">
        <v>5</v>
      </c>
      <c r="N27" s="164">
        <v>5</v>
      </c>
      <c r="O27" s="164">
        <v>5</v>
      </c>
      <c r="P27" s="164">
        <v>5</v>
      </c>
      <c r="Q27" s="164">
        <v>5</v>
      </c>
      <c r="R27" s="164">
        <v>5</v>
      </c>
      <c r="S27" s="164">
        <v>5</v>
      </c>
      <c r="T27" s="164">
        <v>5</v>
      </c>
      <c r="U27" s="164" t="s">
        <v>338</v>
      </c>
    </row>
    <row r="28" spans="1:21" x14ac:dyDescent="0.2">
      <c r="A28" s="163">
        <v>44716.454898807875</v>
      </c>
      <c r="B28" s="164" t="s">
        <v>340</v>
      </c>
      <c r="C28" s="164" t="s">
        <v>25</v>
      </c>
      <c r="D28" s="164" t="s">
        <v>21</v>
      </c>
      <c r="E28" s="164" t="s">
        <v>28</v>
      </c>
      <c r="F28" s="164" t="s">
        <v>195</v>
      </c>
      <c r="G28" s="164" t="s">
        <v>212</v>
      </c>
      <c r="H28" s="164" t="s">
        <v>23</v>
      </c>
      <c r="I28" s="164">
        <v>3</v>
      </c>
      <c r="J28" s="164">
        <v>3</v>
      </c>
      <c r="K28" s="164">
        <v>3</v>
      </c>
      <c r="L28" s="164">
        <v>3</v>
      </c>
      <c r="M28" s="164">
        <v>4</v>
      </c>
      <c r="N28" s="164">
        <v>4</v>
      </c>
      <c r="O28" s="164">
        <v>5</v>
      </c>
      <c r="P28" s="164">
        <v>5</v>
      </c>
      <c r="Q28" s="164">
        <v>5</v>
      </c>
      <c r="R28" s="164">
        <v>2</v>
      </c>
      <c r="S28" s="164">
        <v>3</v>
      </c>
      <c r="T28" s="164">
        <v>4</v>
      </c>
    </row>
    <row r="29" spans="1:21" x14ac:dyDescent="0.2">
      <c r="A29" s="163">
        <v>44716.455595081017</v>
      </c>
      <c r="B29" s="164" t="s">
        <v>343</v>
      </c>
      <c r="C29" s="164" t="s">
        <v>25</v>
      </c>
      <c r="D29" s="164" t="s">
        <v>21</v>
      </c>
      <c r="E29" s="164" t="s">
        <v>28</v>
      </c>
      <c r="F29" s="164" t="s">
        <v>195</v>
      </c>
      <c r="G29" s="164" t="s">
        <v>195</v>
      </c>
      <c r="H29" s="164" t="s">
        <v>23</v>
      </c>
      <c r="I29" s="164">
        <v>5</v>
      </c>
      <c r="J29" s="164">
        <v>5</v>
      </c>
      <c r="K29" s="164">
        <v>5</v>
      </c>
      <c r="L29" s="164">
        <v>5</v>
      </c>
      <c r="M29" s="164">
        <v>5</v>
      </c>
      <c r="N29" s="164">
        <v>5</v>
      </c>
      <c r="O29" s="164">
        <v>5</v>
      </c>
      <c r="P29" s="164">
        <v>5</v>
      </c>
      <c r="Q29" s="164">
        <v>5</v>
      </c>
      <c r="R29" s="164">
        <v>5</v>
      </c>
      <c r="S29" s="164">
        <v>5</v>
      </c>
      <c r="T29" s="164">
        <v>5</v>
      </c>
      <c r="U29" s="168" t="s">
        <v>423</v>
      </c>
    </row>
    <row r="30" spans="1:21" x14ac:dyDescent="0.2">
      <c r="A30" s="163">
        <v>44716.455867650468</v>
      </c>
      <c r="B30" s="164" t="s">
        <v>347</v>
      </c>
      <c r="C30" s="164" t="s">
        <v>25</v>
      </c>
      <c r="D30" s="164" t="s">
        <v>24</v>
      </c>
      <c r="E30" s="164" t="s">
        <v>28</v>
      </c>
      <c r="F30" s="164" t="s">
        <v>228</v>
      </c>
      <c r="G30" s="164" t="s">
        <v>228</v>
      </c>
      <c r="H30" s="164" t="s">
        <v>23</v>
      </c>
      <c r="I30" s="164">
        <v>4</v>
      </c>
      <c r="J30" s="164">
        <v>4</v>
      </c>
      <c r="K30" s="164">
        <v>4</v>
      </c>
      <c r="L30" s="164">
        <v>4</v>
      </c>
      <c r="M30" s="164">
        <v>4</v>
      </c>
      <c r="N30" s="164">
        <v>4</v>
      </c>
      <c r="O30" s="164">
        <v>4</v>
      </c>
      <c r="P30" s="164">
        <v>4</v>
      </c>
      <c r="Q30" s="164">
        <v>4</v>
      </c>
      <c r="R30" s="164">
        <v>4</v>
      </c>
      <c r="S30" s="164">
        <v>4</v>
      </c>
      <c r="T30" s="164">
        <v>4</v>
      </c>
    </row>
    <row r="31" spans="1:21" x14ac:dyDescent="0.2">
      <c r="A31" s="163">
        <v>44716.460523402777</v>
      </c>
      <c r="B31" s="164" t="s">
        <v>374</v>
      </c>
      <c r="C31" s="164" t="s">
        <v>25</v>
      </c>
      <c r="D31" s="164" t="s">
        <v>26</v>
      </c>
      <c r="E31" s="164" t="s">
        <v>28</v>
      </c>
      <c r="F31" s="164" t="s">
        <v>195</v>
      </c>
      <c r="G31" s="164" t="s">
        <v>196</v>
      </c>
      <c r="H31" s="164" t="s">
        <v>23</v>
      </c>
      <c r="I31" s="164">
        <v>4</v>
      </c>
      <c r="J31" s="164">
        <v>5</v>
      </c>
      <c r="K31" s="164">
        <v>5</v>
      </c>
      <c r="L31" s="164">
        <v>4</v>
      </c>
      <c r="M31" s="164">
        <v>4</v>
      </c>
      <c r="N31" s="164">
        <v>4</v>
      </c>
      <c r="O31" s="164">
        <v>5</v>
      </c>
      <c r="P31" s="164">
        <v>5</v>
      </c>
      <c r="Q31" s="164">
        <v>5</v>
      </c>
      <c r="R31" s="164">
        <v>3</v>
      </c>
      <c r="S31" s="164">
        <v>4</v>
      </c>
      <c r="T31" s="164">
        <v>4</v>
      </c>
      <c r="U31" s="164" t="s">
        <v>32</v>
      </c>
    </row>
    <row r="32" spans="1:21" x14ac:dyDescent="0.2">
      <c r="A32" s="163">
        <v>44716.476907141201</v>
      </c>
      <c r="B32" s="164" t="s">
        <v>397</v>
      </c>
      <c r="C32" s="164" t="s">
        <v>25</v>
      </c>
      <c r="D32" s="164" t="s">
        <v>21</v>
      </c>
      <c r="E32" s="164" t="s">
        <v>28</v>
      </c>
      <c r="F32" s="164" t="s">
        <v>195</v>
      </c>
      <c r="G32" s="164" t="s">
        <v>196</v>
      </c>
      <c r="H32" s="164" t="s">
        <v>23</v>
      </c>
      <c r="I32" s="164">
        <v>5</v>
      </c>
      <c r="J32" s="164">
        <v>5</v>
      </c>
      <c r="K32" s="164">
        <v>5</v>
      </c>
      <c r="L32" s="164">
        <v>5</v>
      </c>
      <c r="M32" s="164">
        <v>5</v>
      </c>
      <c r="N32" s="164">
        <v>5</v>
      </c>
      <c r="O32" s="164">
        <v>5</v>
      </c>
      <c r="P32" s="164">
        <v>5</v>
      </c>
      <c r="Q32" s="164">
        <v>5</v>
      </c>
      <c r="R32" s="164">
        <v>2</v>
      </c>
      <c r="S32" s="164">
        <v>4</v>
      </c>
      <c r="T32" s="164">
        <v>5</v>
      </c>
    </row>
    <row r="33" spans="1:20" x14ac:dyDescent="0.2">
      <c r="A33" s="163">
        <v>44716.477648182874</v>
      </c>
      <c r="B33" s="164" t="s">
        <v>399</v>
      </c>
      <c r="C33" s="164" t="s">
        <v>25</v>
      </c>
      <c r="D33" s="164" t="s">
        <v>24</v>
      </c>
      <c r="E33" s="164" t="s">
        <v>28</v>
      </c>
      <c r="F33" s="168" t="s">
        <v>130</v>
      </c>
      <c r="G33" s="164" t="s">
        <v>141</v>
      </c>
      <c r="H33" s="164" t="s">
        <v>23</v>
      </c>
      <c r="I33" s="164">
        <v>5</v>
      </c>
      <c r="J33" s="164">
        <v>5</v>
      </c>
      <c r="K33" s="164">
        <v>5</v>
      </c>
      <c r="L33" s="164">
        <v>5</v>
      </c>
      <c r="M33" s="164">
        <v>5</v>
      </c>
      <c r="N33" s="164">
        <v>5</v>
      </c>
      <c r="O33" s="164">
        <v>5</v>
      </c>
      <c r="P33" s="164">
        <v>5</v>
      </c>
      <c r="Q33" s="164">
        <v>5</v>
      </c>
      <c r="R33" s="164">
        <v>2</v>
      </c>
      <c r="S33" s="164">
        <v>4</v>
      </c>
      <c r="T33" s="164">
        <v>4</v>
      </c>
    </row>
    <row r="34" spans="1:20" x14ac:dyDescent="0.2">
      <c r="A34" s="163">
        <v>44716.486514317134</v>
      </c>
      <c r="B34" s="164" t="s">
        <v>408</v>
      </c>
      <c r="C34" s="164" t="s">
        <v>20</v>
      </c>
      <c r="D34" s="164" t="s">
        <v>34</v>
      </c>
      <c r="E34" s="164" t="s">
        <v>22</v>
      </c>
      <c r="F34" s="168" t="s">
        <v>130</v>
      </c>
      <c r="G34" s="164" t="s">
        <v>410</v>
      </c>
      <c r="H34" s="164" t="s">
        <v>23</v>
      </c>
      <c r="I34" s="164">
        <v>5</v>
      </c>
      <c r="J34" s="164">
        <v>4</v>
      </c>
      <c r="K34" s="164">
        <v>4</v>
      </c>
      <c r="L34" s="164">
        <v>4</v>
      </c>
      <c r="M34" s="164">
        <v>4</v>
      </c>
      <c r="N34" s="164">
        <v>5</v>
      </c>
      <c r="O34" s="164">
        <v>5</v>
      </c>
      <c r="P34" s="164">
        <v>5</v>
      </c>
      <c r="Q34" s="164">
        <v>5</v>
      </c>
      <c r="R34" s="164">
        <v>3</v>
      </c>
      <c r="S34" s="164">
        <v>3</v>
      </c>
      <c r="T34" s="164">
        <v>4</v>
      </c>
    </row>
    <row r="35" spans="1:20" ht="23.25" x14ac:dyDescent="0.2">
      <c r="I35" s="1">
        <f>AVERAGE(I2:I34)</f>
        <v>4.3030303030303028</v>
      </c>
      <c r="J35" s="1">
        <f t="shared" ref="J35:T35" si="0">AVERAGE(J2:J34)</f>
        <v>4.6969696969696972</v>
      </c>
      <c r="K35" s="1">
        <f t="shared" si="0"/>
        <v>4.6060606060606064</v>
      </c>
      <c r="L35" s="1">
        <f t="shared" si="0"/>
        <v>4.4545454545454541</v>
      </c>
      <c r="M35" s="1">
        <f t="shared" si="0"/>
        <v>4.5454545454545459</v>
      </c>
      <c r="N35" s="1">
        <f t="shared" si="0"/>
        <v>4.625</v>
      </c>
      <c r="O35" s="1">
        <f t="shared" si="0"/>
        <v>4.7575757575757578</v>
      </c>
      <c r="P35" s="1">
        <f t="shared" si="0"/>
        <v>4.7575757575757578</v>
      </c>
      <c r="Q35" s="1">
        <f t="shared" si="0"/>
        <v>4.8787878787878789</v>
      </c>
      <c r="R35" s="1">
        <f t="shared" si="0"/>
        <v>3.0606060606060606</v>
      </c>
      <c r="S35" s="1">
        <f t="shared" si="0"/>
        <v>4</v>
      </c>
      <c r="T35" s="1">
        <f t="shared" si="0"/>
        <v>4.3030303030303028</v>
      </c>
    </row>
    <row r="36" spans="1:20" ht="23.25" x14ac:dyDescent="0.2">
      <c r="I36" s="2">
        <f>STDEV(I2:I35)</f>
        <v>0.79714826896762903</v>
      </c>
      <c r="J36" s="2">
        <f t="shared" ref="J36:T36" si="1">STDEV(J2:J35)</f>
        <v>0.52135304648743597</v>
      </c>
      <c r="K36" s="2">
        <f t="shared" si="1"/>
        <v>0.59996939009767947</v>
      </c>
      <c r="L36" s="2">
        <f t="shared" si="1"/>
        <v>0.55546372060070337</v>
      </c>
      <c r="M36" s="2">
        <f t="shared" si="1"/>
        <v>0.60757386835647176</v>
      </c>
      <c r="N36" s="2">
        <f t="shared" si="1"/>
        <v>0.48412291827592713</v>
      </c>
      <c r="O36" s="2">
        <f t="shared" si="1"/>
        <v>0.49422746758485303</v>
      </c>
      <c r="P36" s="2">
        <f t="shared" si="1"/>
        <v>0.49422746758485303</v>
      </c>
      <c r="Q36" s="2">
        <f t="shared" si="1"/>
        <v>0.32637362467481834</v>
      </c>
      <c r="R36" s="2">
        <f t="shared" si="1"/>
        <v>1.1790955429299224</v>
      </c>
      <c r="S36" s="2">
        <f t="shared" si="1"/>
        <v>0.6513389472789296</v>
      </c>
      <c r="T36" s="2">
        <f t="shared" si="1"/>
        <v>0.57655447243758706</v>
      </c>
    </row>
    <row r="37" spans="1:20" ht="23.25" x14ac:dyDescent="0.2">
      <c r="I37" s="3">
        <f>AVERAGE(I2:I36)</f>
        <v>4.2028622449142263</v>
      </c>
      <c r="J37" s="3">
        <f t="shared" ref="J37:T37" si="2">AVERAGE(J2:J36)</f>
        <v>4.5776663640987749</v>
      </c>
      <c r="K37" s="3">
        <f t="shared" si="2"/>
        <v>4.4916008570330934</v>
      </c>
      <c r="L37" s="3">
        <f t="shared" si="2"/>
        <v>4.3431431192898904</v>
      </c>
      <c r="M37" s="3">
        <f t="shared" si="2"/>
        <v>4.4329436689660282</v>
      </c>
      <c r="N37" s="3">
        <f t="shared" si="2"/>
        <v>4.5032094975963508</v>
      </c>
      <c r="O37" s="3">
        <f t="shared" si="2"/>
        <v>4.6357658064331604</v>
      </c>
      <c r="P37" s="3">
        <f t="shared" si="2"/>
        <v>4.6357658064331604</v>
      </c>
      <c r="Q37" s="3">
        <f t="shared" si="2"/>
        <v>4.7487189000989343</v>
      </c>
      <c r="R37" s="3">
        <f t="shared" si="2"/>
        <v>3.0068486172438855</v>
      </c>
      <c r="S37" s="3">
        <f t="shared" si="2"/>
        <v>3.9043239699222552</v>
      </c>
      <c r="T37" s="3">
        <f t="shared" si="2"/>
        <v>4.1965595650133682</v>
      </c>
    </row>
    <row r="38" spans="1:20" ht="23.25" x14ac:dyDescent="0.2">
      <c r="I38" s="4">
        <f>STDEV(I2:I34)</f>
        <v>0.80950789391026401</v>
      </c>
      <c r="J38" s="4">
        <f t="shared" ref="J38:T38" si="3">STDEV(J2:J34)</f>
        <v>0.52943652150473253</v>
      </c>
      <c r="K38" s="4">
        <f t="shared" si="3"/>
        <v>0.6092717958449424</v>
      </c>
      <c r="L38" s="4">
        <f t="shared" si="3"/>
        <v>0.56407607481776478</v>
      </c>
      <c r="M38" s="4">
        <f t="shared" si="3"/>
        <v>0.61699418002264539</v>
      </c>
      <c r="N38" s="4">
        <f t="shared" si="3"/>
        <v>0.49186937683796472</v>
      </c>
      <c r="O38" s="4">
        <f t="shared" si="3"/>
        <v>0.5018903659106615</v>
      </c>
      <c r="P38" s="4">
        <f t="shared" si="3"/>
        <v>0.5018903659106615</v>
      </c>
      <c r="Q38" s="4">
        <f t="shared" si="3"/>
        <v>0.33143398263980833</v>
      </c>
      <c r="R38" s="4">
        <f t="shared" si="3"/>
        <v>1.1973771841872223</v>
      </c>
      <c r="S38" s="4">
        <f t="shared" si="3"/>
        <v>0.66143782776614768</v>
      </c>
      <c r="T38" s="4">
        <f t="shared" si="3"/>
        <v>0.58549383455595083</v>
      </c>
    </row>
    <row r="39" spans="1:20" ht="24" x14ac:dyDescent="0.55000000000000004">
      <c r="A39" s="113" t="s">
        <v>102</v>
      </c>
    </row>
    <row r="40" spans="1:20" ht="24" x14ac:dyDescent="0.55000000000000004">
      <c r="A40" s="141" t="s">
        <v>25</v>
      </c>
      <c r="B40" s="142">
        <f>COUNTIF(C2:C34,"หญิง")</f>
        <v>26</v>
      </c>
    </row>
    <row r="41" spans="1:20" ht="24" x14ac:dyDescent="0.55000000000000004">
      <c r="A41" s="141" t="s">
        <v>20</v>
      </c>
      <c r="B41" s="142">
        <f>COUNTIF(C2:C35,"ชาย")</f>
        <v>7</v>
      </c>
    </row>
    <row r="42" spans="1:20" ht="27" customHeight="1" x14ac:dyDescent="0.2">
      <c r="B42" s="140">
        <f>SUM(B40:B41)</f>
        <v>33</v>
      </c>
    </row>
    <row r="43" spans="1:20" ht="21.75" customHeight="1" x14ac:dyDescent="0.2"/>
    <row r="44" spans="1:20" ht="23.25" customHeight="1" x14ac:dyDescent="0.55000000000000004">
      <c r="A44" s="114" t="s">
        <v>103</v>
      </c>
      <c r="B44" s="111"/>
    </row>
    <row r="45" spans="1:20" ht="24" x14ac:dyDescent="0.55000000000000004">
      <c r="A45" s="141" t="s">
        <v>26</v>
      </c>
      <c r="B45" s="142">
        <f>COUNTIF(D2:D34:D39,"20-30 ปี")</f>
        <v>15</v>
      </c>
    </row>
    <row r="46" spans="1:20" ht="24" x14ac:dyDescent="0.55000000000000004">
      <c r="A46" s="141" t="s">
        <v>24</v>
      </c>
      <c r="B46" s="142">
        <f>COUNTIF(D2:D35:D40,"31-40 ปี")</f>
        <v>5</v>
      </c>
    </row>
    <row r="47" spans="1:20" ht="24" x14ac:dyDescent="0.55000000000000004">
      <c r="A47" s="141" t="s">
        <v>21</v>
      </c>
      <c r="B47" s="142">
        <f ca="1">COUNTIF(D2:D36:A74,"41-50 ปี")</f>
        <v>11</v>
      </c>
    </row>
    <row r="48" spans="1:20" ht="24" x14ac:dyDescent="0.55000000000000004">
      <c r="A48" s="141" t="s">
        <v>34</v>
      </c>
      <c r="B48" s="142">
        <f>COUNTIF(D5:D37:D42,"51 ปีขึ้นไป")</f>
        <v>2</v>
      </c>
    </row>
    <row r="49" spans="1:2" ht="27" customHeight="1" x14ac:dyDescent="0.2">
      <c r="B49" s="140">
        <v>33</v>
      </c>
    </row>
    <row r="50" spans="1:2" ht="26.25" customHeight="1" x14ac:dyDescent="0.2"/>
    <row r="51" spans="1:2" ht="26.25" customHeight="1" x14ac:dyDescent="0.2"/>
    <row r="52" spans="1:2" ht="25.5" customHeight="1" x14ac:dyDescent="0.55000000000000004">
      <c r="A52" s="115" t="s">
        <v>104</v>
      </c>
      <c r="B52" s="112"/>
    </row>
    <row r="53" spans="1:2" ht="24" x14ac:dyDescent="0.55000000000000004">
      <c r="A53" s="143" t="s">
        <v>28</v>
      </c>
      <c r="B53" s="142">
        <f>COUNTIF(E2:E34,"ปริญญาโท")</f>
        <v>24</v>
      </c>
    </row>
    <row r="54" spans="1:2" ht="24" x14ac:dyDescent="0.55000000000000004">
      <c r="A54" s="143" t="s">
        <v>22</v>
      </c>
      <c r="B54" s="142">
        <f>COUNTIF(E2:E35,"ปริญญาเอก")</f>
        <v>9</v>
      </c>
    </row>
    <row r="55" spans="1:2" ht="20.25" customHeight="1" x14ac:dyDescent="0.2">
      <c r="B55" s="140">
        <f>SUM(B53:B54)</f>
        <v>33</v>
      </c>
    </row>
    <row r="56" spans="1:2" ht="20.25" customHeight="1" x14ac:dyDescent="0.2">
      <c r="B56" s="140"/>
    </row>
    <row r="57" spans="1:2" ht="22.5" customHeight="1" x14ac:dyDescent="0.2"/>
    <row r="58" spans="1:2" ht="27.75" x14ac:dyDescent="0.65">
      <c r="A58" s="138" t="s">
        <v>105</v>
      </c>
    </row>
    <row r="59" spans="1:2" ht="24" x14ac:dyDescent="0.55000000000000004">
      <c r="A59" s="143" t="s">
        <v>133</v>
      </c>
      <c r="B59" s="142">
        <f>COUNTIF(G2:G34,"หลักสูตรและการสอน")</f>
        <v>3</v>
      </c>
    </row>
    <row r="60" spans="1:2" ht="24" x14ac:dyDescent="0.55000000000000004">
      <c r="A60" s="143" t="s">
        <v>126</v>
      </c>
      <c r="B60" s="142">
        <f>COUNTIF(G2:G35,"พลศึกษาและวิทยาศาสตร์การออกกำลังกาย")</f>
        <v>1</v>
      </c>
    </row>
    <row r="61" spans="1:2" ht="24" x14ac:dyDescent="0.55000000000000004">
      <c r="A61" s="143" t="s">
        <v>159</v>
      </c>
      <c r="B61" s="142">
        <f>COUNTIF(G2:G36,"การสื่อสาร")</f>
        <v>1</v>
      </c>
    </row>
    <row r="62" spans="1:2" ht="24" x14ac:dyDescent="0.55000000000000004">
      <c r="A62" s="143" t="s">
        <v>185</v>
      </c>
      <c r="B62" s="142">
        <f>COUNTIF(G5:G37,"คณิตศาสตร์")</f>
        <v>2</v>
      </c>
    </row>
    <row r="63" spans="1:2" ht="24" x14ac:dyDescent="0.55000000000000004">
      <c r="A63" s="143" t="s">
        <v>141</v>
      </c>
      <c r="B63" s="142">
        <f t="shared" ref="B63" si="4">COUNTIF(G6:G38,"หลักสูตรและการสอน")</f>
        <v>1</v>
      </c>
    </row>
    <row r="64" spans="1:2" ht="24" x14ac:dyDescent="0.55000000000000004">
      <c r="A64" s="143" t="s">
        <v>212</v>
      </c>
      <c r="B64" s="142">
        <f>COUNTIF(G2:G39,"การบริหารทางการพยาบาล")</f>
        <v>7</v>
      </c>
    </row>
    <row r="65" spans="1:2" ht="24" x14ac:dyDescent="0.55000000000000004">
      <c r="A65" s="143" t="s">
        <v>210</v>
      </c>
      <c r="B65" s="142">
        <f>COUNTIF(G2:G40,"โลจิสติกส์และโซ่อุปทาน")</f>
        <v>1</v>
      </c>
    </row>
    <row r="66" spans="1:2" ht="24" x14ac:dyDescent="0.55000000000000004">
      <c r="A66" s="143" t="s">
        <v>231</v>
      </c>
      <c r="B66" s="142">
        <f>COUNTIF(G2:G41,"จุลชีววิทยา")</f>
        <v>2</v>
      </c>
    </row>
    <row r="67" spans="1:2" ht="24" x14ac:dyDescent="0.55000000000000004">
      <c r="A67" s="143" t="s">
        <v>228</v>
      </c>
      <c r="B67" s="142">
        <f>COUNTIF(G2:G42,"สาธารณสุขศาสตร์")</f>
        <v>3</v>
      </c>
    </row>
    <row r="68" spans="1:2" ht="24" x14ac:dyDescent="0.55000000000000004">
      <c r="A68" s="143" t="s">
        <v>266</v>
      </c>
      <c r="B68" s="142">
        <f>COUNTIF(G2:G43,"การจัดการสมาร์ทซิตี้และนวัตกรรมดิจิตัล")</f>
        <v>1</v>
      </c>
    </row>
    <row r="69" spans="1:2" ht="24" x14ac:dyDescent="0.55000000000000004">
      <c r="A69" s="143" t="s">
        <v>286</v>
      </c>
      <c r="B69" s="142">
        <f>COUNTIF(G2:G44,"เทคโนโลยีชีวภาพ")</f>
        <v>1</v>
      </c>
    </row>
    <row r="70" spans="1:2" ht="24" x14ac:dyDescent="0.55000000000000004">
      <c r="A70" s="143" t="s">
        <v>231</v>
      </c>
      <c r="B70" s="142">
        <f>COUNTIF(G2:G45,"จุลชีววิทยา")</f>
        <v>2</v>
      </c>
    </row>
    <row r="71" spans="1:2" ht="24" x14ac:dyDescent="0.55000000000000004">
      <c r="A71" s="143" t="s">
        <v>196</v>
      </c>
      <c r="B71" s="142">
        <f>COUNTIF(G2:G46,"การพยาบาลเวชปฏิบัติชุมชน")</f>
        <v>3</v>
      </c>
    </row>
    <row r="72" spans="1:2" ht="24" x14ac:dyDescent="0.55000000000000004">
      <c r="A72" s="143" t="s">
        <v>146</v>
      </c>
      <c r="B72" s="142">
        <f>COUNTIF(G2:G47,"สังคมศึกษา")</f>
        <v>1</v>
      </c>
    </row>
    <row r="73" spans="1:2" ht="23.25" customHeight="1" x14ac:dyDescent="0.55000000000000004">
      <c r="A73" s="167" t="s">
        <v>316</v>
      </c>
      <c r="B73" s="142">
        <f>COUNTIF(G2:G48,"เทคโนโลยีและสื่อสารการศึกษา")</f>
        <v>1</v>
      </c>
    </row>
    <row r="74" spans="1:2" ht="23.25" customHeight="1" x14ac:dyDescent="0.55000000000000004">
      <c r="A74" s="144" t="s">
        <v>324</v>
      </c>
      <c r="B74" s="142">
        <f>COUNTIF(G2:G49,"วิศวกรรมคอมพิวเตอร์")</f>
        <v>1</v>
      </c>
    </row>
    <row r="75" spans="1:2" ht="23.25" customHeight="1" x14ac:dyDescent="0.55000000000000004">
      <c r="A75" s="167" t="s">
        <v>337</v>
      </c>
      <c r="B75" s="142">
        <f>COUNTIF(G2:G50,"เศรษฐศาสตร์")</f>
        <v>1</v>
      </c>
    </row>
    <row r="76" spans="1:2" ht="23.25" customHeight="1" x14ac:dyDescent="0.55000000000000004">
      <c r="A76" s="167" t="s">
        <v>195</v>
      </c>
      <c r="B76" s="142">
        <f>COUNTIF(G2:G51,"พยาบาลศาสตร์")</f>
        <v>1</v>
      </c>
    </row>
    <row r="77" spans="1:2" ht="15.75" customHeight="1" x14ac:dyDescent="0.2">
      <c r="B77" s="140">
        <f>SUM(B59:B76)</f>
        <v>33</v>
      </c>
    </row>
    <row r="78" spans="1:2" ht="15.75" customHeight="1" x14ac:dyDescent="0.2"/>
    <row r="79" spans="1:2" ht="27.75" x14ac:dyDescent="0.65">
      <c r="A79" s="138" t="s">
        <v>101</v>
      </c>
    </row>
    <row r="80" spans="1:2" ht="22.5" customHeight="1" x14ac:dyDescent="0.55000000000000004">
      <c r="A80" s="143" t="s">
        <v>27</v>
      </c>
      <c r="B80" s="142">
        <f>COUNTIF(F2:F34,"ศึกษาศาสตร์")</f>
        <v>7</v>
      </c>
    </row>
    <row r="81" spans="1:2" ht="22.5" customHeight="1" x14ac:dyDescent="0.55000000000000004">
      <c r="A81" s="143" t="s">
        <v>424</v>
      </c>
      <c r="B81" s="142">
        <f>COUNTIF(F1:F34,"บริหารธุรกิจ เศรษฐศาสตร์และการสื่อสาร")</f>
        <v>2</v>
      </c>
    </row>
    <row r="82" spans="1:2" ht="22.5" customHeight="1" x14ac:dyDescent="0.55000000000000004">
      <c r="A82" s="143" t="s">
        <v>172</v>
      </c>
      <c r="B82" s="142">
        <f>COUNTIF(F2:F34,"วิทยาศาสตร์")</f>
        <v>2</v>
      </c>
    </row>
    <row r="83" spans="1:2" ht="22.5" customHeight="1" x14ac:dyDescent="0.55000000000000004">
      <c r="A83" s="143" t="s">
        <v>195</v>
      </c>
      <c r="B83" s="142">
        <f>COUNTIF(F2:F34,"พยาบาลศาสตร์")</f>
        <v>11</v>
      </c>
    </row>
    <row r="84" spans="1:2" ht="22.5" customHeight="1" x14ac:dyDescent="0.55000000000000004">
      <c r="A84" s="143" t="s">
        <v>209</v>
      </c>
      <c r="B84" s="142">
        <f>COUNTIF(F2:F34,"โลจิสติกส์และดิจิทัลซัพพลายเชน")</f>
        <v>1</v>
      </c>
    </row>
    <row r="85" spans="1:2" ht="22.5" customHeight="1" x14ac:dyDescent="0.55000000000000004">
      <c r="A85" s="143" t="s">
        <v>230</v>
      </c>
      <c r="B85" s="142">
        <f>COUNTIF(F2:F34,"วิทยาศาสตร์การแพทย์")</f>
        <v>2</v>
      </c>
    </row>
    <row r="86" spans="1:2" ht="22.5" customHeight="1" x14ac:dyDescent="0.55000000000000004">
      <c r="A86" s="143" t="s">
        <v>265</v>
      </c>
      <c r="B86" s="142">
        <f>COUNTIF(F2:F35,"วิทยาลัยพลังงานทดแทนและมาร์ทกริดเทคโนโลยี")</f>
        <v>1</v>
      </c>
    </row>
    <row r="87" spans="1:2" ht="22.5" customHeight="1" x14ac:dyDescent="0.55000000000000004">
      <c r="A87" s="143" t="s">
        <v>323</v>
      </c>
      <c r="B87" s="142">
        <f>COUNTIF(F2:F36,"วิศวกรรมศาสตร์")</f>
        <v>1</v>
      </c>
    </row>
    <row r="88" spans="1:2" ht="22.5" customHeight="1" x14ac:dyDescent="0.55000000000000004">
      <c r="A88" s="143" t="s">
        <v>228</v>
      </c>
      <c r="B88" s="142">
        <f>COUNTIF(F2:F37,"สาธารณสุขศาสตร์")</f>
        <v>3</v>
      </c>
    </row>
    <row r="89" spans="1:2" ht="22.5" customHeight="1" x14ac:dyDescent="0.55000000000000004">
      <c r="A89" s="143" t="s">
        <v>425</v>
      </c>
      <c r="B89" s="142">
        <f>COUNTIF(F2:F34,"สถาปัตยกรรมศาสตร์ศิลปะและการออกแบบ")</f>
        <v>3</v>
      </c>
    </row>
    <row r="90" spans="1:2" ht="19.5" customHeight="1" x14ac:dyDescent="0.2">
      <c r="B90" s="140">
        <f>SUM(B80:B89)</f>
        <v>33</v>
      </c>
    </row>
  </sheetData>
  <autoFilter ref="F1:F86" xr:uid="{3006433A-61D7-4A40-998A-A8E37D40C50C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U98"/>
  <sheetViews>
    <sheetView topLeftCell="H1" zoomScale="80" zoomScaleNormal="80" workbookViewId="0">
      <selection activeCell="U28" sqref="U28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40.140625" bestFit="1" customWidth="1"/>
    <col min="7" max="7" width="41.7109375" bestFit="1" customWidth="1"/>
    <col min="8" max="26" width="21.5703125" customWidth="1"/>
  </cols>
  <sheetData>
    <row r="1" spans="1:21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x14ac:dyDescent="0.2">
      <c r="A2" s="163">
        <v>44716.402499965276</v>
      </c>
      <c r="B2" s="164" t="s">
        <v>123</v>
      </c>
      <c r="C2" s="164" t="s">
        <v>20</v>
      </c>
      <c r="D2" s="164" t="s">
        <v>24</v>
      </c>
      <c r="E2" s="164" t="s">
        <v>28</v>
      </c>
      <c r="F2" s="164" t="s">
        <v>27</v>
      </c>
      <c r="G2" s="164" t="s">
        <v>29</v>
      </c>
      <c r="H2" s="164" t="s">
        <v>124</v>
      </c>
      <c r="I2" s="164">
        <v>4</v>
      </c>
      <c r="J2" s="164">
        <v>4</v>
      </c>
      <c r="K2" s="164">
        <v>4</v>
      </c>
      <c r="L2" s="164">
        <v>4</v>
      </c>
      <c r="M2" s="164">
        <v>4</v>
      </c>
      <c r="N2" s="164">
        <v>4</v>
      </c>
      <c r="O2" s="164">
        <v>4</v>
      </c>
      <c r="P2" s="164">
        <v>4</v>
      </c>
      <c r="Q2" s="164">
        <v>4</v>
      </c>
      <c r="R2" s="164">
        <v>4</v>
      </c>
      <c r="S2" s="164">
        <v>4</v>
      </c>
      <c r="T2" s="164">
        <v>4</v>
      </c>
      <c r="U2" s="164" t="s">
        <v>32</v>
      </c>
    </row>
    <row r="3" spans="1:21" x14ac:dyDescent="0.2">
      <c r="A3" s="163">
        <v>44716.421610266203</v>
      </c>
      <c r="B3" s="164" t="s">
        <v>143</v>
      </c>
      <c r="C3" s="164" t="s">
        <v>25</v>
      </c>
      <c r="D3" s="164" t="s">
        <v>24</v>
      </c>
      <c r="E3" s="164" t="s">
        <v>22</v>
      </c>
      <c r="F3" s="164" t="s">
        <v>27</v>
      </c>
      <c r="G3" s="164" t="s">
        <v>29</v>
      </c>
      <c r="H3" s="164" t="s">
        <v>124</v>
      </c>
      <c r="I3" s="164">
        <v>5</v>
      </c>
      <c r="J3" s="164">
        <v>5</v>
      </c>
      <c r="K3" s="164">
        <v>5</v>
      </c>
      <c r="L3" s="164">
        <v>5</v>
      </c>
      <c r="M3" s="164">
        <v>5</v>
      </c>
      <c r="N3" s="164">
        <v>5</v>
      </c>
      <c r="O3" s="164">
        <v>5</v>
      </c>
      <c r="P3" s="164">
        <v>5</v>
      </c>
      <c r="Q3" s="164">
        <v>5</v>
      </c>
      <c r="R3" s="164">
        <v>2</v>
      </c>
      <c r="S3" s="164">
        <v>5</v>
      </c>
      <c r="T3" s="164">
        <v>5</v>
      </c>
    </row>
    <row r="4" spans="1:21" x14ac:dyDescent="0.2">
      <c r="A4" s="163">
        <v>44716.426080775462</v>
      </c>
      <c r="B4" s="164" t="s">
        <v>150</v>
      </c>
      <c r="C4" s="164" t="s">
        <v>20</v>
      </c>
      <c r="D4" s="164" t="s">
        <v>24</v>
      </c>
      <c r="E4" s="164" t="s">
        <v>22</v>
      </c>
      <c r="F4" s="168" t="s">
        <v>427</v>
      </c>
      <c r="G4" s="164" t="s">
        <v>152</v>
      </c>
      <c r="H4" s="164" t="s">
        <v>124</v>
      </c>
      <c r="I4" s="164">
        <v>4</v>
      </c>
      <c r="J4" s="164">
        <v>5</v>
      </c>
      <c r="K4" s="164">
        <v>4</v>
      </c>
      <c r="L4" s="164">
        <v>4</v>
      </c>
      <c r="M4" s="164">
        <v>5</v>
      </c>
      <c r="N4" s="164">
        <v>5</v>
      </c>
      <c r="O4" s="164">
        <v>5</v>
      </c>
      <c r="P4" s="164">
        <v>5</v>
      </c>
      <c r="Q4" s="164">
        <v>5</v>
      </c>
      <c r="R4" s="164">
        <v>4</v>
      </c>
      <c r="S4" s="164">
        <v>4</v>
      </c>
      <c r="T4" s="164">
        <v>4</v>
      </c>
    </row>
    <row r="5" spans="1:21" x14ac:dyDescent="0.2">
      <c r="A5" s="163">
        <v>44716.427400578701</v>
      </c>
      <c r="B5" s="164" t="s">
        <v>164</v>
      </c>
      <c r="C5" s="164" t="s">
        <v>20</v>
      </c>
      <c r="D5" s="164" t="s">
        <v>26</v>
      </c>
      <c r="E5" s="164" t="s">
        <v>28</v>
      </c>
      <c r="F5" s="168" t="s">
        <v>172</v>
      </c>
      <c r="G5" s="164" t="s">
        <v>166</v>
      </c>
      <c r="H5" s="164" t="s">
        <v>124</v>
      </c>
      <c r="I5" s="164">
        <v>5</v>
      </c>
      <c r="J5" s="164">
        <v>5</v>
      </c>
      <c r="K5" s="164">
        <v>5</v>
      </c>
      <c r="L5" s="164">
        <v>5</v>
      </c>
      <c r="M5" s="164">
        <v>4</v>
      </c>
      <c r="N5" s="164">
        <v>4</v>
      </c>
      <c r="O5" s="164">
        <v>5</v>
      </c>
      <c r="P5" s="164">
        <v>5</v>
      </c>
      <c r="Q5" s="164">
        <v>4</v>
      </c>
      <c r="R5" s="164">
        <v>3</v>
      </c>
      <c r="S5" s="164">
        <v>4</v>
      </c>
      <c r="T5" s="164">
        <v>5</v>
      </c>
    </row>
    <row r="6" spans="1:21" x14ac:dyDescent="0.2">
      <c r="A6" s="163">
        <v>44716.428055532408</v>
      </c>
      <c r="B6" s="164" t="s">
        <v>171</v>
      </c>
      <c r="C6" s="164" t="s">
        <v>20</v>
      </c>
      <c r="D6" s="164" t="s">
        <v>26</v>
      </c>
      <c r="E6" s="164" t="s">
        <v>28</v>
      </c>
      <c r="F6" s="164" t="s">
        <v>172</v>
      </c>
      <c r="G6" s="164" t="s">
        <v>173</v>
      </c>
      <c r="H6" s="164" t="s">
        <v>124</v>
      </c>
      <c r="I6" s="164">
        <v>4</v>
      </c>
      <c r="J6" s="164">
        <v>4</v>
      </c>
      <c r="K6" s="164">
        <v>4</v>
      </c>
      <c r="L6" s="164">
        <v>4</v>
      </c>
      <c r="M6" s="164">
        <v>5</v>
      </c>
      <c r="N6" s="164">
        <v>5</v>
      </c>
      <c r="O6" s="164">
        <v>5</v>
      </c>
      <c r="P6" s="164">
        <v>5</v>
      </c>
      <c r="Q6" s="164">
        <v>5</v>
      </c>
      <c r="R6" s="164">
        <v>3</v>
      </c>
      <c r="S6" s="164">
        <v>5</v>
      </c>
      <c r="T6" s="164">
        <v>5</v>
      </c>
    </row>
    <row r="7" spans="1:21" x14ac:dyDescent="0.2">
      <c r="A7" s="163">
        <v>44716.429524259263</v>
      </c>
      <c r="B7" s="164" t="s">
        <v>191</v>
      </c>
      <c r="C7" s="164" t="s">
        <v>25</v>
      </c>
      <c r="D7" s="164" t="s">
        <v>26</v>
      </c>
      <c r="E7" s="164" t="s">
        <v>28</v>
      </c>
      <c r="F7" s="168" t="s">
        <v>195</v>
      </c>
      <c r="G7" s="168" t="s">
        <v>196</v>
      </c>
      <c r="H7" s="164" t="s">
        <v>124</v>
      </c>
      <c r="I7" s="164">
        <v>5</v>
      </c>
      <c r="J7" s="164">
        <v>4</v>
      </c>
      <c r="K7" s="164">
        <v>5</v>
      </c>
      <c r="L7" s="164">
        <v>5</v>
      </c>
      <c r="M7" s="164">
        <v>4</v>
      </c>
      <c r="N7" s="164">
        <v>5</v>
      </c>
      <c r="O7" s="164">
        <v>4</v>
      </c>
      <c r="P7" s="164">
        <v>5</v>
      </c>
      <c r="Q7" s="164">
        <v>4</v>
      </c>
      <c r="R7" s="164">
        <v>4</v>
      </c>
      <c r="S7" s="164">
        <v>5</v>
      </c>
      <c r="T7" s="164">
        <v>5</v>
      </c>
      <c r="U7" s="164" t="s">
        <v>32</v>
      </c>
    </row>
    <row r="8" spans="1:21" x14ac:dyDescent="0.2">
      <c r="A8" s="163">
        <v>44716.430809398153</v>
      </c>
      <c r="B8" s="164" t="s">
        <v>198</v>
      </c>
      <c r="C8" s="164" t="s">
        <v>20</v>
      </c>
      <c r="D8" s="164" t="s">
        <v>24</v>
      </c>
      <c r="E8" s="164" t="s">
        <v>22</v>
      </c>
      <c r="F8" s="164" t="s">
        <v>199</v>
      </c>
      <c r="G8" s="164" t="s">
        <v>200</v>
      </c>
      <c r="H8" s="164" t="s">
        <v>124</v>
      </c>
      <c r="I8" s="164">
        <v>5</v>
      </c>
      <c r="J8" s="164">
        <v>5</v>
      </c>
      <c r="K8" s="164">
        <v>5</v>
      </c>
      <c r="L8" s="164">
        <v>5</v>
      </c>
      <c r="M8" s="164">
        <v>5</v>
      </c>
      <c r="N8" s="164">
        <v>5</v>
      </c>
      <c r="O8" s="164">
        <v>5</v>
      </c>
      <c r="P8" s="164">
        <v>5</v>
      </c>
      <c r="Q8" s="164">
        <v>5</v>
      </c>
      <c r="R8" s="164">
        <v>5</v>
      </c>
      <c r="S8" s="164">
        <v>5</v>
      </c>
      <c r="T8" s="164">
        <v>5</v>
      </c>
      <c r="U8" s="164" t="s">
        <v>201</v>
      </c>
    </row>
    <row r="9" spans="1:21" x14ac:dyDescent="0.2">
      <c r="A9" s="163">
        <v>44716.433348854167</v>
      </c>
      <c r="B9" s="164" t="s">
        <v>213</v>
      </c>
      <c r="C9" s="164" t="s">
        <v>20</v>
      </c>
      <c r="D9" s="164" t="s">
        <v>21</v>
      </c>
      <c r="E9" s="164" t="s">
        <v>22</v>
      </c>
      <c r="F9" s="164" t="s">
        <v>27</v>
      </c>
      <c r="G9" s="164" t="s">
        <v>29</v>
      </c>
      <c r="H9" s="164" t="s">
        <v>124</v>
      </c>
      <c r="I9" s="164">
        <v>5</v>
      </c>
      <c r="J9" s="164">
        <v>5</v>
      </c>
      <c r="K9" s="164">
        <v>5</v>
      </c>
      <c r="L9" s="164">
        <v>4</v>
      </c>
      <c r="M9" s="164">
        <v>5</v>
      </c>
      <c r="N9" s="164">
        <v>5</v>
      </c>
      <c r="O9" s="164">
        <v>5</v>
      </c>
      <c r="P9" s="164">
        <v>5</v>
      </c>
      <c r="Q9" s="164">
        <v>5</v>
      </c>
      <c r="R9" s="164">
        <v>5</v>
      </c>
      <c r="S9" s="164">
        <v>5</v>
      </c>
      <c r="T9" s="164">
        <v>5</v>
      </c>
    </row>
    <row r="10" spans="1:21" x14ac:dyDescent="0.2">
      <c r="A10" s="163">
        <v>44716.43432270833</v>
      </c>
      <c r="B10" s="164" t="s">
        <v>214</v>
      </c>
      <c r="C10" s="164" t="s">
        <v>20</v>
      </c>
      <c r="D10" s="164" t="s">
        <v>24</v>
      </c>
      <c r="E10" s="164" t="s">
        <v>28</v>
      </c>
      <c r="F10" s="164" t="s">
        <v>27</v>
      </c>
      <c r="G10" s="164" t="s">
        <v>29</v>
      </c>
      <c r="H10" s="164" t="s">
        <v>124</v>
      </c>
      <c r="I10" s="164">
        <v>4</v>
      </c>
      <c r="J10" s="164">
        <v>4</v>
      </c>
      <c r="K10" s="164">
        <v>4</v>
      </c>
      <c r="L10" s="164">
        <v>4</v>
      </c>
      <c r="M10" s="164">
        <v>5</v>
      </c>
      <c r="N10" s="164">
        <v>5</v>
      </c>
      <c r="O10" s="164">
        <v>5</v>
      </c>
      <c r="P10" s="164">
        <v>5</v>
      </c>
      <c r="Q10" s="164">
        <v>4</v>
      </c>
      <c r="R10" s="164">
        <v>5</v>
      </c>
      <c r="S10" s="164">
        <v>4</v>
      </c>
      <c r="T10" s="164">
        <v>4</v>
      </c>
    </row>
    <row r="11" spans="1:21" x14ac:dyDescent="0.2">
      <c r="A11" s="163">
        <v>44716.434601122688</v>
      </c>
      <c r="B11" s="164" t="s">
        <v>218</v>
      </c>
      <c r="C11" s="164" t="s">
        <v>20</v>
      </c>
      <c r="D11" s="164" t="s">
        <v>26</v>
      </c>
      <c r="E11" s="164" t="s">
        <v>28</v>
      </c>
      <c r="F11" s="164" t="s">
        <v>172</v>
      </c>
      <c r="G11" s="164" t="s">
        <v>173</v>
      </c>
      <c r="H11" s="164" t="s">
        <v>124</v>
      </c>
      <c r="I11" s="164">
        <v>5</v>
      </c>
      <c r="J11" s="164">
        <v>5</v>
      </c>
      <c r="K11" s="164">
        <v>5</v>
      </c>
      <c r="L11" s="164">
        <v>5</v>
      </c>
      <c r="M11" s="164">
        <v>4</v>
      </c>
      <c r="N11" s="164">
        <v>4</v>
      </c>
      <c r="O11" s="164">
        <v>4</v>
      </c>
      <c r="P11" s="164">
        <v>5</v>
      </c>
      <c r="Q11" s="164">
        <v>5</v>
      </c>
      <c r="R11" s="164">
        <v>4</v>
      </c>
      <c r="S11" s="164">
        <v>5</v>
      </c>
      <c r="T11" s="164">
        <v>5</v>
      </c>
    </row>
    <row r="12" spans="1:21" x14ac:dyDescent="0.2">
      <c r="A12" s="163">
        <v>44716.435292152775</v>
      </c>
      <c r="B12" s="164" t="s">
        <v>223</v>
      </c>
      <c r="C12" s="164" t="s">
        <v>25</v>
      </c>
      <c r="D12" s="164" t="s">
        <v>24</v>
      </c>
      <c r="E12" s="164" t="s">
        <v>22</v>
      </c>
      <c r="F12" s="164" t="s">
        <v>27</v>
      </c>
      <c r="G12" s="164" t="s">
        <v>224</v>
      </c>
      <c r="H12" s="164" t="s">
        <v>124</v>
      </c>
      <c r="I12" s="164">
        <v>5</v>
      </c>
      <c r="J12" s="164">
        <v>5</v>
      </c>
      <c r="K12" s="164">
        <v>5</v>
      </c>
      <c r="L12" s="164">
        <v>5</v>
      </c>
      <c r="M12" s="164">
        <v>5</v>
      </c>
      <c r="N12" s="164">
        <v>5</v>
      </c>
      <c r="O12" s="164">
        <v>5</v>
      </c>
      <c r="P12" s="164">
        <v>5</v>
      </c>
      <c r="Q12" s="164">
        <v>5</v>
      </c>
      <c r="R12" s="164">
        <v>2</v>
      </c>
      <c r="S12" s="164">
        <v>3</v>
      </c>
      <c r="T12" s="164">
        <v>5</v>
      </c>
    </row>
    <row r="13" spans="1:21" x14ac:dyDescent="0.2">
      <c r="A13" s="163">
        <v>44716.439729618054</v>
      </c>
      <c r="B13" s="164" t="s">
        <v>249</v>
      </c>
      <c r="C13" s="164" t="s">
        <v>20</v>
      </c>
      <c r="D13" s="164" t="s">
        <v>26</v>
      </c>
      <c r="E13" s="164" t="s">
        <v>28</v>
      </c>
      <c r="F13" s="164" t="s">
        <v>27</v>
      </c>
      <c r="G13" s="164" t="s">
        <v>251</v>
      </c>
      <c r="H13" s="164" t="s">
        <v>124</v>
      </c>
      <c r="I13" s="164">
        <v>5</v>
      </c>
      <c r="J13" s="164">
        <v>4</v>
      </c>
      <c r="K13" s="164">
        <v>4</v>
      </c>
      <c r="L13" s="164">
        <v>4</v>
      </c>
      <c r="M13" s="164">
        <v>4</v>
      </c>
      <c r="N13" s="164">
        <v>5</v>
      </c>
      <c r="O13" s="164">
        <v>4</v>
      </c>
      <c r="P13" s="164">
        <v>4</v>
      </c>
      <c r="Q13" s="164">
        <v>4</v>
      </c>
      <c r="R13" s="164">
        <v>3</v>
      </c>
      <c r="S13" s="164">
        <v>4</v>
      </c>
      <c r="T13" s="164">
        <v>4</v>
      </c>
      <c r="U13" s="164" t="s">
        <v>32</v>
      </c>
    </row>
    <row r="14" spans="1:21" x14ac:dyDescent="0.2">
      <c r="A14" s="163">
        <v>44716.441050324072</v>
      </c>
      <c r="B14" s="164" t="s">
        <v>257</v>
      </c>
      <c r="C14" s="164" t="s">
        <v>25</v>
      </c>
      <c r="D14" s="164" t="s">
        <v>26</v>
      </c>
      <c r="E14" s="164" t="s">
        <v>28</v>
      </c>
      <c r="F14" s="164" t="s">
        <v>256</v>
      </c>
      <c r="G14" s="164" t="s">
        <v>141</v>
      </c>
      <c r="H14" s="164" t="s">
        <v>124</v>
      </c>
      <c r="I14" s="164">
        <v>5</v>
      </c>
      <c r="J14" s="164">
        <v>5</v>
      </c>
      <c r="K14" s="164">
        <v>5</v>
      </c>
      <c r="L14" s="164">
        <v>5</v>
      </c>
      <c r="M14" s="164">
        <v>5</v>
      </c>
      <c r="N14" s="164">
        <v>4</v>
      </c>
      <c r="O14" s="164">
        <v>4</v>
      </c>
      <c r="P14" s="164">
        <v>4</v>
      </c>
      <c r="Q14" s="164">
        <v>4</v>
      </c>
      <c r="R14" s="164">
        <v>4</v>
      </c>
      <c r="S14" s="164">
        <v>5</v>
      </c>
      <c r="T14" s="164">
        <v>5</v>
      </c>
      <c r="U14" s="164" t="s">
        <v>32</v>
      </c>
    </row>
    <row r="15" spans="1:21" x14ac:dyDescent="0.2">
      <c r="A15" s="163">
        <v>44716.441748472222</v>
      </c>
      <c r="B15" s="164" t="s">
        <v>269</v>
      </c>
      <c r="C15" s="164" t="s">
        <v>25</v>
      </c>
      <c r="D15" s="164" t="s">
        <v>21</v>
      </c>
      <c r="E15" s="164" t="s">
        <v>22</v>
      </c>
      <c r="F15" s="164" t="s">
        <v>270</v>
      </c>
      <c r="G15" s="164" t="s">
        <v>271</v>
      </c>
      <c r="H15" s="164" t="s">
        <v>124</v>
      </c>
      <c r="I15" s="164">
        <v>5</v>
      </c>
      <c r="J15" s="164">
        <v>5</v>
      </c>
      <c r="K15" s="164">
        <v>5</v>
      </c>
      <c r="L15" s="164">
        <v>5</v>
      </c>
      <c r="M15" s="164">
        <v>5</v>
      </c>
      <c r="N15" s="164">
        <v>5</v>
      </c>
      <c r="O15" s="164">
        <v>5</v>
      </c>
      <c r="P15" s="164">
        <v>5</v>
      </c>
      <c r="Q15" s="164">
        <v>5</v>
      </c>
      <c r="R15" s="164">
        <v>3</v>
      </c>
      <c r="S15" s="164">
        <v>4</v>
      </c>
      <c r="T15" s="164">
        <v>5</v>
      </c>
    </row>
    <row r="16" spans="1:21" x14ac:dyDescent="0.2">
      <c r="A16" s="163">
        <v>44716.442370266202</v>
      </c>
      <c r="B16" s="164" t="s">
        <v>272</v>
      </c>
      <c r="C16" s="164" t="s">
        <v>25</v>
      </c>
      <c r="D16" s="164" t="s">
        <v>26</v>
      </c>
      <c r="E16" s="164" t="s">
        <v>28</v>
      </c>
      <c r="F16" s="164" t="s">
        <v>27</v>
      </c>
      <c r="G16" s="164" t="s">
        <v>251</v>
      </c>
      <c r="H16" s="164" t="s">
        <v>124</v>
      </c>
      <c r="I16" s="164">
        <v>4</v>
      </c>
      <c r="J16" s="164">
        <v>4</v>
      </c>
      <c r="K16" s="164">
        <v>4</v>
      </c>
      <c r="L16" s="164">
        <v>4</v>
      </c>
      <c r="M16" s="164">
        <v>5</v>
      </c>
      <c r="N16" s="164">
        <v>5</v>
      </c>
      <c r="O16" s="164">
        <v>4</v>
      </c>
      <c r="P16" s="164">
        <v>5</v>
      </c>
      <c r="Q16" s="164">
        <v>5</v>
      </c>
      <c r="R16" s="164">
        <v>3</v>
      </c>
      <c r="S16" s="164">
        <v>4</v>
      </c>
      <c r="T16" s="164">
        <v>4</v>
      </c>
    </row>
    <row r="17" spans="1:21" x14ac:dyDescent="0.2">
      <c r="A17" s="163">
        <v>44716.444116898143</v>
      </c>
      <c r="B17" s="164" t="s">
        <v>284</v>
      </c>
      <c r="C17" s="164" t="s">
        <v>25</v>
      </c>
      <c r="D17" s="164" t="s">
        <v>24</v>
      </c>
      <c r="E17" s="164" t="s">
        <v>22</v>
      </c>
      <c r="F17" s="164" t="s">
        <v>27</v>
      </c>
      <c r="G17" s="164" t="s">
        <v>251</v>
      </c>
      <c r="H17" s="164" t="s">
        <v>124</v>
      </c>
      <c r="I17" s="164">
        <v>5</v>
      </c>
      <c r="J17" s="164">
        <v>5</v>
      </c>
      <c r="K17" s="164">
        <v>5</v>
      </c>
      <c r="L17" s="164">
        <v>5</v>
      </c>
      <c r="M17" s="164">
        <v>5</v>
      </c>
      <c r="N17" s="164">
        <v>5</v>
      </c>
      <c r="O17" s="164">
        <v>5</v>
      </c>
      <c r="P17" s="164">
        <v>5</v>
      </c>
      <c r="Q17" s="164">
        <v>5</v>
      </c>
      <c r="R17" s="164">
        <v>3</v>
      </c>
      <c r="S17" s="164">
        <v>4</v>
      </c>
      <c r="T17" s="164">
        <v>5</v>
      </c>
    </row>
    <row r="18" spans="1:21" x14ac:dyDescent="0.2">
      <c r="A18" s="163">
        <v>44716.447791863422</v>
      </c>
      <c r="B18" s="164" t="s">
        <v>295</v>
      </c>
      <c r="C18" s="164" t="s">
        <v>25</v>
      </c>
      <c r="D18" s="164" t="s">
        <v>26</v>
      </c>
      <c r="E18" s="164" t="s">
        <v>28</v>
      </c>
      <c r="F18" s="164" t="s">
        <v>228</v>
      </c>
      <c r="G18" s="164" t="s">
        <v>228</v>
      </c>
      <c r="H18" s="164" t="s">
        <v>124</v>
      </c>
      <c r="I18" s="164">
        <v>4</v>
      </c>
      <c r="J18" s="164">
        <v>4</v>
      </c>
      <c r="K18" s="164">
        <v>4</v>
      </c>
      <c r="L18" s="164">
        <v>4</v>
      </c>
      <c r="M18" s="164">
        <v>5</v>
      </c>
      <c r="N18" s="164">
        <v>5</v>
      </c>
      <c r="O18" s="164">
        <v>5</v>
      </c>
      <c r="P18" s="164">
        <v>5</v>
      </c>
      <c r="Q18" s="164">
        <v>5</v>
      </c>
      <c r="R18" s="164">
        <v>5</v>
      </c>
      <c r="S18" s="164">
        <v>5</v>
      </c>
      <c r="T18" s="164">
        <v>5</v>
      </c>
    </row>
    <row r="19" spans="1:21" x14ac:dyDescent="0.2">
      <c r="A19" s="163">
        <v>44716.448272662034</v>
      </c>
      <c r="B19" s="164" t="s">
        <v>296</v>
      </c>
      <c r="C19" s="164" t="s">
        <v>20</v>
      </c>
      <c r="D19" s="164" t="s">
        <v>26</v>
      </c>
      <c r="E19" s="164" t="s">
        <v>22</v>
      </c>
      <c r="F19" s="164" t="s">
        <v>27</v>
      </c>
      <c r="G19" s="164" t="s">
        <v>126</v>
      </c>
      <c r="H19" s="164" t="s">
        <v>124</v>
      </c>
      <c r="I19" s="164">
        <v>4</v>
      </c>
      <c r="J19" s="164">
        <v>5</v>
      </c>
      <c r="K19" s="164">
        <v>5</v>
      </c>
      <c r="L19" s="164">
        <v>5</v>
      </c>
      <c r="M19" s="164">
        <v>5</v>
      </c>
      <c r="N19" s="164">
        <v>5</v>
      </c>
      <c r="O19" s="164">
        <v>4</v>
      </c>
      <c r="P19" s="164">
        <v>4</v>
      </c>
      <c r="Q19" s="164">
        <v>4</v>
      </c>
      <c r="R19" s="164">
        <v>4</v>
      </c>
      <c r="S19" s="164">
        <v>4</v>
      </c>
      <c r="T19" s="164">
        <v>4</v>
      </c>
    </row>
    <row r="20" spans="1:21" x14ac:dyDescent="0.2">
      <c r="A20" s="163">
        <v>44716.44959527778</v>
      </c>
      <c r="B20" s="164" t="s">
        <v>304</v>
      </c>
      <c r="C20" s="164" t="s">
        <v>25</v>
      </c>
      <c r="D20" s="164" t="s">
        <v>21</v>
      </c>
      <c r="E20" s="164" t="s">
        <v>22</v>
      </c>
      <c r="F20" s="164" t="s">
        <v>27</v>
      </c>
      <c r="G20" s="164" t="s">
        <v>29</v>
      </c>
      <c r="H20" s="164" t="s">
        <v>124</v>
      </c>
      <c r="I20" s="164">
        <v>5</v>
      </c>
      <c r="J20" s="164">
        <v>5</v>
      </c>
      <c r="K20" s="164">
        <v>5</v>
      </c>
      <c r="L20" s="164">
        <v>5</v>
      </c>
      <c r="M20" s="164">
        <v>5</v>
      </c>
      <c r="N20" s="164">
        <v>5</v>
      </c>
      <c r="O20" s="164">
        <v>5</v>
      </c>
      <c r="P20" s="164">
        <v>5</v>
      </c>
      <c r="Q20" s="164">
        <v>5</v>
      </c>
      <c r="R20" s="164">
        <v>2</v>
      </c>
      <c r="S20" s="164">
        <v>4</v>
      </c>
      <c r="T20" s="164">
        <v>5</v>
      </c>
    </row>
    <row r="21" spans="1:21" x14ac:dyDescent="0.2">
      <c r="A21" s="163">
        <v>44716.450035659727</v>
      </c>
      <c r="B21" s="164" t="s">
        <v>305</v>
      </c>
      <c r="C21" s="164" t="s">
        <v>20</v>
      </c>
      <c r="D21" s="164" t="s">
        <v>24</v>
      </c>
      <c r="E21" s="164" t="s">
        <v>28</v>
      </c>
      <c r="F21" s="164" t="s">
        <v>27</v>
      </c>
      <c r="G21" s="164" t="s">
        <v>146</v>
      </c>
      <c r="H21" s="164" t="s">
        <v>124</v>
      </c>
      <c r="I21" s="164">
        <v>5</v>
      </c>
      <c r="J21" s="164">
        <v>5</v>
      </c>
      <c r="K21" s="164">
        <v>5</v>
      </c>
      <c r="L21" s="164">
        <v>5</v>
      </c>
      <c r="M21" s="164">
        <v>5</v>
      </c>
      <c r="N21" s="164">
        <v>5</v>
      </c>
      <c r="O21" s="164">
        <v>5</v>
      </c>
      <c r="P21" s="164">
        <v>5</v>
      </c>
      <c r="Q21" s="164">
        <v>5</v>
      </c>
      <c r="R21" s="164">
        <v>5</v>
      </c>
      <c r="S21" s="164">
        <v>5</v>
      </c>
      <c r="T21" s="164">
        <v>5</v>
      </c>
    </row>
    <row r="22" spans="1:21" x14ac:dyDescent="0.2">
      <c r="A22" s="163">
        <v>44716.45171050926</v>
      </c>
      <c r="B22" s="164" t="s">
        <v>325</v>
      </c>
      <c r="C22" s="164" t="s">
        <v>25</v>
      </c>
      <c r="D22" s="164" t="s">
        <v>21</v>
      </c>
      <c r="E22" s="164" t="s">
        <v>22</v>
      </c>
      <c r="F22" s="164" t="s">
        <v>27</v>
      </c>
      <c r="G22" s="164" t="s">
        <v>29</v>
      </c>
      <c r="H22" s="164" t="s">
        <v>124</v>
      </c>
      <c r="I22" s="164">
        <v>5</v>
      </c>
      <c r="J22" s="164">
        <v>5</v>
      </c>
      <c r="K22" s="164">
        <v>5</v>
      </c>
      <c r="L22" s="164">
        <v>5</v>
      </c>
      <c r="M22" s="164">
        <v>5</v>
      </c>
      <c r="N22" s="164">
        <v>4</v>
      </c>
      <c r="O22" s="164">
        <v>5</v>
      </c>
      <c r="P22" s="164">
        <v>5</v>
      </c>
      <c r="Q22" s="164">
        <v>5</v>
      </c>
      <c r="R22" s="164">
        <v>3</v>
      </c>
      <c r="S22" s="164">
        <v>5</v>
      </c>
      <c r="T22" s="164">
        <v>5</v>
      </c>
      <c r="U22" s="164" t="s">
        <v>326</v>
      </c>
    </row>
    <row r="23" spans="1:21" x14ac:dyDescent="0.2">
      <c r="A23" s="163">
        <v>44716.453656168982</v>
      </c>
      <c r="B23" s="164" t="s">
        <v>330</v>
      </c>
      <c r="C23" s="164" t="s">
        <v>25</v>
      </c>
      <c r="D23" s="164" t="s">
        <v>26</v>
      </c>
      <c r="E23" s="164" t="s">
        <v>28</v>
      </c>
      <c r="F23" s="168" t="s">
        <v>172</v>
      </c>
      <c r="G23" s="164" t="s">
        <v>286</v>
      </c>
      <c r="H23" s="164" t="s">
        <v>124</v>
      </c>
      <c r="I23" s="164">
        <v>4</v>
      </c>
      <c r="J23" s="164">
        <v>4</v>
      </c>
      <c r="K23" s="164">
        <v>4</v>
      </c>
      <c r="L23" s="164">
        <v>4</v>
      </c>
      <c r="M23" s="164">
        <v>4</v>
      </c>
      <c r="N23" s="164">
        <v>3</v>
      </c>
      <c r="O23" s="164">
        <v>4</v>
      </c>
      <c r="P23" s="164">
        <v>4</v>
      </c>
      <c r="Q23" s="164">
        <v>4</v>
      </c>
      <c r="R23" s="164">
        <v>3</v>
      </c>
      <c r="S23" s="164">
        <v>4</v>
      </c>
      <c r="T23" s="164">
        <v>4</v>
      </c>
    </row>
    <row r="24" spans="1:21" x14ac:dyDescent="0.2">
      <c r="A24" s="163">
        <v>44716.45430646991</v>
      </c>
      <c r="B24" s="164" t="s">
        <v>333</v>
      </c>
      <c r="C24" s="164" t="s">
        <v>25</v>
      </c>
      <c r="D24" s="164" t="s">
        <v>26</v>
      </c>
      <c r="E24" s="164" t="s">
        <v>28</v>
      </c>
      <c r="F24" s="168" t="s">
        <v>323</v>
      </c>
      <c r="G24" s="164" t="s">
        <v>334</v>
      </c>
      <c r="H24" s="164" t="s">
        <v>124</v>
      </c>
      <c r="I24" s="164">
        <v>5</v>
      </c>
      <c r="J24" s="164">
        <v>5</v>
      </c>
      <c r="K24" s="164">
        <v>5</v>
      </c>
      <c r="L24" s="164">
        <v>5</v>
      </c>
      <c r="M24" s="164">
        <v>5</v>
      </c>
      <c r="N24" s="164">
        <v>5</v>
      </c>
      <c r="O24" s="164">
        <v>5</v>
      </c>
      <c r="P24" s="164">
        <v>5</v>
      </c>
      <c r="Q24" s="164">
        <v>5</v>
      </c>
      <c r="R24" s="164">
        <v>2</v>
      </c>
      <c r="S24" s="164">
        <v>3</v>
      </c>
      <c r="T24" s="164">
        <v>4</v>
      </c>
    </row>
    <row r="25" spans="1:21" x14ac:dyDescent="0.2">
      <c r="A25" s="163">
        <v>44716.454623043981</v>
      </c>
      <c r="B25" s="164" t="s">
        <v>339</v>
      </c>
      <c r="C25" s="164" t="s">
        <v>25</v>
      </c>
      <c r="D25" s="164" t="s">
        <v>24</v>
      </c>
      <c r="E25" s="164" t="s">
        <v>22</v>
      </c>
      <c r="F25" s="164" t="s">
        <v>27</v>
      </c>
      <c r="G25" s="164" t="s">
        <v>126</v>
      </c>
      <c r="H25" s="164" t="s">
        <v>124</v>
      </c>
      <c r="I25" s="164">
        <v>4</v>
      </c>
      <c r="J25" s="164">
        <v>4</v>
      </c>
      <c r="K25" s="164">
        <v>4</v>
      </c>
      <c r="L25" s="164">
        <v>5</v>
      </c>
      <c r="M25" s="164">
        <v>3</v>
      </c>
      <c r="N25" s="164">
        <v>4</v>
      </c>
      <c r="O25" s="164">
        <v>4</v>
      </c>
      <c r="P25" s="164">
        <v>4</v>
      </c>
      <c r="Q25" s="164">
        <v>4</v>
      </c>
      <c r="R25" s="164">
        <v>2</v>
      </c>
      <c r="S25" s="164">
        <v>4</v>
      </c>
      <c r="T25" s="164">
        <v>3</v>
      </c>
    </row>
    <row r="26" spans="1:21" x14ac:dyDescent="0.2">
      <c r="A26" s="163">
        <v>44716.455595567131</v>
      </c>
      <c r="B26" s="164" t="s">
        <v>345</v>
      </c>
      <c r="C26" s="164" t="s">
        <v>25</v>
      </c>
      <c r="D26" s="164" t="s">
        <v>26</v>
      </c>
      <c r="E26" s="164" t="s">
        <v>28</v>
      </c>
      <c r="F26" s="164" t="s">
        <v>228</v>
      </c>
      <c r="G26" s="164" t="s">
        <v>228</v>
      </c>
      <c r="H26" s="164" t="s">
        <v>124</v>
      </c>
      <c r="I26" s="164">
        <v>4</v>
      </c>
      <c r="J26" s="164">
        <v>4</v>
      </c>
      <c r="K26" s="164">
        <v>4</v>
      </c>
      <c r="L26" s="164">
        <v>4</v>
      </c>
      <c r="M26" s="164">
        <v>4</v>
      </c>
      <c r="N26" s="164">
        <v>4</v>
      </c>
      <c r="O26" s="164">
        <v>4</v>
      </c>
      <c r="P26" s="164">
        <v>4</v>
      </c>
      <c r="Q26" s="164">
        <v>4</v>
      </c>
      <c r="R26" s="164">
        <v>4</v>
      </c>
      <c r="S26" s="164">
        <v>4</v>
      </c>
      <c r="T26" s="164">
        <v>4</v>
      </c>
      <c r="U26" s="168" t="s">
        <v>346</v>
      </c>
    </row>
    <row r="27" spans="1:21" x14ac:dyDescent="0.2">
      <c r="A27" s="163">
        <v>44716.456281122686</v>
      </c>
      <c r="B27" s="164" t="s">
        <v>348</v>
      </c>
      <c r="C27" s="164" t="s">
        <v>25</v>
      </c>
      <c r="D27" s="164" t="s">
        <v>21</v>
      </c>
      <c r="E27" s="164" t="s">
        <v>28</v>
      </c>
      <c r="F27" s="168" t="s">
        <v>195</v>
      </c>
      <c r="G27" s="168" t="s">
        <v>196</v>
      </c>
      <c r="H27" s="164" t="s">
        <v>124</v>
      </c>
      <c r="I27" s="164">
        <v>5</v>
      </c>
      <c r="J27" s="164">
        <v>4</v>
      </c>
      <c r="K27" s="164">
        <v>5</v>
      </c>
      <c r="L27" s="164">
        <v>4</v>
      </c>
      <c r="M27" s="164">
        <v>5</v>
      </c>
      <c r="N27" s="164">
        <v>5</v>
      </c>
      <c r="P27" s="164">
        <v>5</v>
      </c>
      <c r="Q27" s="164">
        <v>5</v>
      </c>
      <c r="R27" s="164">
        <v>2</v>
      </c>
      <c r="S27" s="164">
        <v>3</v>
      </c>
      <c r="T27" s="164">
        <v>3</v>
      </c>
      <c r="U27" s="164" t="s">
        <v>351</v>
      </c>
    </row>
    <row r="28" spans="1:21" x14ac:dyDescent="0.2">
      <c r="A28" s="163">
        <v>44716.457130104165</v>
      </c>
      <c r="B28" s="164" t="s">
        <v>354</v>
      </c>
      <c r="C28" s="164" t="s">
        <v>25</v>
      </c>
      <c r="D28" s="164" t="s">
        <v>24</v>
      </c>
      <c r="E28" s="164" t="s">
        <v>28</v>
      </c>
      <c r="F28" s="168" t="s">
        <v>228</v>
      </c>
      <c r="G28" s="164" t="s">
        <v>228</v>
      </c>
      <c r="H28" s="164" t="s">
        <v>124</v>
      </c>
      <c r="I28" s="164">
        <v>5</v>
      </c>
      <c r="J28" s="164">
        <v>5</v>
      </c>
      <c r="K28" s="164">
        <v>5</v>
      </c>
      <c r="L28" s="164">
        <v>5</v>
      </c>
      <c r="M28" s="164">
        <v>5</v>
      </c>
      <c r="N28" s="164">
        <v>5</v>
      </c>
      <c r="O28" s="164">
        <v>5</v>
      </c>
      <c r="P28" s="164">
        <v>4</v>
      </c>
      <c r="Q28" s="164">
        <v>4</v>
      </c>
      <c r="R28" s="164">
        <v>2</v>
      </c>
      <c r="S28" s="164">
        <v>3</v>
      </c>
      <c r="T28" s="164">
        <v>4</v>
      </c>
      <c r="U28" s="164" t="s">
        <v>355</v>
      </c>
    </row>
    <row r="29" spans="1:21" x14ac:dyDescent="0.2">
      <c r="A29" s="163">
        <v>44716.457945462964</v>
      </c>
      <c r="B29" s="164" t="s">
        <v>359</v>
      </c>
      <c r="C29" s="164" t="s">
        <v>20</v>
      </c>
      <c r="D29" s="164" t="s">
        <v>21</v>
      </c>
      <c r="E29" s="164" t="s">
        <v>28</v>
      </c>
      <c r="F29" s="164" t="s">
        <v>323</v>
      </c>
      <c r="G29" s="164" t="s">
        <v>334</v>
      </c>
      <c r="H29" s="164" t="s">
        <v>124</v>
      </c>
      <c r="I29" s="164">
        <v>4</v>
      </c>
      <c r="J29" s="164">
        <v>4</v>
      </c>
      <c r="K29" s="164">
        <v>4</v>
      </c>
      <c r="L29" s="164">
        <v>4</v>
      </c>
      <c r="M29" s="164">
        <v>4</v>
      </c>
      <c r="N29" s="164">
        <v>4</v>
      </c>
      <c r="O29" s="164">
        <v>4</v>
      </c>
      <c r="P29" s="164">
        <v>4</v>
      </c>
      <c r="Q29" s="164">
        <v>4</v>
      </c>
      <c r="R29" s="164">
        <v>4</v>
      </c>
      <c r="S29" s="164">
        <v>4</v>
      </c>
      <c r="T29" s="164">
        <v>4</v>
      </c>
    </row>
    <row r="30" spans="1:21" x14ac:dyDescent="0.2">
      <c r="A30" s="163">
        <v>44716.458702094911</v>
      </c>
      <c r="B30" s="164" t="s">
        <v>363</v>
      </c>
      <c r="C30" s="164" t="s">
        <v>25</v>
      </c>
      <c r="D30" s="164" t="s">
        <v>26</v>
      </c>
      <c r="E30" s="164" t="s">
        <v>28</v>
      </c>
      <c r="F30" s="164" t="s">
        <v>172</v>
      </c>
      <c r="G30" s="164" t="s">
        <v>286</v>
      </c>
      <c r="H30" s="164" t="s">
        <v>124</v>
      </c>
      <c r="I30" s="164">
        <v>3</v>
      </c>
      <c r="J30" s="164">
        <v>3</v>
      </c>
      <c r="K30" s="164">
        <v>3</v>
      </c>
      <c r="L30" s="164">
        <v>3</v>
      </c>
      <c r="M30" s="164">
        <v>4</v>
      </c>
      <c r="N30" s="164">
        <v>4</v>
      </c>
      <c r="O30" s="164">
        <v>4</v>
      </c>
      <c r="P30" s="164">
        <v>4</v>
      </c>
      <c r="Q30" s="164">
        <v>5</v>
      </c>
      <c r="R30" s="164">
        <v>3</v>
      </c>
      <c r="S30" s="164">
        <v>3</v>
      </c>
      <c r="T30" s="164">
        <v>4</v>
      </c>
      <c r="U30" s="164" t="s">
        <v>32</v>
      </c>
    </row>
    <row r="31" spans="1:21" x14ac:dyDescent="0.2">
      <c r="A31" s="163">
        <v>44716.459587314814</v>
      </c>
      <c r="B31" s="164" t="s">
        <v>369</v>
      </c>
      <c r="C31" s="164" t="s">
        <v>25</v>
      </c>
      <c r="D31" s="164" t="s">
        <v>26</v>
      </c>
      <c r="E31" s="164" t="s">
        <v>28</v>
      </c>
      <c r="F31" s="164" t="s">
        <v>27</v>
      </c>
      <c r="G31" s="164" t="s">
        <v>251</v>
      </c>
      <c r="H31" s="164" t="s">
        <v>124</v>
      </c>
      <c r="I31" s="164">
        <v>4</v>
      </c>
      <c r="J31" s="164">
        <v>4</v>
      </c>
      <c r="K31" s="164">
        <v>4</v>
      </c>
      <c r="M31" s="164">
        <v>4</v>
      </c>
      <c r="N31" s="164">
        <v>4</v>
      </c>
      <c r="O31" s="164">
        <v>4</v>
      </c>
      <c r="P31" s="164">
        <v>4</v>
      </c>
      <c r="Q31" s="164">
        <v>4</v>
      </c>
      <c r="R31" s="164">
        <v>4</v>
      </c>
      <c r="S31" s="164">
        <v>4</v>
      </c>
      <c r="T31" s="164">
        <v>4</v>
      </c>
      <c r="U31" s="164" t="s">
        <v>32</v>
      </c>
    </row>
    <row r="32" spans="1:21" x14ac:dyDescent="0.2">
      <c r="A32" s="163">
        <v>44716.461648541663</v>
      </c>
      <c r="B32" s="164" t="s">
        <v>380</v>
      </c>
      <c r="C32" s="164" t="s">
        <v>25</v>
      </c>
      <c r="D32" s="164" t="s">
        <v>24</v>
      </c>
      <c r="E32" s="164" t="s">
        <v>22</v>
      </c>
      <c r="F32" s="164" t="s">
        <v>27</v>
      </c>
      <c r="G32" s="164" t="s">
        <v>316</v>
      </c>
      <c r="H32" s="164" t="s">
        <v>124</v>
      </c>
      <c r="I32" s="164">
        <v>4</v>
      </c>
      <c r="J32" s="164">
        <v>4</v>
      </c>
      <c r="K32" s="164">
        <v>4</v>
      </c>
      <c r="L32" s="164">
        <v>4</v>
      </c>
      <c r="M32" s="164">
        <v>4</v>
      </c>
      <c r="N32" s="164">
        <v>4</v>
      </c>
      <c r="O32" s="164">
        <v>5</v>
      </c>
      <c r="P32" s="164">
        <v>5</v>
      </c>
      <c r="Q32" s="164">
        <v>5</v>
      </c>
      <c r="R32" s="164">
        <v>4</v>
      </c>
      <c r="S32" s="164">
        <v>4</v>
      </c>
      <c r="T32" s="164">
        <v>4</v>
      </c>
    </row>
    <row r="33" spans="1:21" x14ac:dyDescent="0.2">
      <c r="A33" s="163">
        <v>44716.463074826388</v>
      </c>
      <c r="B33" s="164" t="s">
        <v>384</v>
      </c>
      <c r="C33" s="164" t="s">
        <v>25</v>
      </c>
      <c r="D33" s="164" t="s">
        <v>26</v>
      </c>
      <c r="E33" s="164" t="s">
        <v>28</v>
      </c>
      <c r="F33" s="164" t="s">
        <v>230</v>
      </c>
      <c r="G33" s="164" t="s">
        <v>385</v>
      </c>
      <c r="H33" s="164" t="s">
        <v>124</v>
      </c>
      <c r="I33" s="164">
        <v>5</v>
      </c>
      <c r="J33" s="164">
        <v>4</v>
      </c>
      <c r="K33" s="164">
        <v>4</v>
      </c>
      <c r="L33" s="164">
        <v>4</v>
      </c>
      <c r="M33" s="164">
        <v>3</v>
      </c>
      <c r="N33" s="164">
        <v>4</v>
      </c>
      <c r="O33" s="164">
        <v>3</v>
      </c>
      <c r="P33" s="164">
        <v>3</v>
      </c>
      <c r="Q33" s="164">
        <v>4</v>
      </c>
      <c r="R33" s="164">
        <v>3</v>
      </c>
      <c r="S33" s="164">
        <v>4</v>
      </c>
      <c r="T33" s="164">
        <v>4</v>
      </c>
    </row>
    <row r="34" spans="1:21" x14ac:dyDescent="0.2">
      <c r="A34" s="163">
        <v>44716.471594571762</v>
      </c>
      <c r="B34" s="164" t="s">
        <v>392</v>
      </c>
      <c r="C34" s="164" t="s">
        <v>25</v>
      </c>
      <c r="D34" s="164" t="s">
        <v>26</v>
      </c>
      <c r="E34" s="164" t="s">
        <v>28</v>
      </c>
      <c r="F34" s="164" t="s">
        <v>27</v>
      </c>
      <c r="G34" s="164" t="s">
        <v>251</v>
      </c>
      <c r="H34" s="164" t="s">
        <v>124</v>
      </c>
      <c r="I34" s="164">
        <v>5</v>
      </c>
      <c r="J34" s="164">
        <v>5</v>
      </c>
      <c r="K34" s="164">
        <v>5</v>
      </c>
      <c r="L34" s="164">
        <v>5</v>
      </c>
      <c r="M34" s="164">
        <v>4</v>
      </c>
      <c r="N34" s="164">
        <v>5</v>
      </c>
      <c r="O34" s="164">
        <v>4</v>
      </c>
      <c r="P34" s="164">
        <v>4</v>
      </c>
      <c r="Q34" s="164">
        <v>4</v>
      </c>
      <c r="R34" s="164">
        <v>2</v>
      </c>
      <c r="S34" s="164">
        <v>4</v>
      </c>
      <c r="T34" s="164">
        <v>4</v>
      </c>
    </row>
    <row r="35" spans="1:21" x14ac:dyDescent="0.2">
      <c r="A35" s="163">
        <v>44716.476808611114</v>
      </c>
      <c r="B35" s="164" t="s">
        <v>119</v>
      </c>
      <c r="C35" s="164" t="s">
        <v>20</v>
      </c>
      <c r="D35" s="164" t="s">
        <v>21</v>
      </c>
      <c r="E35" s="164" t="s">
        <v>22</v>
      </c>
      <c r="F35" s="164" t="s">
        <v>27</v>
      </c>
      <c r="G35" s="164" t="s">
        <v>29</v>
      </c>
      <c r="H35" s="164" t="s">
        <v>124</v>
      </c>
      <c r="I35" s="164">
        <v>5</v>
      </c>
      <c r="J35" s="164">
        <v>5</v>
      </c>
      <c r="K35" s="164">
        <v>5</v>
      </c>
      <c r="L35" s="164">
        <v>5</v>
      </c>
      <c r="M35" s="164">
        <v>5</v>
      </c>
      <c r="N35" s="164">
        <v>5</v>
      </c>
      <c r="O35" s="164">
        <v>5</v>
      </c>
      <c r="P35" s="164">
        <v>5</v>
      </c>
      <c r="Q35" s="164">
        <v>5</v>
      </c>
      <c r="R35" s="164">
        <v>3</v>
      </c>
      <c r="S35" s="164">
        <v>4</v>
      </c>
      <c r="T35" s="164">
        <v>5</v>
      </c>
      <c r="U35" s="164" t="s">
        <v>426</v>
      </c>
    </row>
    <row r="36" spans="1:21" x14ac:dyDescent="0.2">
      <c r="A36" s="163">
        <v>44716.479564201392</v>
      </c>
      <c r="B36" s="164" t="s">
        <v>401</v>
      </c>
      <c r="C36" s="164" t="s">
        <v>25</v>
      </c>
      <c r="D36" s="164" t="s">
        <v>21</v>
      </c>
      <c r="E36" s="164" t="s">
        <v>22</v>
      </c>
      <c r="F36" s="164" t="s">
        <v>323</v>
      </c>
      <c r="G36" s="164" t="s">
        <v>245</v>
      </c>
      <c r="H36" s="164" t="s">
        <v>124</v>
      </c>
      <c r="I36" s="164">
        <v>5</v>
      </c>
      <c r="J36" s="164">
        <v>5</v>
      </c>
      <c r="K36" s="164">
        <v>5</v>
      </c>
      <c r="L36" s="164">
        <v>5</v>
      </c>
      <c r="M36" s="164">
        <v>5</v>
      </c>
      <c r="N36" s="164">
        <v>5</v>
      </c>
      <c r="O36" s="164">
        <v>5</v>
      </c>
      <c r="P36" s="164">
        <v>5</v>
      </c>
      <c r="Q36" s="164">
        <v>5</v>
      </c>
      <c r="R36" s="164">
        <v>3</v>
      </c>
      <c r="S36" s="164">
        <v>4</v>
      </c>
      <c r="T36" s="164">
        <v>4</v>
      </c>
      <c r="U36" s="164" t="s">
        <v>32</v>
      </c>
    </row>
    <row r="37" spans="1:21" x14ac:dyDescent="0.2">
      <c r="A37" s="163">
        <v>44716.481070081019</v>
      </c>
      <c r="B37" s="164" t="s">
        <v>402</v>
      </c>
      <c r="C37" s="164" t="s">
        <v>25</v>
      </c>
      <c r="D37" s="164" t="s">
        <v>21</v>
      </c>
      <c r="E37" s="164" t="s">
        <v>28</v>
      </c>
      <c r="F37" s="168" t="s">
        <v>424</v>
      </c>
      <c r="G37" s="164" t="s">
        <v>404</v>
      </c>
      <c r="H37" s="164" t="s">
        <v>124</v>
      </c>
      <c r="I37" s="164">
        <v>5</v>
      </c>
      <c r="J37" s="164">
        <v>5</v>
      </c>
      <c r="K37" s="164">
        <v>5</v>
      </c>
      <c r="L37" s="164">
        <v>5</v>
      </c>
      <c r="M37" s="164">
        <v>5</v>
      </c>
      <c r="N37" s="164">
        <v>5</v>
      </c>
      <c r="O37" s="164">
        <v>5</v>
      </c>
      <c r="P37" s="164">
        <v>5</v>
      </c>
      <c r="Q37" s="164">
        <v>5</v>
      </c>
      <c r="R37" s="164">
        <v>1</v>
      </c>
      <c r="S37" s="164">
        <v>3</v>
      </c>
      <c r="T37" s="164">
        <v>4</v>
      </c>
      <c r="U37" s="164" t="s">
        <v>32</v>
      </c>
    </row>
    <row r="38" spans="1:21" x14ac:dyDescent="0.2">
      <c r="A38" s="163">
        <v>44716.482931435181</v>
      </c>
      <c r="B38" s="164" t="s">
        <v>405</v>
      </c>
      <c r="C38" s="164" t="s">
        <v>25</v>
      </c>
      <c r="D38" s="164" t="s">
        <v>24</v>
      </c>
      <c r="E38" s="164" t="s">
        <v>22</v>
      </c>
      <c r="F38" s="164" t="s">
        <v>172</v>
      </c>
      <c r="G38" s="164" t="s">
        <v>406</v>
      </c>
      <c r="H38" s="164" t="s">
        <v>124</v>
      </c>
      <c r="I38" s="164">
        <v>5</v>
      </c>
      <c r="J38" s="164">
        <v>5</v>
      </c>
      <c r="K38" s="164">
        <v>5</v>
      </c>
      <c r="L38" s="164">
        <v>5</v>
      </c>
      <c r="M38" s="164">
        <v>5</v>
      </c>
      <c r="N38" s="164">
        <v>5</v>
      </c>
      <c r="O38" s="164">
        <v>5</v>
      </c>
      <c r="P38" s="164">
        <v>5</v>
      </c>
      <c r="Q38" s="164">
        <v>5</v>
      </c>
      <c r="R38" s="164">
        <v>5</v>
      </c>
      <c r="S38" s="164">
        <v>4</v>
      </c>
      <c r="T38" s="164">
        <v>5</v>
      </c>
    </row>
    <row r="39" spans="1:21" x14ac:dyDescent="0.2">
      <c r="A39" s="163">
        <v>44716.484515625001</v>
      </c>
      <c r="B39" s="164" t="s">
        <v>407</v>
      </c>
      <c r="C39" s="164" t="s">
        <v>25</v>
      </c>
      <c r="D39" s="164" t="s">
        <v>24</v>
      </c>
      <c r="E39" s="164" t="s">
        <v>22</v>
      </c>
      <c r="F39" s="164" t="s">
        <v>172</v>
      </c>
      <c r="G39" s="164" t="s">
        <v>185</v>
      </c>
      <c r="H39" s="164" t="s">
        <v>124</v>
      </c>
      <c r="I39" s="164">
        <v>5</v>
      </c>
      <c r="J39" s="164">
        <v>5</v>
      </c>
      <c r="K39" s="164">
        <v>5</v>
      </c>
      <c r="L39" s="164">
        <v>5</v>
      </c>
      <c r="M39" s="164">
        <v>5</v>
      </c>
      <c r="N39" s="164">
        <v>5</v>
      </c>
      <c r="O39" s="164">
        <v>5</v>
      </c>
      <c r="P39" s="164">
        <v>5</v>
      </c>
      <c r="Q39" s="164">
        <v>5</v>
      </c>
      <c r="R39" s="164">
        <v>3</v>
      </c>
      <c r="S39" s="164">
        <v>4</v>
      </c>
      <c r="T39" s="164">
        <v>4</v>
      </c>
    </row>
    <row r="40" spans="1:21" ht="23.25" x14ac:dyDescent="0.2">
      <c r="I40" s="1">
        <f>AVERAGE(I1:I39)</f>
        <v>4.6052631578947372</v>
      </c>
      <c r="J40" s="1">
        <f t="shared" ref="J40:T40" si="0">AVERAGE(J1:J39)</f>
        <v>4.5526315789473681</v>
      </c>
      <c r="K40" s="1">
        <f t="shared" si="0"/>
        <v>4.5789473684210522</v>
      </c>
      <c r="L40" s="1">
        <f t="shared" si="0"/>
        <v>4.5675675675675675</v>
      </c>
      <c r="M40" s="1">
        <f t="shared" si="0"/>
        <v>4.5789473684210522</v>
      </c>
      <c r="N40" s="1">
        <f t="shared" si="0"/>
        <v>4.6315789473684212</v>
      </c>
      <c r="O40" s="1">
        <f t="shared" si="0"/>
        <v>4.5675675675675675</v>
      </c>
      <c r="P40" s="1">
        <f t="shared" si="0"/>
        <v>4.6315789473684212</v>
      </c>
      <c r="Q40" s="1">
        <f t="shared" si="0"/>
        <v>4.6052631578947372</v>
      </c>
      <c r="R40" s="1">
        <f t="shared" si="0"/>
        <v>3.3157894736842106</v>
      </c>
      <c r="S40" s="1">
        <f t="shared" si="0"/>
        <v>4.1052631578947372</v>
      </c>
      <c r="T40" s="1">
        <f t="shared" si="0"/>
        <v>4.3947368421052628</v>
      </c>
    </row>
    <row r="41" spans="1:21" ht="23.25" x14ac:dyDescent="0.2">
      <c r="I41" s="2">
        <f>STDEV(I1:I40)</f>
        <v>0.53995485601797566</v>
      </c>
      <c r="J41" s="2">
        <f t="shared" ref="J41:T41" si="1">STDEV(J1:J40)</f>
        <v>0.54759610649170409</v>
      </c>
      <c r="K41" s="2">
        <f t="shared" si="1"/>
        <v>0.54442528593624573</v>
      </c>
      <c r="L41" s="2">
        <f t="shared" si="1"/>
        <v>0.54725558733287683</v>
      </c>
      <c r="M41" s="2">
        <f t="shared" si="1"/>
        <v>0.59078800843799406</v>
      </c>
      <c r="N41" s="2">
        <f t="shared" si="1"/>
        <v>0.53415218763643313</v>
      </c>
      <c r="O41" s="2">
        <f t="shared" si="1"/>
        <v>0.54725558733287683</v>
      </c>
      <c r="P41" s="2">
        <f t="shared" si="1"/>
        <v>0.53415218763643313</v>
      </c>
      <c r="Q41" s="2">
        <f t="shared" si="1"/>
        <v>0.4887940952896469</v>
      </c>
      <c r="R41" s="2">
        <f t="shared" si="1"/>
        <v>1.0539465470789888</v>
      </c>
      <c r="S41" s="2">
        <f t="shared" si="1"/>
        <v>0.64029079266297029</v>
      </c>
      <c r="T41" s="2">
        <f t="shared" si="1"/>
        <v>0.58667096867389579</v>
      </c>
    </row>
    <row r="42" spans="1:21" ht="23.25" x14ac:dyDescent="0.2">
      <c r="I42" s="3">
        <f>AVERAGE(I1:I41)</f>
        <v>4.5036304503478179</v>
      </c>
      <c r="J42" s="3">
        <f t="shared" ref="J42:T42" si="2">AVERAGE(J1:J41)</f>
        <v>4.4525056921359774</v>
      </c>
      <c r="K42" s="3">
        <f t="shared" si="2"/>
        <v>4.4780843163589328</v>
      </c>
      <c r="L42" s="3">
        <f t="shared" si="2"/>
        <v>4.4644826449974477</v>
      </c>
      <c r="M42" s="3">
        <f t="shared" si="2"/>
        <v>4.4792433844214754</v>
      </c>
      <c r="N42" s="3">
        <f t="shared" si="2"/>
        <v>4.5291432783751215</v>
      </c>
      <c r="O42" s="3">
        <f t="shared" si="2"/>
        <v>4.4644826449974477</v>
      </c>
      <c r="P42" s="3">
        <f t="shared" si="2"/>
        <v>4.5291432783751215</v>
      </c>
      <c r="Q42" s="3">
        <f t="shared" si="2"/>
        <v>4.5023514313296094</v>
      </c>
      <c r="R42" s="3">
        <f t="shared" si="2"/>
        <v>3.2592434005190802</v>
      </c>
      <c r="S42" s="3">
        <f t="shared" si="2"/>
        <v>4.0186388487639428</v>
      </c>
      <c r="T42" s="3">
        <f t="shared" si="2"/>
        <v>4.2995351952694794</v>
      </c>
    </row>
    <row r="43" spans="1:21" ht="23.25" x14ac:dyDescent="0.2">
      <c r="I43" s="4">
        <f>STDEV(I1:I39)</f>
        <v>0.54720289651766774</v>
      </c>
      <c r="J43" s="4">
        <f t="shared" ref="J43:T43" si="3">STDEV(J1:J39)</f>
        <v>0.55494671870139123</v>
      </c>
      <c r="K43" s="4">
        <f t="shared" si="3"/>
        <v>0.55173333489170873</v>
      </c>
      <c r="L43" s="4">
        <f t="shared" si="3"/>
        <v>0.55480429685413091</v>
      </c>
      <c r="M43" s="4">
        <f t="shared" si="3"/>
        <v>0.59871840366300788</v>
      </c>
      <c r="N43" s="4">
        <f t="shared" si="3"/>
        <v>0.54132233648468731</v>
      </c>
      <c r="O43" s="4">
        <f t="shared" si="3"/>
        <v>0.55480429685413091</v>
      </c>
      <c r="P43" s="4">
        <f t="shared" si="3"/>
        <v>0.54132233648468731</v>
      </c>
      <c r="Q43" s="4">
        <f t="shared" si="3"/>
        <v>0.49535538344028462</v>
      </c>
      <c r="R43" s="4">
        <f t="shared" si="3"/>
        <v>1.0680941136257038</v>
      </c>
      <c r="S43" s="4">
        <f t="shared" si="3"/>
        <v>0.64888568452304995</v>
      </c>
      <c r="T43" s="4">
        <f t="shared" si="3"/>
        <v>0.5945460991473912</v>
      </c>
    </row>
    <row r="44" spans="1:21" ht="24" x14ac:dyDescent="0.55000000000000004">
      <c r="A44" s="113" t="s">
        <v>102</v>
      </c>
    </row>
    <row r="45" spans="1:21" ht="24" x14ac:dyDescent="0.55000000000000004">
      <c r="A45" s="141" t="s">
        <v>20</v>
      </c>
      <c r="B45" s="142">
        <f>COUNTIF(C1:C39,"ชาย")</f>
        <v>13</v>
      </c>
    </row>
    <row r="46" spans="1:21" ht="24" x14ac:dyDescent="0.55000000000000004">
      <c r="A46" s="141" t="s">
        <v>25</v>
      </c>
      <c r="B46" s="142">
        <f>COUNTIF(C2:C39,"หญิง")</f>
        <v>25</v>
      </c>
    </row>
    <row r="47" spans="1:21" x14ac:dyDescent="0.2">
      <c r="B47" s="140">
        <f>SUM(B45:B46)</f>
        <v>38</v>
      </c>
    </row>
    <row r="48" spans="1:21" ht="21.75" customHeight="1" x14ac:dyDescent="0.2"/>
    <row r="49" spans="1:2" ht="23.25" customHeight="1" x14ac:dyDescent="0.55000000000000004">
      <c r="A49" s="114" t="s">
        <v>103</v>
      </c>
      <c r="B49" s="111"/>
    </row>
    <row r="50" spans="1:2" ht="24" x14ac:dyDescent="0.55000000000000004">
      <c r="A50" s="141" t="s">
        <v>26</v>
      </c>
      <c r="B50" s="142">
        <f>COUNTIF(D1:D39,"20-30 ปี")</f>
        <v>16</v>
      </c>
    </row>
    <row r="51" spans="1:2" ht="24" x14ac:dyDescent="0.55000000000000004">
      <c r="A51" s="141" t="s">
        <v>24</v>
      </c>
      <c r="B51" s="142">
        <f>COUNTIF(D2:D40,"31-40 ปี")</f>
        <v>13</v>
      </c>
    </row>
    <row r="52" spans="1:2" ht="24" x14ac:dyDescent="0.55000000000000004">
      <c r="A52" s="141" t="s">
        <v>21</v>
      </c>
      <c r="B52" s="142">
        <f>COUNTIF(D3:D41,"41-50 ปี")</f>
        <v>9</v>
      </c>
    </row>
    <row r="53" spans="1:2" ht="27" customHeight="1" x14ac:dyDescent="0.2">
      <c r="B53" s="140">
        <f>SUM(B50:B52)</f>
        <v>38</v>
      </c>
    </row>
    <row r="56" spans="1:2" ht="25.5" customHeight="1" x14ac:dyDescent="0.55000000000000004">
      <c r="A56" s="115" t="s">
        <v>104</v>
      </c>
      <c r="B56" s="112"/>
    </row>
    <row r="57" spans="1:2" ht="24" x14ac:dyDescent="0.55000000000000004">
      <c r="A57" s="143" t="s">
        <v>28</v>
      </c>
      <c r="B57" s="142">
        <f>COUNTIF(E1:E40,"ปริญญาโท")</f>
        <v>22</v>
      </c>
    </row>
    <row r="58" spans="1:2" ht="24" x14ac:dyDescent="0.55000000000000004">
      <c r="A58" s="143" t="s">
        <v>22</v>
      </c>
      <c r="B58" s="142">
        <f>COUNTIF(E1:E40,"ปริญญาเอก")</f>
        <v>16</v>
      </c>
    </row>
    <row r="59" spans="1:2" ht="20.25" customHeight="1" x14ac:dyDescent="0.2">
      <c r="B59" s="140">
        <f>SUM(B57:B58)</f>
        <v>38</v>
      </c>
    </row>
    <row r="60" spans="1:2" ht="24" customHeight="1" x14ac:dyDescent="0.2"/>
    <row r="62" spans="1:2" ht="27.75" x14ac:dyDescent="0.65">
      <c r="A62" s="138" t="s">
        <v>101</v>
      </c>
    </row>
    <row r="63" spans="1:2" ht="24" x14ac:dyDescent="0.55000000000000004">
      <c r="A63" s="144" t="s">
        <v>27</v>
      </c>
      <c r="B63" s="142">
        <f>COUNTIF(F1:F39,"ศึกษาศาสตร์")</f>
        <v>17</v>
      </c>
    </row>
    <row r="64" spans="1:2" ht="24" x14ac:dyDescent="0.55000000000000004">
      <c r="A64" s="144" t="s">
        <v>427</v>
      </c>
      <c r="B64" s="142">
        <f>COUNTIF(F2:F40,"เกษตรศาสตร์ ทรัพยากรธรรมชาติและสิ่งแวดล้อม")</f>
        <v>1</v>
      </c>
    </row>
    <row r="65" spans="1:2" ht="24" x14ac:dyDescent="0.55000000000000004">
      <c r="A65" s="144" t="s">
        <v>195</v>
      </c>
      <c r="B65" s="142">
        <f>COUNTIF(F2:F41,"พยาบาลศาสตร์")</f>
        <v>2</v>
      </c>
    </row>
    <row r="66" spans="1:2" ht="24" x14ac:dyDescent="0.55000000000000004">
      <c r="A66" s="144" t="s">
        <v>199</v>
      </c>
      <c r="B66" s="142">
        <f>COUNTIF(F2:F42,"วิทยาลัยพลังงานทดแทนและสมาร์ตกริดเทคโนโลยี")</f>
        <v>1</v>
      </c>
    </row>
    <row r="67" spans="1:2" ht="24" x14ac:dyDescent="0.55000000000000004">
      <c r="A67" s="144" t="s">
        <v>172</v>
      </c>
      <c r="B67" s="142">
        <f>COUNTIF(F2:F43,"วิทยาศาสตร์")</f>
        <v>7</v>
      </c>
    </row>
    <row r="68" spans="1:2" ht="24" x14ac:dyDescent="0.55000000000000004">
      <c r="A68" s="144" t="s">
        <v>256</v>
      </c>
      <c r="B68" s="142">
        <f>COUNTIF(F2:F44,"สถาปัตยกรรมศาสตร์ ศิลปะและการออกแบบ")</f>
        <v>1</v>
      </c>
    </row>
    <row r="69" spans="1:2" ht="24" x14ac:dyDescent="0.55000000000000004">
      <c r="A69" s="144" t="s">
        <v>270</v>
      </c>
      <c r="B69" s="142">
        <f>COUNTIF(F7:F45,"สังคมศาสตร์")</f>
        <v>1</v>
      </c>
    </row>
    <row r="70" spans="1:2" ht="24" x14ac:dyDescent="0.55000000000000004">
      <c r="A70" s="144" t="s">
        <v>323</v>
      </c>
      <c r="B70" s="142">
        <f>COUNTIF(F2:F46,"วิศวกรรมศาสตร์")</f>
        <v>3</v>
      </c>
    </row>
    <row r="71" spans="1:2" ht="24" x14ac:dyDescent="0.55000000000000004">
      <c r="A71" s="144" t="s">
        <v>228</v>
      </c>
      <c r="B71" s="142">
        <f>COUNTIF(F9:F47,"สาธารณสุขศาสตร์")</f>
        <v>3</v>
      </c>
    </row>
    <row r="72" spans="1:2" ht="24" x14ac:dyDescent="0.55000000000000004">
      <c r="A72" s="144" t="s">
        <v>230</v>
      </c>
      <c r="B72" s="142">
        <f>COUNTIF(F2:F49,"วิทยาศาสตร์การแพทย์")</f>
        <v>1</v>
      </c>
    </row>
    <row r="73" spans="1:2" ht="24" x14ac:dyDescent="0.55000000000000004">
      <c r="A73" s="167" t="s">
        <v>424</v>
      </c>
      <c r="B73" s="142">
        <f>COUNTIF(F2:F50,"บริหารธุรกิจ เศรษฐศาสตร์และการสื่อสาร")</f>
        <v>1</v>
      </c>
    </row>
    <row r="74" spans="1:2" ht="18" customHeight="1" x14ac:dyDescent="0.2">
      <c r="B74" s="140">
        <f>SUM(B63:B73)</f>
        <v>38</v>
      </c>
    </row>
    <row r="76" spans="1:2" ht="27.75" x14ac:dyDescent="0.65">
      <c r="A76" s="138" t="s">
        <v>433</v>
      </c>
    </row>
    <row r="77" spans="1:2" ht="24" x14ac:dyDescent="0.55000000000000004">
      <c r="A77" s="144" t="s">
        <v>29</v>
      </c>
      <c r="B77" s="147">
        <f>COUNTIF(G2:G39,"การบริหารการศึกษา")</f>
        <v>7</v>
      </c>
    </row>
    <row r="78" spans="1:2" ht="24" x14ac:dyDescent="0.55000000000000004">
      <c r="A78" s="144" t="s">
        <v>152</v>
      </c>
      <c r="B78" s="147">
        <f>COUNTIF(G3:G40,"วิทยาศาสตร์การเกษตร")</f>
        <v>1</v>
      </c>
    </row>
    <row r="79" spans="1:2" ht="24" x14ac:dyDescent="0.55000000000000004">
      <c r="A79" s="144" t="s">
        <v>166</v>
      </c>
      <c r="B79" s="147">
        <f>COUNTIF(G2:G41,"ฟิสิกส์")</f>
        <v>1</v>
      </c>
    </row>
    <row r="80" spans="1:2" ht="24" x14ac:dyDescent="0.55000000000000004">
      <c r="A80" s="144" t="s">
        <v>196</v>
      </c>
      <c r="B80" s="147">
        <f>COUNTIF(G2:G43,"การพยาบาลเวชปฏิบัติชุมชน")</f>
        <v>2</v>
      </c>
    </row>
    <row r="81" spans="1:2" ht="24" x14ac:dyDescent="0.55000000000000004">
      <c r="A81" s="144" t="s">
        <v>200</v>
      </c>
      <c r="B81" s="147">
        <f>COUNTIF(G2:G44,"การจัดการสมาร์ตซิตี้และนวัตกรรมดิจิทัล")</f>
        <v>1</v>
      </c>
    </row>
    <row r="82" spans="1:2" ht="24" x14ac:dyDescent="0.55000000000000004">
      <c r="A82" s="144" t="s">
        <v>173</v>
      </c>
      <c r="B82" s="147">
        <f>COUNTIF(G2:G45,"วิทยาการคอมพิวเตอร์")</f>
        <v>2</v>
      </c>
    </row>
    <row r="83" spans="1:2" ht="24" x14ac:dyDescent="0.55000000000000004">
      <c r="A83" s="144" t="s">
        <v>224</v>
      </c>
      <c r="B83" s="147">
        <f>COUNTIF(G2:G46,"วิจัยและประเมินทางการศึกษา")</f>
        <v>1</v>
      </c>
    </row>
    <row r="84" spans="1:2" ht="24" x14ac:dyDescent="0.55000000000000004">
      <c r="A84" s="167" t="s">
        <v>251</v>
      </c>
      <c r="B84" s="147">
        <f>COUNTIF(G2:G47,"หลักสูตรเเละการสอน")</f>
        <v>5</v>
      </c>
    </row>
    <row r="85" spans="1:2" ht="24" x14ac:dyDescent="0.55000000000000004">
      <c r="A85" s="167" t="s">
        <v>141</v>
      </c>
      <c r="B85" s="147">
        <f>COUNTIF(G2:G48,"ศิลปะและการออกแบบ")</f>
        <v>1</v>
      </c>
    </row>
    <row r="86" spans="1:2" ht="24" x14ac:dyDescent="0.55000000000000004">
      <c r="A86" s="167" t="s">
        <v>271</v>
      </c>
      <c r="B86" s="147">
        <f>COUNTIF(G2:G49,"รัฐศาสตร์")</f>
        <v>1</v>
      </c>
    </row>
    <row r="87" spans="1:2" ht="24" x14ac:dyDescent="0.55000000000000004">
      <c r="A87" s="167" t="s">
        <v>228</v>
      </c>
      <c r="B87" s="147">
        <f>COUNTIF(G2:G50,"สาธารณสุขศาสตร์")</f>
        <v>3</v>
      </c>
    </row>
    <row r="88" spans="1:2" ht="24" x14ac:dyDescent="0.55000000000000004">
      <c r="A88" s="167" t="s">
        <v>126</v>
      </c>
      <c r="B88" s="147">
        <f>COUNTIF(G2:G51,"พลศึกษาและวิทยาศาสตร์การออกกำลังกาย")</f>
        <v>2</v>
      </c>
    </row>
    <row r="89" spans="1:2" ht="24" x14ac:dyDescent="0.55000000000000004">
      <c r="A89" s="167" t="s">
        <v>146</v>
      </c>
      <c r="B89" s="147">
        <f>COUNTIF(G2:G52,"สังคมศึกษา")</f>
        <v>1</v>
      </c>
    </row>
    <row r="90" spans="1:2" ht="24" x14ac:dyDescent="0.55000000000000004">
      <c r="A90" s="167" t="s">
        <v>286</v>
      </c>
      <c r="B90" s="147">
        <f>COUNTIF(G2:G53,"เทคโนโลยีชีวภาพ")</f>
        <v>2</v>
      </c>
    </row>
    <row r="91" spans="1:2" ht="24" x14ac:dyDescent="0.55000000000000004">
      <c r="A91" s="167" t="s">
        <v>334</v>
      </c>
      <c r="B91" s="147">
        <f>COUNTIF(G2:G54,"วิศวกรรมสิ่งแวดล้อม")</f>
        <v>2</v>
      </c>
    </row>
    <row r="92" spans="1:2" ht="24" x14ac:dyDescent="0.55000000000000004">
      <c r="A92" s="167" t="s">
        <v>316</v>
      </c>
      <c r="B92" s="147">
        <f>COUNTIF(G2:G59,"เทคโนโลยีและสื่อสารการศึกษา")</f>
        <v>1</v>
      </c>
    </row>
    <row r="93" spans="1:2" ht="24" x14ac:dyDescent="0.55000000000000004">
      <c r="A93" s="167" t="s">
        <v>385</v>
      </c>
      <c r="B93" s="147">
        <f>COUNTIF(G2:G60,"ชีวเคมี")</f>
        <v>1</v>
      </c>
    </row>
    <row r="94" spans="1:2" ht="24" x14ac:dyDescent="0.55000000000000004">
      <c r="A94" s="167" t="s">
        <v>245</v>
      </c>
      <c r="B94" s="147">
        <f>COUNTIF(G2:G61,"วิศวกรรมการจัดการ")</f>
        <v>1</v>
      </c>
    </row>
    <row r="95" spans="1:2" ht="24" x14ac:dyDescent="0.55000000000000004">
      <c r="A95" s="167" t="s">
        <v>404</v>
      </c>
      <c r="B95" s="147">
        <f>COUNTIF(G2:G62,"การบริหารเทคโนโลยีสารสนเทศเชิงกลยุทธ์")</f>
        <v>1</v>
      </c>
    </row>
    <row r="96" spans="1:2" ht="24" x14ac:dyDescent="0.55000000000000004">
      <c r="A96" s="167" t="s">
        <v>406</v>
      </c>
      <c r="B96" s="147">
        <f>COUNTIF(G2:G63,"สถิติ")</f>
        <v>1</v>
      </c>
    </row>
    <row r="97" spans="1:2" ht="24" x14ac:dyDescent="0.55000000000000004">
      <c r="A97" s="167" t="s">
        <v>185</v>
      </c>
      <c r="B97" s="147">
        <f>COUNTIF(G2:G64,"คณิตศาสตร์")</f>
        <v>1</v>
      </c>
    </row>
    <row r="98" spans="1:2" x14ac:dyDescent="0.2">
      <c r="B98" s="140">
        <f>SUM(B77:B97)</f>
        <v>38</v>
      </c>
    </row>
  </sheetData>
  <autoFilter ref="G1:G205" xr:uid="{A9DA8105-9B76-49B4-93BA-68BF2D12ED45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U92"/>
  <sheetViews>
    <sheetView topLeftCell="H1" zoomScale="80" zoomScaleNormal="80" workbookViewId="0">
      <selection activeCell="U33" sqref="U33"/>
    </sheetView>
  </sheetViews>
  <sheetFormatPr defaultColWidth="14.42578125" defaultRowHeight="12.75" x14ac:dyDescent="0.2"/>
  <cols>
    <col min="1" max="1" width="41.285156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x14ac:dyDescent="0.2">
      <c r="A2" s="163">
        <v>44716.41166081019</v>
      </c>
      <c r="B2" s="164" t="s">
        <v>125</v>
      </c>
      <c r="C2" s="164" t="s">
        <v>20</v>
      </c>
      <c r="D2" s="164" t="s">
        <v>24</v>
      </c>
      <c r="E2" s="164" t="s">
        <v>22</v>
      </c>
      <c r="F2" s="164" t="s">
        <v>27</v>
      </c>
      <c r="G2" s="164" t="s">
        <v>126</v>
      </c>
      <c r="H2" s="164" t="s">
        <v>31</v>
      </c>
      <c r="I2" s="164">
        <v>5</v>
      </c>
      <c r="J2" s="164">
        <v>5</v>
      </c>
      <c r="K2" s="164">
        <v>5</v>
      </c>
      <c r="L2" s="164">
        <v>4</v>
      </c>
      <c r="M2" s="164">
        <v>4</v>
      </c>
      <c r="N2" s="164">
        <v>5</v>
      </c>
      <c r="O2" s="164">
        <v>5</v>
      </c>
      <c r="P2" s="164">
        <v>4</v>
      </c>
      <c r="Q2" s="164">
        <v>4</v>
      </c>
      <c r="R2" s="164">
        <v>2</v>
      </c>
      <c r="S2" s="164">
        <v>4</v>
      </c>
      <c r="T2" s="164">
        <v>4</v>
      </c>
    </row>
    <row r="3" spans="1:21" x14ac:dyDescent="0.2">
      <c r="A3" s="163">
        <v>44716.425234467592</v>
      </c>
      <c r="B3" s="164" t="s">
        <v>145</v>
      </c>
      <c r="C3" s="164" t="s">
        <v>20</v>
      </c>
      <c r="D3" s="164" t="s">
        <v>26</v>
      </c>
      <c r="E3" s="164" t="s">
        <v>28</v>
      </c>
      <c r="F3" s="164" t="s">
        <v>27</v>
      </c>
      <c r="G3" s="164" t="s">
        <v>146</v>
      </c>
      <c r="H3" s="164" t="s">
        <v>31</v>
      </c>
      <c r="I3" s="164">
        <v>5</v>
      </c>
      <c r="J3" s="164">
        <v>5</v>
      </c>
      <c r="K3" s="164">
        <v>5</v>
      </c>
      <c r="L3" s="164">
        <v>5</v>
      </c>
      <c r="M3" s="164">
        <v>5</v>
      </c>
      <c r="N3" s="164">
        <v>5</v>
      </c>
      <c r="O3" s="164">
        <v>5</v>
      </c>
      <c r="P3" s="164">
        <v>5</v>
      </c>
      <c r="Q3" s="164">
        <v>5</v>
      </c>
      <c r="R3" s="164">
        <v>2</v>
      </c>
      <c r="S3" s="164">
        <v>3</v>
      </c>
      <c r="T3" s="164">
        <v>4</v>
      </c>
    </row>
    <row r="4" spans="1:21" x14ac:dyDescent="0.2">
      <c r="A4" s="163">
        <v>44716.427502905091</v>
      </c>
      <c r="B4" s="164" t="s">
        <v>167</v>
      </c>
      <c r="C4" s="164" t="s">
        <v>20</v>
      </c>
      <c r="D4" s="164" t="s">
        <v>26</v>
      </c>
      <c r="E4" s="164" t="s">
        <v>28</v>
      </c>
      <c r="F4" s="168" t="s">
        <v>256</v>
      </c>
      <c r="G4" s="168" t="s">
        <v>141</v>
      </c>
      <c r="H4" s="164" t="s">
        <v>31</v>
      </c>
      <c r="I4" s="164">
        <v>5</v>
      </c>
      <c r="J4" s="164">
        <v>5</v>
      </c>
      <c r="K4" s="164">
        <v>4</v>
      </c>
      <c r="L4" s="164">
        <v>4</v>
      </c>
      <c r="M4" s="164">
        <v>5</v>
      </c>
      <c r="N4" s="164">
        <v>5</v>
      </c>
      <c r="O4" s="164">
        <v>5</v>
      </c>
      <c r="P4" s="164">
        <v>5</v>
      </c>
      <c r="Q4" s="164">
        <v>5</v>
      </c>
      <c r="R4" s="164">
        <v>5</v>
      </c>
      <c r="S4" s="164">
        <v>5</v>
      </c>
      <c r="T4" s="164">
        <v>5</v>
      </c>
    </row>
    <row r="5" spans="1:21" x14ac:dyDescent="0.2">
      <c r="A5" s="163">
        <v>44716.428243460643</v>
      </c>
      <c r="B5" s="164" t="s">
        <v>174</v>
      </c>
      <c r="C5" s="164" t="s">
        <v>20</v>
      </c>
      <c r="D5" s="164" t="s">
        <v>21</v>
      </c>
      <c r="E5" s="164" t="s">
        <v>28</v>
      </c>
      <c r="F5" s="168" t="s">
        <v>256</v>
      </c>
      <c r="G5" s="164" t="s">
        <v>141</v>
      </c>
      <c r="H5" s="164" t="s">
        <v>31</v>
      </c>
      <c r="I5" s="164">
        <v>5</v>
      </c>
      <c r="J5" s="164">
        <v>5</v>
      </c>
      <c r="K5" s="164">
        <v>5</v>
      </c>
      <c r="L5" s="164">
        <v>4</v>
      </c>
      <c r="M5" s="164">
        <v>5</v>
      </c>
      <c r="N5" s="164">
        <v>5</v>
      </c>
      <c r="O5" s="164">
        <v>5</v>
      </c>
      <c r="P5" s="164">
        <v>5</v>
      </c>
      <c r="Q5" s="164">
        <v>5</v>
      </c>
      <c r="R5" s="164">
        <v>3</v>
      </c>
      <c r="S5" s="164">
        <v>4</v>
      </c>
      <c r="T5" s="164">
        <v>4</v>
      </c>
      <c r="U5" s="164" t="s">
        <v>428</v>
      </c>
    </row>
    <row r="6" spans="1:21" x14ac:dyDescent="0.2">
      <c r="A6" s="163">
        <v>44716.428609097224</v>
      </c>
      <c r="B6" s="164" t="s">
        <v>177</v>
      </c>
      <c r="C6" s="164" t="s">
        <v>25</v>
      </c>
      <c r="D6" s="164" t="s">
        <v>26</v>
      </c>
      <c r="E6" s="164" t="s">
        <v>28</v>
      </c>
      <c r="F6" s="168" t="s">
        <v>195</v>
      </c>
      <c r="G6" s="164" t="s">
        <v>253</v>
      </c>
      <c r="H6" s="164" t="s">
        <v>31</v>
      </c>
      <c r="I6" s="164">
        <v>5</v>
      </c>
      <c r="J6" s="164">
        <v>5</v>
      </c>
      <c r="K6" s="164">
        <v>5</v>
      </c>
      <c r="L6" s="164">
        <v>5</v>
      </c>
      <c r="M6" s="164">
        <v>5</v>
      </c>
      <c r="N6" s="164">
        <v>5</v>
      </c>
      <c r="O6" s="164">
        <v>5</v>
      </c>
      <c r="P6" s="164">
        <v>5</v>
      </c>
      <c r="Q6" s="164">
        <v>5</v>
      </c>
      <c r="R6" s="164">
        <v>3</v>
      </c>
      <c r="S6" s="164">
        <v>4</v>
      </c>
      <c r="T6" s="164">
        <v>5</v>
      </c>
      <c r="U6" s="168" t="s">
        <v>429</v>
      </c>
    </row>
    <row r="7" spans="1:21" x14ac:dyDescent="0.2">
      <c r="A7" s="163">
        <v>44716.429005706013</v>
      </c>
      <c r="B7" s="164" t="s">
        <v>181</v>
      </c>
      <c r="C7" s="164" t="s">
        <v>25</v>
      </c>
      <c r="D7" s="164" t="s">
        <v>21</v>
      </c>
      <c r="E7" s="164" t="s">
        <v>28</v>
      </c>
      <c r="F7" s="168" t="s">
        <v>195</v>
      </c>
      <c r="G7" s="164" t="s">
        <v>212</v>
      </c>
      <c r="H7" s="164" t="s">
        <v>31</v>
      </c>
      <c r="I7" s="164">
        <v>5</v>
      </c>
      <c r="J7" s="164">
        <v>5</v>
      </c>
      <c r="K7" s="164">
        <v>5</v>
      </c>
      <c r="L7" s="164">
        <v>5</v>
      </c>
      <c r="M7" s="164">
        <v>5</v>
      </c>
      <c r="N7" s="164">
        <v>5</v>
      </c>
      <c r="O7" s="164">
        <v>5</v>
      </c>
      <c r="P7" s="164">
        <v>5</v>
      </c>
      <c r="Q7" s="164">
        <v>5</v>
      </c>
      <c r="R7" s="164">
        <v>3</v>
      </c>
      <c r="S7" s="164">
        <v>4</v>
      </c>
      <c r="T7" s="164">
        <v>5</v>
      </c>
      <c r="U7" s="164" t="s">
        <v>183</v>
      </c>
    </row>
    <row r="8" spans="1:21" x14ac:dyDescent="0.2">
      <c r="A8" s="163">
        <v>44716.429226226857</v>
      </c>
      <c r="B8" s="164" t="s">
        <v>187</v>
      </c>
      <c r="C8" s="164" t="s">
        <v>25</v>
      </c>
      <c r="D8" s="164" t="s">
        <v>24</v>
      </c>
      <c r="E8" s="164" t="s">
        <v>28</v>
      </c>
      <c r="F8" s="164" t="s">
        <v>27</v>
      </c>
      <c r="G8" s="164" t="s">
        <v>298</v>
      </c>
      <c r="H8" s="164" t="s">
        <v>31</v>
      </c>
      <c r="I8" s="164">
        <v>5</v>
      </c>
      <c r="J8" s="164">
        <v>5</v>
      </c>
      <c r="K8" s="164">
        <v>5</v>
      </c>
      <c r="L8" s="164">
        <v>5</v>
      </c>
      <c r="M8" s="164">
        <v>5</v>
      </c>
      <c r="N8" s="164">
        <v>5</v>
      </c>
      <c r="O8" s="164">
        <v>5</v>
      </c>
      <c r="P8" s="164">
        <v>5</v>
      </c>
      <c r="Q8" s="164">
        <v>5</v>
      </c>
      <c r="R8" s="164">
        <v>3</v>
      </c>
      <c r="S8" s="164">
        <v>5</v>
      </c>
      <c r="T8" s="164">
        <v>5</v>
      </c>
    </row>
    <row r="9" spans="1:21" x14ac:dyDescent="0.2">
      <c r="A9" s="163">
        <v>44716.432416851851</v>
      </c>
      <c r="B9" s="164" t="s">
        <v>205</v>
      </c>
      <c r="C9" s="164" t="s">
        <v>25</v>
      </c>
      <c r="D9" s="164" t="s">
        <v>26</v>
      </c>
      <c r="E9" s="164" t="s">
        <v>28</v>
      </c>
      <c r="F9" s="164" t="s">
        <v>137</v>
      </c>
      <c r="G9" s="164" t="s">
        <v>206</v>
      </c>
      <c r="H9" s="164" t="s">
        <v>31</v>
      </c>
      <c r="I9" s="164">
        <v>5</v>
      </c>
      <c r="J9" s="164">
        <v>4</v>
      </c>
      <c r="K9" s="164">
        <v>4</v>
      </c>
      <c r="L9" s="164">
        <v>4</v>
      </c>
      <c r="M9" s="164">
        <v>4</v>
      </c>
      <c r="N9" s="164">
        <v>4</v>
      </c>
      <c r="O9" s="164">
        <v>3</v>
      </c>
      <c r="P9" s="164">
        <v>3</v>
      </c>
      <c r="Q9" s="164">
        <v>4</v>
      </c>
      <c r="R9" s="164">
        <v>2</v>
      </c>
      <c r="S9" s="164">
        <v>3</v>
      </c>
      <c r="T9" s="164">
        <v>4</v>
      </c>
    </row>
    <row r="10" spans="1:21" x14ac:dyDescent="0.2">
      <c r="A10" s="163">
        <v>44716.433135821761</v>
      </c>
      <c r="B10" s="164" t="s">
        <v>211</v>
      </c>
      <c r="C10" s="164" t="s">
        <v>25</v>
      </c>
      <c r="D10" s="164" t="s">
        <v>21</v>
      </c>
      <c r="E10" s="164" t="s">
        <v>28</v>
      </c>
      <c r="F10" s="164" t="s">
        <v>195</v>
      </c>
      <c r="G10" s="164" t="s">
        <v>212</v>
      </c>
      <c r="H10" s="164" t="s">
        <v>31</v>
      </c>
      <c r="I10" s="164">
        <v>3</v>
      </c>
      <c r="J10" s="164">
        <v>5</v>
      </c>
      <c r="K10" s="164">
        <v>5</v>
      </c>
      <c r="L10" s="164">
        <v>5</v>
      </c>
      <c r="M10" s="164">
        <v>4</v>
      </c>
      <c r="N10" s="164">
        <v>4</v>
      </c>
      <c r="O10" s="164">
        <v>4</v>
      </c>
      <c r="P10" s="164">
        <v>4</v>
      </c>
      <c r="Q10" s="164">
        <v>5</v>
      </c>
      <c r="R10" s="164">
        <v>3</v>
      </c>
      <c r="S10" s="164">
        <v>4</v>
      </c>
      <c r="T10" s="164">
        <v>4</v>
      </c>
    </row>
    <row r="11" spans="1:21" x14ac:dyDescent="0.2">
      <c r="A11" s="163">
        <v>44716.435032152775</v>
      </c>
      <c r="B11" s="164" t="s">
        <v>222</v>
      </c>
      <c r="C11" s="164" t="s">
        <v>25</v>
      </c>
      <c r="D11" s="164" t="s">
        <v>21</v>
      </c>
      <c r="E11" s="164" t="s">
        <v>28</v>
      </c>
      <c r="F11" s="164" t="s">
        <v>137</v>
      </c>
      <c r="G11" s="164" t="s">
        <v>138</v>
      </c>
      <c r="H11" s="164" t="s">
        <v>31</v>
      </c>
      <c r="I11" s="164">
        <v>5</v>
      </c>
      <c r="J11" s="164">
        <v>5</v>
      </c>
      <c r="K11" s="164">
        <v>5</v>
      </c>
      <c r="L11" s="164">
        <v>5</v>
      </c>
      <c r="M11" s="164">
        <v>5</v>
      </c>
      <c r="N11" s="164">
        <v>5</v>
      </c>
      <c r="O11" s="164">
        <v>4</v>
      </c>
      <c r="P11" s="164">
        <v>4</v>
      </c>
      <c r="Q11" s="164">
        <v>5</v>
      </c>
      <c r="R11" s="164">
        <v>2</v>
      </c>
      <c r="S11" s="164">
        <v>4</v>
      </c>
      <c r="T11" s="164">
        <v>5</v>
      </c>
    </row>
    <row r="12" spans="1:21" x14ac:dyDescent="0.2">
      <c r="A12" s="163">
        <v>44716.436070763884</v>
      </c>
      <c r="B12" s="164" t="s">
        <v>225</v>
      </c>
      <c r="C12" s="164" t="s">
        <v>25</v>
      </c>
      <c r="D12" s="164" t="s">
        <v>21</v>
      </c>
      <c r="E12" s="164" t="s">
        <v>22</v>
      </c>
      <c r="F12" s="168" t="s">
        <v>256</v>
      </c>
      <c r="G12" s="164" t="s">
        <v>141</v>
      </c>
      <c r="H12" s="164" t="s">
        <v>31</v>
      </c>
      <c r="I12" s="164">
        <v>4</v>
      </c>
      <c r="J12" s="164">
        <v>4</v>
      </c>
      <c r="K12" s="164">
        <v>4</v>
      </c>
      <c r="L12" s="164">
        <v>4</v>
      </c>
      <c r="M12" s="164">
        <v>4</v>
      </c>
      <c r="N12" s="164">
        <v>4</v>
      </c>
      <c r="O12" s="164">
        <v>4</v>
      </c>
      <c r="P12" s="164">
        <v>4</v>
      </c>
      <c r="Q12" s="164">
        <v>4</v>
      </c>
      <c r="R12" s="164">
        <v>3</v>
      </c>
      <c r="S12" s="164">
        <v>4</v>
      </c>
      <c r="T12" s="164">
        <v>4</v>
      </c>
    </row>
    <row r="13" spans="1:21" x14ac:dyDescent="0.2">
      <c r="A13" s="163">
        <v>44716.436597835651</v>
      </c>
      <c r="B13" s="164" t="s">
        <v>233</v>
      </c>
      <c r="C13" s="164" t="s">
        <v>25</v>
      </c>
      <c r="D13" s="164" t="s">
        <v>26</v>
      </c>
      <c r="E13" s="164" t="s">
        <v>28</v>
      </c>
      <c r="F13" s="164" t="s">
        <v>228</v>
      </c>
      <c r="G13" s="164" t="s">
        <v>228</v>
      </c>
      <c r="H13" s="164" t="s">
        <v>31</v>
      </c>
      <c r="I13" s="164">
        <v>5</v>
      </c>
      <c r="J13" s="164">
        <v>5</v>
      </c>
      <c r="K13" s="164">
        <v>5</v>
      </c>
      <c r="L13" s="164">
        <v>5</v>
      </c>
      <c r="M13" s="164">
        <v>5</v>
      </c>
      <c r="N13" s="164">
        <v>5</v>
      </c>
      <c r="O13" s="164">
        <v>5</v>
      </c>
      <c r="P13" s="164">
        <v>5</v>
      </c>
      <c r="Q13" s="164">
        <v>5</v>
      </c>
      <c r="R13" s="164">
        <v>5</v>
      </c>
      <c r="S13" s="164">
        <v>5</v>
      </c>
      <c r="T13" s="164">
        <v>5</v>
      </c>
    </row>
    <row r="14" spans="1:21" x14ac:dyDescent="0.2">
      <c r="A14" s="163">
        <v>44716.438639502318</v>
      </c>
      <c r="B14" s="164" t="s">
        <v>243</v>
      </c>
      <c r="C14" s="164" t="s">
        <v>25</v>
      </c>
      <c r="D14" s="164" t="s">
        <v>26</v>
      </c>
      <c r="E14" s="164" t="s">
        <v>28</v>
      </c>
      <c r="F14" s="168" t="s">
        <v>323</v>
      </c>
      <c r="G14" s="164" t="s">
        <v>245</v>
      </c>
      <c r="H14" s="164" t="s">
        <v>31</v>
      </c>
      <c r="I14" s="164">
        <v>5</v>
      </c>
      <c r="J14" s="164">
        <v>5</v>
      </c>
      <c r="K14" s="164">
        <v>5</v>
      </c>
      <c r="L14" s="164">
        <v>5</v>
      </c>
      <c r="M14" s="164">
        <v>5</v>
      </c>
      <c r="N14" s="164">
        <v>5</v>
      </c>
      <c r="O14" s="164">
        <v>5</v>
      </c>
      <c r="P14" s="164">
        <v>5</v>
      </c>
      <c r="Q14" s="164">
        <v>5</v>
      </c>
      <c r="R14" s="164">
        <v>2</v>
      </c>
      <c r="S14" s="164">
        <v>4</v>
      </c>
      <c r="T14" s="164">
        <v>4</v>
      </c>
      <c r="U14" s="168" t="s">
        <v>430</v>
      </c>
    </row>
    <row r="15" spans="1:21" x14ac:dyDescent="0.2">
      <c r="A15" s="163">
        <v>44716.439206030089</v>
      </c>
      <c r="B15" s="164" t="s">
        <v>247</v>
      </c>
      <c r="C15" s="164" t="s">
        <v>20</v>
      </c>
      <c r="D15" s="164" t="s">
        <v>26</v>
      </c>
      <c r="E15" s="164" t="s">
        <v>22</v>
      </c>
      <c r="F15" s="168" t="s">
        <v>172</v>
      </c>
      <c r="G15" s="164" t="s">
        <v>248</v>
      </c>
      <c r="H15" s="164" t="s">
        <v>31</v>
      </c>
      <c r="I15" s="164">
        <v>4</v>
      </c>
      <c r="J15" s="164">
        <v>4</v>
      </c>
      <c r="K15" s="164">
        <v>4</v>
      </c>
      <c r="L15" s="164">
        <v>4</v>
      </c>
      <c r="M15" s="164">
        <v>4</v>
      </c>
      <c r="N15" s="164">
        <v>4</v>
      </c>
      <c r="O15" s="164">
        <v>5</v>
      </c>
      <c r="P15" s="164">
        <v>5</v>
      </c>
      <c r="Q15" s="164">
        <v>5</v>
      </c>
      <c r="R15" s="164">
        <v>3</v>
      </c>
      <c r="S15" s="164">
        <v>4</v>
      </c>
      <c r="T15" s="164">
        <v>4</v>
      </c>
      <c r="U15" s="164" t="s">
        <v>32</v>
      </c>
    </row>
    <row r="16" spans="1:21" x14ac:dyDescent="0.2">
      <c r="A16" s="163">
        <v>44716.440437210651</v>
      </c>
      <c r="B16" s="164" t="s">
        <v>252</v>
      </c>
      <c r="C16" s="164" t="s">
        <v>25</v>
      </c>
      <c r="D16" s="164" t="s">
        <v>26</v>
      </c>
      <c r="E16" s="164" t="s">
        <v>28</v>
      </c>
      <c r="F16" s="164" t="s">
        <v>195</v>
      </c>
      <c r="G16" s="164" t="s">
        <v>253</v>
      </c>
      <c r="H16" s="164" t="s">
        <v>31</v>
      </c>
      <c r="I16" s="164">
        <v>5</v>
      </c>
      <c r="J16" s="164">
        <v>3</v>
      </c>
      <c r="K16" s="164">
        <v>5</v>
      </c>
      <c r="L16" s="164">
        <v>5</v>
      </c>
      <c r="M16" s="164">
        <v>4</v>
      </c>
      <c r="N16" s="164">
        <v>4</v>
      </c>
      <c r="O16" s="164">
        <v>4</v>
      </c>
      <c r="P16" s="164">
        <v>4</v>
      </c>
      <c r="Q16" s="164">
        <v>5</v>
      </c>
      <c r="R16" s="164">
        <v>3</v>
      </c>
      <c r="S16" s="164">
        <v>4</v>
      </c>
      <c r="T16" s="164">
        <v>4</v>
      </c>
      <c r="U16" s="168" t="s">
        <v>254</v>
      </c>
    </row>
    <row r="17" spans="1:21" x14ac:dyDescent="0.2">
      <c r="A17" s="163">
        <v>44716.441327916662</v>
      </c>
      <c r="B17" s="164" t="s">
        <v>261</v>
      </c>
      <c r="C17" s="164" t="s">
        <v>25</v>
      </c>
      <c r="D17" s="164" t="s">
        <v>26</v>
      </c>
      <c r="E17" s="164" t="s">
        <v>28</v>
      </c>
      <c r="F17" s="164" t="s">
        <v>388</v>
      </c>
      <c r="G17" s="164" t="s">
        <v>263</v>
      </c>
      <c r="H17" s="164" t="s">
        <v>31</v>
      </c>
      <c r="I17" s="164">
        <v>4</v>
      </c>
      <c r="J17" s="164">
        <v>4</v>
      </c>
      <c r="K17" s="164">
        <v>4</v>
      </c>
      <c r="L17" s="164">
        <v>4</v>
      </c>
      <c r="M17" s="164">
        <v>4</v>
      </c>
      <c r="N17" s="164">
        <v>4</v>
      </c>
      <c r="O17" s="164">
        <v>3</v>
      </c>
      <c r="P17" s="164">
        <v>3</v>
      </c>
      <c r="Q17" s="164">
        <v>4</v>
      </c>
      <c r="R17" s="164">
        <v>2</v>
      </c>
      <c r="S17" s="164">
        <v>3</v>
      </c>
      <c r="T17" s="164">
        <v>3</v>
      </c>
    </row>
    <row r="18" spans="1:21" x14ac:dyDescent="0.2">
      <c r="A18" s="163">
        <v>44716.443392118061</v>
      </c>
      <c r="B18" s="164" t="s">
        <v>279</v>
      </c>
      <c r="C18" s="164" t="s">
        <v>20</v>
      </c>
      <c r="D18" s="164" t="s">
        <v>26</v>
      </c>
      <c r="E18" s="164" t="s">
        <v>28</v>
      </c>
      <c r="F18" s="164" t="s">
        <v>228</v>
      </c>
      <c r="G18" s="164" t="s">
        <v>228</v>
      </c>
      <c r="H18" s="164" t="s">
        <v>31</v>
      </c>
      <c r="I18" s="164">
        <v>5</v>
      </c>
      <c r="J18" s="164">
        <v>5</v>
      </c>
      <c r="K18" s="164">
        <v>4</v>
      </c>
      <c r="L18" s="164">
        <v>4</v>
      </c>
      <c r="M18" s="164">
        <v>5</v>
      </c>
      <c r="N18" s="164">
        <v>5</v>
      </c>
      <c r="O18" s="164">
        <v>4</v>
      </c>
      <c r="P18" s="164">
        <v>5</v>
      </c>
      <c r="Q18" s="164">
        <v>5</v>
      </c>
      <c r="R18" s="164">
        <v>3</v>
      </c>
      <c r="S18" s="164">
        <v>5</v>
      </c>
      <c r="T18" s="164">
        <v>5</v>
      </c>
      <c r="U18" s="164" t="s">
        <v>431</v>
      </c>
    </row>
    <row r="19" spans="1:21" x14ac:dyDescent="0.2">
      <c r="A19" s="163">
        <v>44716.447697581018</v>
      </c>
      <c r="B19" s="164" t="s">
        <v>294</v>
      </c>
      <c r="C19" s="164" t="s">
        <v>25</v>
      </c>
      <c r="D19" s="164" t="s">
        <v>24</v>
      </c>
      <c r="E19" s="164" t="s">
        <v>28</v>
      </c>
      <c r="F19" s="164" t="s">
        <v>228</v>
      </c>
      <c r="G19" s="164" t="s">
        <v>228</v>
      </c>
      <c r="H19" s="164" t="s">
        <v>31</v>
      </c>
      <c r="I19" s="164">
        <v>4</v>
      </c>
      <c r="J19" s="164">
        <v>5</v>
      </c>
      <c r="K19" s="164">
        <v>4</v>
      </c>
      <c r="L19" s="164">
        <v>4</v>
      </c>
      <c r="M19" s="164">
        <v>4</v>
      </c>
      <c r="N19" s="164">
        <v>4</v>
      </c>
      <c r="O19" s="164">
        <v>5</v>
      </c>
      <c r="P19" s="164">
        <v>5</v>
      </c>
      <c r="Q19" s="164">
        <v>5</v>
      </c>
      <c r="R19" s="164">
        <v>2</v>
      </c>
      <c r="S19" s="164">
        <v>3</v>
      </c>
      <c r="T19" s="164">
        <v>4</v>
      </c>
      <c r="U19" s="164" t="s">
        <v>32</v>
      </c>
    </row>
    <row r="20" spans="1:21" x14ac:dyDescent="0.2">
      <c r="A20" s="163">
        <v>44716.447934768519</v>
      </c>
      <c r="B20" s="164" t="s">
        <v>118</v>
      </c>
      <c r="C20" s="164" t="s">
        <v>25</v>
      </c>
      <c r="D20" s="164" t="s">
        <v>24</v>
      </c>
      <c r="E20" s="164" t="s">
        <v>22</v>
      </c>
      <c r="F20" s="164" t="s">
        <v>27</v>
      </c>
      <c r="G20" s="164" t="s">
        <v>29</v>
      </c>
      <c r="H20" s="164" t="s">
        <v>31</v>
      </c>
      <c r="I20" s="164">
        <v>5</v>
      </c>
      <c r="J20" s="164">
        <v>5</v>
      </c>
      <c r="K20" s="164">
        <v>5</v>
      </c>
      <c r="L20" s="164">
        <v>5</v>
      </c>
      <c r="M20" s="164">
        <v>5</v>
      </c>
      <c r="N20" s="164">
        <v>5</v>
      </c>
      <c r="O20" s="164">
        <v>5</v>
      </c>
      <c r="P20" s="164">
        <v>5</v>
      </c>
      <c r="Q20" s="164">
        <v>5</v>
      </c>
      <c r="R20" s="164">
        <v>3</v>
      </c>
      <c r="S20" s="164">
        <v>5</v>
      </c>
      <c r="T20" s="164">
        <v>5</v>
      </c>
    </row>
    <row r="21" spans="1:21" x14ac:dyDescent="0.2">
      <c r="A21" s="163">
        <v>44716.448302233795</v>
      </c>
      <c r="B21" s="164" t="s">
        <v>297</v>
      </c>
      <c r="C21" s="164" t="s">
        <v>25</v>
      </c>
      <c r="D21" s="164" t="s">
        <v>24</v>
      </c>
      <c r="E21" s="164" t="s">
        <v>28</v>
      </c>
      <c r="F21" s="164" t="s">
        <v>27</v>
      </c>
      <c r="G21" s="164" t="s">
        <v>298</v>
      </c>
      <c r="H21" s="164" t="s">
        <v>31</v>
      </c>
      <c r="I21" s="164">
        <v>5</v>
      </c>
      <c r="J21" s="164">
        <v>4</v>
      </c>
      <c r="K21" s="164">
        <v>4</v>
      </c>
      <c r="L21" s="164">
        <v>4</v>
      </c>
      <c r="M21" s="164">
        <v>3</v>
      </c>
      <c r="N21" s="164">
        <v>4</v>
      </c>
      <c r="O21" s="164">
        <v>3</v>
      </c>
      <c r="P21" s="164">
        <v>3</v>
      </c>
      <c r="Q21" s="164">
        <v>4</v>
      </c>
      <c r="R21" s="164">
        <v>1</v>
      </c>
      <c r="S21" s="164">
        <v>3</v>
      </c>
      <c r="T21" s="164">
        <v>3</v>
      </c>
      <c r="U21" s="164" t="s">
        <v>32</v>
      </c>
    </row>
    <row r="22" spans="1:21" x14ac:dyDescent="0.2">
      <c r="A22" s="163">
        <v>44716.448438460648</v>
      </c>
      <c r="B22" s="164" t="s">
        <v>300</v>
      </c>
      <c r="C22" s="164" t="s">
        <v>25</v>
      </c>
      <c r="D22" s="164" t="s">
        <v>24</v>
      </c>
      <c r="E22" s="164" t="s">
        <v>28</v>
      </c>
      <c r="F22" s="168" t="s">
        <v>318</v>
      </c>
      <c r="G22" s="164" t="s">
        <v>302</v>
      </c>
      <c r="H22" s="164" t="s">
        <v>31</v>
      </c>
      <c r="I22" s="164">
        <v>4</v>
      </c>
      <c r="J22" s="164">
        <v>4</v>
      </c>
      <c r="K22" s="164">
        <v>4</v>
      </c>
      <c r="L22" s="164">
        <v>4</v>
      </c>
      <c r="M22" s="164">
        <v>4</v>
      </c>
      <c r="N22" s="164">
        <v>4</v>
      </c>
      <c r="O22" s="164">
        <v>4</v>
      </c>
      <c r="P22" s="164">
        <v>4</v>
      </c>
      <c r="Q22" s="164">
        <v>4</v>
      </c>
      <c r="R22" s="164">
        <v>4</v>
      </c>
      <c r="S22" s="164">
        <v>4</v>
      </c>
      <c r="T22" s="164">
        <v>4</v>
      </c>
    </row>
    <row r="23" spans="1:21" x14ac:dyDescent="0.2">
      <c r="A23" s="163">
        <v>44716.450681631948</v>
      </c>
      <c r="B23" s="164" t="s">
        <v>314</v>
      </c>
      <c r="C23" s="164" t="s">
        <v>25</v>
      </c>
      <c r="D23" s="164" t="s">
        <v>21</v>
      </c>
      <c r="E23" s="164" t="s">
        <v>22</v>
      </c>
      <c r="F23" s="168" t="s">
        <v>172</v>
      </c>
      <c r="G23" s="164" t="s">
        <v>173</v>
      </c>
      <c r="H23" s="164" t="s">
        <v>31</v>
      </c>
      <c r="I23" s="164">
        <v>4</v>
      </c>
      <c r="J23" s="164">
        <v>4</v>
      </c>
      <c r="K23" s="164">
        <v>4</v>
      </c>
      <c r="L23" s="164">
        <v>4</v>
      </c>
      <c r="M23" s="164">
        <v>4</v>
      </c>
      <c r="N23" s="164">
        <v>4</v>
      </c>
      <c r="O23" s="164">
        <v>4</v>
      </c>
      <c r="P23" s="164">
        <v>4</v>
      </c>
      <c r="Q23" s="164">
        <v>4</v>
      </c>
      <c r="R23" s="164">
        <v>4</v>
      </c>
      <c r="S23" s="164">
        <v>4</v>
      </c>
      <c r="T23" s="164">
        <v>4</v>
      </c>
      <c r="U23" s="164" t="s">
        <v>32</v>
      </c>
    </row>
    <row r="24" spans="1:21" x14ac:dyDescent="0.2">
      <c r="A24" s="163">
        <v>44716.451282430557</v>
      </c>
      <c r="B24" s="164" t="s">
        <v>317</v>
      </c>
      <c r="C24" s="164" t="s">
        <v>25</v>
      </c>
      <c r="D24" s="164" t="s">
        <v>24</v>
      </c>
      <c r="E24" s="164" t="s">
        <v>28</v>
      </c>
      <c r="F24" s="164" t="s">
        <v>318</v>
      </c>
      <c r="G24" s="164" t="s">
        <v>302</v>
      </c>
      <c r="H24" s="164" t="s">
        <v>31</v>
      </c>
      <c r="I24" s="164">
        <v>5</v>
      </c>
      <c r="J24" s="164">
        <v>5</v>
      </c>
      <c r="K24" s="164">
        <v>4</v>
      </c>
      <c r="L24" s="164">
        <v>3</v>
      </c>
      <c r="M24" s="164">
        <v>4</v>
      </c>
      <c r="N24" s="164">
        <v>5</v>
      </c>
      <c r="O24" s="164">
        <v>5</v>
      </c>
      <c r="P24" s="164">
        <v>5</v>
      </c>
      <c r="Q24" s="164">
        <v>4</v>
      </c>
      <c r="R24" s="164">
        <v>5</v>
      </c>
      <c r="S24" s="164">
        <v>5</v>
      </c>
      <c r="T24" s="164">
        <v>5</v>
      </c>
      <c r="U24" s="164" t="s">
        <v>319</v>
      </c>
    </row>
    <row r="25" spans="1:21" x14ac:dyDescent="0.2">
      <c r="A25" s="163">
        <v>44716.452774999998</v>
      </c>
      <c r="B25" s="164" t="s">
        <v>327</v>
      </c>
      <c r="C25" s="164" t="s">
        <v>20</v>
      </c>
      <c r="D25" s="164" t="s">
        <v>24</v>
      </c>
      <c r="E25" s="164" t="s">
        <v>22</v>
      </c>
      <c r="F25" s="168" t="s">
        <v>228</v>
      </c>
      <c r="G25" s="164" t="s">
        <v>228</v>
      </c>
      <c r="H25" s="164" t="s">
        <v>31</v>
      </c>
      <c r="I25" s="164">
        <v>5</v>
      </c>
      <c r="J25" s="164">
        <v>4</v>
      </c>
      <c r="K25" s="164">
        <v>5</v>
      </c>
      <c r="L25" s="164">
        <v>4</v>
      </c>
      <c r="M25" s="164">
        <v>5</v>
      </c>
      <c r="N25" s="164">
        <v>5</v>
      </c>
      <c r="O25" s="164">
        <v>4</v>
      </c>
      <c r="P25" s="164">
        <v>5</v>
      </c>
      <c r="Q25" s="164">
        <v>5</v>
      </c>
      <c r="R25" s="164">
        <v>3</v>
      </c>
      <c r="S25" s="164">
        <v>4</v>
      </c>
      <c r="T25" s="164">
        <v>4</v>
      </c>
      <c r="U25" s="164" t="s">
        <v>32</v>
      </c>
    </row>
    <row r="26" spans="1:21" x14ac:dyDescent="0.2">
      <c r="A26" s="163">
        <v>44716.457685532412</v>
      </c>
      <c r="B26" s="164" t="s">
        <v>357</v>
      </c>
      <c r="C26" s="164" t="s">
        <v>25</v>
      </c>
      <c r="D26" s="164" t="s">
        <v>26</v>
      </c>
      <c r="E26" s="164" t="s">
        <v>28</v>
      </c>
      <c r="F26" s="168" t="s">
        <v>195</v>
      </c>
      <c r="G26" s="168" t="s">
        <v>196</v>
      </c>
      <c r="H26" s="164" t="s">
        <v>31</v>
      </c>
      <c r="I26" s="164">
        <v>4</v>
      </c>
      <c r="J26" s="164">
        <v>4</v>
      </c>
      <c r="K26" s="164">
        <v>4</v>
      </c>
      <c r="L26" s="164">
        <v>4</v>
      </c>
      <c r="M26" s="164">
        <v>4</v>
      </c>
      <c r="N26" s="164">
        <v>4</v>
      </c>
      <c r="O26" s="164">
        <v>5</v>
      </c>
      <c r="P26" s="164">
        <v>5</v>
      </c>
      <c r="Q26" s="164">
        <v>5</v>
      </c>
      <c r="R26" s="164">
        <v>4</v>
      </c>
      <c r="S26" s="164">
        <v>4</v>
      </c>
      <c r="T26" s="164">
        <v>4</v>
      </c>
      <c r="U26" s="164" t="s">
        <v>32</v>
      </c>
    </row>
    <row r="27" spans="1:21" x14ac:dyDescent="0.2">
      <c r="A27" s="163">
        <v>44716.458487199074</v>
      </c>
      <c r="B27" s="164" t="s">
        <v>362</v>
      </c>
      <c r="C27" s="164" t="s">
        <v>20</v>
      </c>
      <c r="D27" s="164" t="s">
        <v>24</v>
      </c>
      <c r="E27" s="164" t="s">
        <v>28</v>
      </c>
      <c r="F27" s="164" t="s">
        <v>172</v>
      </c>
      <c r="G27" s="164" t="s">
        <v>185</v>
      </c>
      <c r="H27" s="164" t="s">
        <v>31</v>
      </c>
      <c r="I27" s="164">
        <v>5</v>
      </c>
      <c r="J27" s="164">
        <v>5</v>
      </c>
      <c r="K27" s="164">
        <v>5</v>
      </c>
      <c r="L27" s="164">
        <v>5</v>
      </c>
      <c r="M27" s="164">
        <v>5</v>
      </c>
      <c r="N27" s="164">
        <v>5</v>
      </c>
      <c r="O27" s="164">
        <v>5</v>
      </c>
      <c r="P27" s="164">
        <v>5</v>
      </c>
      <c r="Q27" s="164">
        <v>5</v>
      </c>
      <c r="R27" s="164">
        <v>3</v>
      </c>
      <c r="S27" s="164">
        <v>4</v>
      </c>
      <c r="T27" s="164">
        <v>4</v>
      </c>
    </row>
    <row r="28" spans="1:21" x14ac:dyDescent="0.2">
      <c r="A28" s="163">
        <v>44716.459124062501</v>
      </c>
      <c r="B28" s="164" t="s">
        <v>364</v>
      </c>
      <c r="C28" s="164" t="s">
        <v>25</v>
      </c>
      <c r="D28" s="164" t="s">
        <v>24</v>
      </c>
      <c r="E28" s="164" t="s">
        <v>28</v>
      </c>
      <c r="F28" s="168" t="s">
        <v>427</v>
      </c>
      <c r="G28" s="164" t="s">
        <v>366</v>
      </c>
      <c r="H28" s="164" t="s">
        <v>31</v>
      </c>
      <c r="I28" s="164">
        <v>5</v>
      </c>
      <c r="J28" s="164">
        <v>4</v>
      </c>
      <c r="K28" s="164">
        <v>4</v>
      </c>
      <c r="L28" s="164">
        <v>3</v>
      </c>
      <c r="M28" s="164">
        <v>4</v>
      </c>
      <c r="N28" s="164">
        <v>3</v>
      </c>
      <c r="O28" s="164">
        <v>4</v>
      </c>
      <c r="P28" s="164">
        <v>4</v>
      </c>
      <c r="Q28" s="164">
        <v>5</v>
      </c>
      <c r="R28" s="164">
        <v>2</v>
      </c>
      <c r="S28" s="164">
        <v>3</v>
      </c>
      <c r="T28" s="164">
        <v>3</v>
      </c>
    </row>
    <row r="29" spans="1:21" x14ac:dyDescent="0.2">
      <c r="A29" s="163">
        <v>44716.459508958331</v>
      </c>
      <c r="B29" s="164" t="s">
        <v>367</v>
      </c>
      <c r="C29" s="164" t="s">
        <v>20</v>
      </c>
      <c r="D29" s="164" t="s">
        <v>24</v>
      </c>
      <c r="E29" s="164" t="s">
        <v>22</v>
      </c>
      <c r="F29" s="168" t="s">
        <v>256</v>
      </c>
      <c r="G29" s="164" t="s">
        <v>141</v>
      </c>
      <c r="H29" s="164" t="s">
        <v>31</v>
      </c>
      <c r="I29" s="164">
        <v>5</v>
      </c>
      <c r="J29" s="164">
        <v>5</v>
      </c>
      <c r="K29" s="164">
        <v>5</v>
      </c>
      <c r="L29" s="164">
        <v>5</v>
      </c>
      <c r="M29" s="164">
        <v>5</v>
      </c>
      <c r="N29" s="164">
        <v>5</v>
      </c>
      <c r="O29" s="164">
        <v>5</v>
      </c>
      <c r="P29" s="164">
        <v>5</v>
      </c>
      <c r="Q29" s="164">
        <v>5</v>
      </c>
      <c r="R29" s="164">
        <v>3</v>
      </c>
      <c r="S29" s="164">
        <v>4</v>
      </c>
      <c r="T29" s="164">
        <v>4</v>
      </c>
    </row>
    <row r="30" spans="1:21" x14ac:dyDescent="0.2">
      <c r="A30" s="163">
        <v>44716.459666828705</v>
      </c>
      <c r="B30" s="164" t="s">
        <v>370</v>
      </c>
      <c r="C30" s="164" t="s">
        <v>20</v>
      </c>
      <c r="D30" s="164" t="s">
        <v>21</v>
      </c>
      <c r="E30" s="164" t="s">
        <v>28</v>
      </c>
      <c r="F30" s="164" t="s">
        <v>432</v>
      </c>
      <c r="G30" s="164" t="s">
        <v>200</v>
      </c>
      <c r="H30" s="164" t="s">
        <v>31</v>
      </c>
      <c r="I30" s="164">
        <v>4</v>
      </c>
      <c r="J30" s="164">
        <v>4</v>
      </c>
      <c r="K30" s="164">
        <v>4</v>
      </c>
      <c r="L30" s="164">
        <v>4</v>
      </c>
      <c r="M30" s="164">
        <v>4</v>
      </c>
      <c r="N30" s="164">
        <v>4</v>
      </c>
      <c r="O30" s="164">
        <v>4</v>
      </c>
      <c r="P30" s="164">
        <v>4</v>
      </c>
      <c r="Q30" s="164">
        <v>4</v>
      </c>
      <c r="R30" s="164">
        <v>2</v>
      </c>
      <c r="S30" s="164">
        <v>3</v>
      </c>
      <c r="T30" s="164">
        <v>4</v>
      </c>
    </row>
    <row r="31" spans="1:21" x14ac:dyDescent="0.2">
      <c r="A31" s="163">
        <v>44716.46026900463</v>
      </c>
      <c r="B31" s="164" t="s">
        <v>373</v>
      </c>
      <c r="C31" s="164" t="s">
        <v>25</v>
      </c>
      <c r="D31" s="164" t="s">
        <v>26</v>
      </c>
      <c r="E31" s="164" t="s">
        <v>28</v>
      </c>
      <c r="F31" s="168" t="s">
        <v>195</v>
      </c>
      <c r="G31" s="168" t="s">
        <v>196</v>
      </c>
      <c r="H31" s="164" t="s">
        <v>31</v>
      </c>
      <c r="I31" s="164">
        <v>5</v>
      </c>
      <c r="J31" s="164">
        <v>5</v>
      </c>
      <c r="K31" s="164">
        <v>5</v>
      </c>
      <c r="L31" s="164">
        <v>5</v>
      </c>
      <c r="M31" s="164">
        <v>5</v>
      </c>
      <c r="N31" s="164">
        <v>5</v>
      </c>
      <c r="O31" s="164">
        <v>5</v>
      </c>
      <c r="P31" s="164">
        <v>5</v>
      </c>
      <c r="Q31" s="164">
        <v>5</v>
      </c>
      <c r="R31" s="164">
        <v>5</v>
      </c>
      <c r="S31" s="164">
        <v>5</v>
      </c>
      <c r="T31" s="164">
        <v>5</v>
      </c>
    </row>
    <row r="32" spans="1:21" x14ac:dyDescent="0.2">
      <c r="A32" s="163">
        <v>44716.460721446754</v>
      </c>
      <c r="B32" s="164" t="s">
        <v>375</v>
      </c>
      <c r="C32" s="164" t="s">
        <v>25</v>
      </c>
      <c r="D32" s="164" t="s">
        <v>24</v>
      </c>
      <c r="E32" s="164" t="s">
        <v>28</v>
      </c>
      <c r="F32" s="164" t="s">
        <v>388</v>
      </c>
      <c r="G32" s="168" t="s">
        <v>376</v>
      </c>
      <c r="H32" s="164" t="s">
        <v>31</v>
      </c>
      <c r="I32" s="164">
        <v>4</v>
      </c>
      <c r="J32" s="164">
        <v>5</v>
      </c>
      <c r="K32" s="164">
        <v>5</v>
      </c>
      <c r="L32" s="164">
        <v>4</v>
      </c>
      <c r="M32" s="164">
        <v>5</v>
      </c>
      <c r="N32" s="164">
        <v>5</v>
      </c>
      <c r="O32" s="164">
        <v>5</v>
      </c>
      <c r="P32" s="164">
        <v>5</v>
      </c>
      <c r="Q32" s="164">
        <v>5</v>
      </c>
      <c r="R32" s="164">
        <v>3</v>
      </c>
      <c r="S32" s="164">
        <v>4</v>
      </c>
      <c r="T32" s="164">
        <v>4</v>
      </c>
    </row>
    <row r="33" spans="1:21" x14ac:dyDescent="0.2">
      <c r="A33" s="163">
        <v>44716.460906574073</v>
      </c>
      <c r="B33" s="164" t="s">
        <v>378</v>
      </c>
      <c r="C33" s="164" t="s">
        <v>20</v>
      </c>
      <c r="D33" s="164" t="s">
        <v>21</v>
      </c>
      <c r="E33" s="164" t="s">
        <v>22</v>
      </c>
      <c r="F33" s="168" t="s">
        <v>27</v>
      </c>
      <c r="G33" s="164" t="s">
        <v>316</v>
      </c>
      <c r="H33" s="164" t="s">
        <v>31</v>
      </c>
      <c r="I33" s="164">
        <v>5</v>
      </c>
      <c r="J33" s="164">
        <v>5</v>
      </c>
      <c r="K33" s="164">
        <v>5</v>
      </c>
      <c r="L33" s="164">
        <v>5</v>
      </c>
      <c r="M33" s="164">
        <v>5</v>
      </c>
      <c r="N33" s="164">
        <v>5</v>
      </c>
      <c r="O33" s="164">
        <v>5</v>
      </c>
      <c r="P33" s="164">
        <v>5</v>
      </c>
      <c r="Q33" s="164">
        <v>5</v>
      </c>
      <c r="R33" s="164">
        <v>5</v>
      </c>
      <c r="S33" s="164">
        <v>5</v>
      </c>
      <c r="T33" s="164">
        <v>5</v>
      </c>
      <c r="U33" s="168" t="s">
        <v>379</v>
      </c>
    </row>
    <row r="34" spans="1:21" x14ac:dyDescent="0.2">
      <c r="A34" s="163">
        <v>44716.463053171297</v>
      </c>
      <c r="B34" s="164" t="s">
        <v>381</v>
      </c>
      <c r="C34" s="164" t="s">
        <v>25</v>
      </c>
      <c r="D34" s="164" t="s">
        <v>24</v>
      </c>
      <c r="E34" s="164" t="s">
        <v>28</v>
      </c>
      <c r="F34" s="168" t="s">
        <v>228</v>
      </c>
      <c r="G34" s="164" t="s">
        <v>228</v>
      </c>
      <c r="H34" s="164" t="s">
        <v>31</v>
      </c>
      <c r="I34" s="164">
        <v>5</v>
      </c>
      <c r="J34" s="164">
        <v>5</v>
      </c>
      <c r="K34" s="164">
        <v>5</v>
      </c>
      <c r="L34" s="164">
        <v>5</v>
      </c>
      <c r="M34" s="164">
        <v>5</v>
      </c>
      <c r="N34" s="164">
        <v>5</v>
      </c>
      <c r="O34" s="164">
        <v>5</v>
      </c>
      <c r="P34" s="164">
        <v>5</v>
      </c>
      <c r="Q34" s="164">
        <v>5</v>
      </c>
      <c r="R34" s="164">
        <v>3</v>
      </c>
      <c r="S34" s="164">
        <v>4</v>
      </c>
      <c r="T34" s="164">
        <v>4</v>
      </c>
      <c r="U34" s="164" t="s">
        <v>383</v>
      </c>
    </row>
    <row r="35" spans="1:21" x14ac:dyDescent="0.2">
      <c r="A35" s="163">
        <v>44716.467190543983</v>
      </c>
      <c r="B35" s="164" t="s">
        <v>387</v>
      </c>
      <c r="C35" s="164" t="s">
        <v>25</v>
      </c>
      <c r="D35" s="164" t="s">
        <v>26</v>
      </c>
      <c r="E35" s="164" t="s">
        <v>28</v>
      </c>
      <c r="F35" s="164" t="s">
        <v>388</v>
      </c>
      <c r="G35" s="164" t="s">
        <v>159</v>
      </c>
      <c r="H35" s="164" t="s">
        <v>31</v>
      </c>
      <c r="I35" s="164">
        <v>4</v>
      </c>
      <c r="J35" s="164">
        <v>4</v>
      </c>
      <c r="K35" s="164">
        <v>3</v>
      </c>
      <c r="L35" s="164">
        <v>3</v>
      </c>
      <c r="M35" s="164">
        <v>3</v>
      </c>
      <c r="N35" s="164">
        <v>4</v>
      </c>
      <c r="O35" s="164">
        <v>3</v>
      </c>
      <c r="P35" s="164">
        <v>3</v>
      </c>
      <c r="Q35" s="164">
        <v>3</v>
      </c>
      <c r="R35" s="164">
        <v>3</v>
      </c>
      <c r="S35" s="164">
        <v>3</v>
      </c>
      <c r="T35" s="164">
        <v>3</v>
      </c>
    </row>
    <row r="36" spans="1:21" x14ac:dyDescent="0.2">
      <c r="A36" s="163">
        <v>44716.479438055554</v>
      </c>
      <c r="B36" s="164" t="s">
        <v>400</v>
      </c>
      <c r="C36" s="164" t="s">
        <v>25</v>
      </c>
      <c r="D36" s="164" t="s">
        <v>26</v>
      </c>
      <c r="E36" s="164" t="s">
        <v>28</v>
      </c>
      <c r="F36" s="164" t="s">
        <v>27</v>
      </c>
      <c r="G36" s="164" t="s">
        <v>133</v>
      </c>
      <c r="H36" s="164" t="s">
        <v>31</v>
      </c>
      <c r="I36" s="164">
        <v>4</v>
      </c>
      <c r="J36" s="164">
        <v>5</v>
      </c>
      <c r="K36" s="164">
        <v>5</v>
      </c>
      <c r="L36" s="164">
        <v>5</v>
      </c>
      <c r="M36" s="164">
        <v>5</v>
      </c>
      <c r="N36" s="164">
        <v>5</v>
      </c>
      <c r="O36" s="164">
        <v>5</v>
      </c>
      <c r="P36" s="164">
        <v>5</v>
      </c>
      <c r="Q36" s="164">
        <v>5</v>
      </c>
      <c r="R36" s="164">
        <v>3</v>
      </c>
      <c r="S36" s="164">
        <v>5</v>
      </c>
      <c r="T36" s="164">
        <v>4</v>
      </c>
    </row>
    <row r="37" spans="1:21" ht="23.25" x14ac:dyDescent="0.2">
      <c r="I37" s="1">
        <f>AVERAGE(I1:I36)</f>
        <v>4.628571428571429</v>
      </c>
      <c r="J37" s="1">
        <f t="shared" ref="J37:T37" si="0">AVERAGE(J1:J36)</f>
        <v>4.5999999999999996</v>
      </c>
      <c r="K37" s="1">
        <f t="shared" si="0"/>
        <v>4.5428571428571427</v>
      </c>
      <c r="L37" s="1">
        <f t="shared" si="0"/>
        <v>4.371428571428571</v>
      </c>
      <c r="M37" s="1">
        <f t="shared" si="0"/>
        <v>4.4857142857142858</v>
      </c>
      <c r="N37" s="1">
        <f t="shared" si="0"/>
        <v>4.5714285714285712</v>
      </c>
      <c r="O37" s="1">
        <f t="shared" si="0"/>
        <v>4.4857142857142858</v>
      </c>
      <c r="P37" s="1">
        <f t="shared" si="0"/>
        <v>4.5142857142857142</v>
      </c>
      <c r="Q37" s="1">
        <f t="shared" si="0"/>
        <v>4.6857142857142859</v>
      </c>
      <c r="R37" s="1">
        <f t="shared" si="0"/>
        <v>3.0571428571428569</v>
      </c>
      <c r="S37" s="1">
        <f t="shared" si="0"/>
        <v>4.0285714285714285</v>
      </c>
      <c r="T37" s="1">
        <f t="shared" si="0"/>
        <v>4.2</v>
      </c>
    </row>
    <row r="38" spans="1:21" ht="23.25" x14ac:dyDescent="0.2">
      <c r="I38" s="2">
        <f>STDEV(I1:I37)</f>
        <v>0.53908463611751734</v>
      </c>
      <c r="J38" s="2">
        <f t="shared" ref="J38:T38" si="1">STDEV(J1:J37)</f>
        <v>0.54510811509539991</v>
      </c>
      <c r="K38" s="2">
        <f t="shared" si="1"/>
        <v>0.55254513159467822</v>
      </c>
      <c r="L38" s="2">
        <f t="shared" si="1"/>
        <v>0.63631592718057406</v>
      </c>
      <c r="M38" s="2">
        <f t="shared" si="1"/>
        <v>0.60339177376979358</v>
      </c>
      <c r="N38" s="2">
        <f t="shared" si="1"/>
        <v>0.5495824017620351</v>
      </c>
      <c r="O38" s="2">
        <f t="shared" si="1"/>
        <v>0.69164105353772343</v>
      </c>
      <c r="P38" s="2">
        <f t="shared" si="1"/>
        <v>0.69164105353772576</v>
      </c>
      <c r="Q38" s="2">
        <f t="shared" si="1"/>
        <v>0.52216191092848918</v>
      </c>
      <c r="R38" s="2">
        <f t="shared" si="1"/>
        <v>1.0125740083811059</v>
      </c>
      <c r="S38" s="2">
        <f t="shared" si="1"/>
        <v>0.69634614896879576</v>
      </c>
      <c r="T38" s="2">
        <f t="shared" si="1"/>
        <v>0.62335497797918682</v>
      </c>
    </row>
    <row r="39" spans="1:21" ht="23.25" x14ac:dyDescent="0.2">
      <c r="I39" s="3">
        <f>AVERAGE(I1:I38)</f>
        <v>4.5180447585051065</v>
      </c>
      <c r="J39" s="3">
        <f t="shared" ref="J39:T39" si="2">AVERAGE(J1:J38)</f>
        <v>4.4904083274350102</v>
      </c>
      <c r="K39" s="3">
        <f t="shared" si="2"/>
        <v>4.4350108722824819</v>
      </c>
      <c r="L39" s="3">
        <f t="shared" si="2"/>
        <v>4.2704795810434897</v>
      </c>
      <c r="M39" s="3">
        <f t="shared" si="2"/>
        <v>4.3807866502563266</v>
      </c>
      <c r="N39" s="3">
        <f t="shared" si="2"/>
        <v>4.4627300263024487</v>
      </c>
      <c r="O39" s="3">
        <f t="shared" si="2"/>
        <v>4.3831717659257299</v>
      </c>
      <c r="P39" s="3">
        <f t="shared" si="2"/>
        <v>4.4109709937249573</v>
      </c>
      <c r="Q39" s="3">
        <f t="shared" si="2"/>
        <v>4.5731858431525074</v>
      </c>
      <c r="R39" s="3">
        <f t="shared" si="2"/>
        <v>3.0018842396087555</v>
      </c>
      <c r="S39" s="3">
        <f t="shared" si="2"/>
        <v>3.9385112858794655</v>
      </c>
      <c r="T39" s="3">
        <f t="shared" si="2"/>
        <v>4.1033339183237612</v>
      </c>
    </row>
    <row r="40" spans="1:21" ht="24" x14ac:dyDescent="0.55000000000000004">
      <c r="A40" s="113" t="s">
        <v>102</v>
      </c>
      <c r="I40" s="4">
        <f>STDEV(I1:I36)</f>
        <v>0.54695490112581169</v>
      </c>
      <c r="J40" s="4">
        <f t="shared" ref="J40:T40" si="3">STDEV(J1:J36)</f>
        <v>0.55306631875497159</v>
      </c>
      <c r="K40" s="4">
        <f t="shared" si="3"/>
        <v>0.56061191058138882</v>
      </c>
      <c r="L40" s="4">
        <f t="shared" si="3"/>
        <v>0.64560570218135138</v>
      </c>
      <c r="M40" s="4">
        <f t="shared" si="3"/>
        <v>0.61220087876969453</v>
      </c>
      <c r="N40" s="4">
        <f t="shared" si="3"/>
        <v>0.55760592693038935</v>
      </c>
      <c r="O40" s="4">
        <f t="shared" si="3"/>
        <v>0.70173853734130609</v>
      </c>
      <c r="P40" s="4">
        <f t="shared" si="3"/>
        <v>0.70173853734130609</v>
      </c>
      <c r="Q40" s="4">
        <f t="shared" si="3"/>
        <v>0.52978511578522236</v>
      </c>
      <c r="R40" s="4">
        <f t="shared" si="3"/>
        <v>1.0273568926492633</v>
      </c>
      <c r="S40" s="4">
        <f t="shared" si="3"/>
        <v>0.70651232393040753</v>
      </c>
      <c r="T40" s="4">
        <f t="shared" si="3"/>
        <v>0.63245553203367644</v>
      </c>
    </row>
    <row r="41" spans="1:21" ht="24" x14ac:dyDescent="0.55000000000000004">
      <c r="A41" s="141" t="s">
        <v>25</v>
      </c>
      <c r="B41" s="142">
        <f>COUNTIF(C1:C36,"หญิง")</f>
        <v>24</v>
      </c>
    </row>
    <row r="42" spans="1:21" ht="24" x14ac:dyDescent="0.55000000000000004">
      <c r="A42" s="141" t="s">
        <v>20</v>
      </c>
      <c r="B42" s="142">
        <f>COUNTIF(C2:C37,"ชาย")</f>
        <v>11</v>
      </c>
    </row>
    <row r="43" spans="1:21" ht="15" x14ac:dyDescent="0.25">
      <c r="B43" s="146">
        <f>SUM(B41:B42)</f>
        <v>35</v>
      </c>
    </row>
    <row r="44" spans="1:21" ht="23.25" customHeight="1" x14ac:dyDescent="0.55000000000000004">
      <c r="A44" s="114" t="s">
        <v>103</v>
      </c>
      <c r="B44" s="111"/>
    </row>
    <row r="45" spans="1:21" ht="24" x14ac:dyDescent="0.55000000000000004">
      <c r="A45" s="141" t="s">
        <v>26</v>
      </c>
      <c r="B45" s="142">
        <f>COUNTIF(D1:D36,"20-30 ปี")</f>
        <v>14</v>
      </c>
    </row>
    <row r="46" spans="1:21" ht="24" x14ac:dyDescent="0.55000000000000004">
      <c r="A46" s="141" t="s">
        <v>24</v>
      </c>
      <c r="B46" s="142">
        <f>COUNTIF(D1:D37,"31-40 ปี")</f>
        <v>13</v>
      </c>
    </row>
    <row r="47" spans="1:21" ht="24" x14ac:dyDescent="0.55000000000000004">
      <c r="A47" s="141" t="s">
        <v>21</v>
      </c>
      <c r="B47" s="142">
        <f>COUNTIF(D2:D38,"41-50 ปี")</f>
        <v>8</v>
      </c>
    </row>
    <row r="48" spans="1:21" ht="18" customHeight="1" x14ac:dyDescent="0.25">
      <c r="A48" s="145"/>
      <c r="B48" s="146">
        <f>SUM(B45:B47)</f>
        <v>35</v>
      </c>
      <c r="E48" s="160"/>
    </row>
    <row r="49" spans="1:20" ht="25.5" customHeight="1" x14ac:dyDescent="0.55000000000000004">
      <c r="A49" s="115" t="s">
        <v>104</v>
      </c>
      <c r="B49" s="140"/>
    </row>
    <row r="50" spans="1:20" ht="24" x14ac:dyDescent="0.55000000000000004">
      <c r="A50" s="143" t="s">
        <v>28</v>
      </c>
      <c r="B50" s="142">
        <f>COUNTIF(E1:E38,"ปริญญาโท")</f>
        <v>27</v>
      </c>
    </row>
    <row r="51" spans="1:20" ht="24" x14ac:dyDescent="0.55000000000000004">
      <c r="A51" s="143" t="s">
        <v>22</v>
      </c>
      <c r="B51" s="142">
        <f>COUNTIF(E1:E38,"ปริญญาเอก")</f>
        <v>8</v>
      </c>
    </row>
    <row r="52" spans="1:20" ht="15" x14ac:dyDescent="0.25">
      <c r="B52" s="146">
        <f>SUM(B50:B51)</f>
        <v>35</v>
      </c>
    </row>
    <row r="54" spans="1:20" ht="24" customHeight="1" x14ac:dyDescent="0.65">
      <c r="A54" s="138" t="s">
        <v>101</v>
      </c>
    </row>
    <row r="55" spans="1:20" ht="24" x14ac:dyDescent="0.2">
      <c r="A55" s="171" t="s">
        <v>27</v>
      </c>
      <c r="B55" s="169">
        <f>COUNTIF(F1:F38,"ศึกษาศาสตร์")</f>
        <v>7</v>
      </c>
    </row>
    <row r="56" spans="1:20" ht="24" x14ac:dyDescent="0.55000000000000004">
      <c r="A56" s="143" t="s">
        <v>137</v>
      </c>
      <c r="B56" s="169">
        <f>COUNTIF(F2:F39,"สหเวชศาสตร์")</f>
        <v>2</v>
      </c>
    </row>
    <row r="57" spans="1:20" ht="24" x14ac:dyDescent="0.55000000000000004">
      <c r="A57" s="143" t="s">
        <v>195</v>
      </c>
      <c r="B57" s="169">
        <f>COUNTIF(F2:F40,"พยาบาลศาสตร์")</f>
        <v>6</v>
      </c>
    </row>
    <row r="58" spans="1:20" s="117" customFormat="1" ht="24" x14ac:dyDescent="0.55000000000000004">
      <c r="A58" s="143" t="s">
        <v>256</v>
      </c>
      <c r="B58" s="169">
        <f>COUNTIF(F2:F41,"สถาปัตยกรรมศาสตร์ ศิลปะและการออกแบบ")</f>
        <v>4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24" x14ac:dyDescent="0.55000000000000004">
      <c r="A59" s="143" t="s">
        <v>228</v>
      </c>
      <c r="B59" s="169">
        <f>COUNTIF(F2:F42,"สาธารณสุขศาสตร์")</f>
        <v>5</v>
      </c>
    </row>
    <row r="60" spans="1:20" ht="24" x14ac:dyDescent="0.55000000000000004">
      <c r="A60" s="143" t="s">
        <v>323</v>
      </c>
      <c r="B60" s="169">
        <f>COUNTIF(F2:F43,"วิศวกรรมศาสตร์")</f>
        <v>1</v>
      </c>
    </row>
    <row r="61" spans="1:20" ht="24" x14ac:dyDescent="0.55000000000000004">
      <c r="A61" s="143" t="s">
        <v>172</v>
      </c>
      <c r="B61" s="169">
        <f>COUNTIF(F2:F44,"วิทยาศาสตร์")</f>
        <v>3</v>
      </c>
    </row>
    <row r="62" spans="1:20" ht="24" x14ac:dyDescent="0.55000000000000004">
      <c r="A62" s="143" t="s">
        <v>388</v>
      </c>
      <c r="B62" s="169">
        <f>COUNTIF(F2:F45,"บริหารธุรกิจเศรษฐศาสตร์และการสื่อสาร")</f>
        <v>3</v>
      </c>
    </row>
    <row r="63" spans="1:20" ht="24" x14ac:dyDescent="0.55000000000000004">
      <c r="A63" s="143" t="s">
        <v>318</v>
      </c>
      <c r="B63" s="169">
        <f>COUNTIF(F2:F48,"เภสัชศาสตร์")</f>
        <v>2</v>
      </c>
    </row>
    <row r="64" spans="1:20" ht="24" x14ac:dyDescent="0.55000000000000004">
      <c r="A64" s="143" t="s">
        <v>427</v>
      </c>
      <c r="B64" s="169">
        <f>COUNTIF(F3:F49,"เกษตรศาสตร์ ทรัพยากรธรรมชาติและสิ่งแวดล้อม")</f>
        <v>1</v>
      </c>
    </row>
    <row r="65" spans="1:2" ht="24" x14ac:dyDescent="0.55000000000000004">
      <c r="A65" s="143" t="s">
        <v>432</v>
      </c>
      <c r="B65" s="169">
        <f>COUNTIF(F2:F51,"วิทยาลัยพลังงานทดแทนและสมาร์ต กริดเทคโนโลยี")</f>
        <v>1</v>
      </c>
    </row>
    <row r="66" spans="1:2" ht="15" x14ac:dyDescent="0.25">
      <c r="B66" s="146">
        <f>SUM(B55:B65)</f>
        <v>35</v>
      </c>
    </row>
    <row r="68" spans="1:2" ht="27.75" x14ac:dyDescent="0.65">
      <c r="A68" s="138" t="s">
        <v>105</v>
      </c>
    </row>
    <row r="69" spans="1:2" ht="24" x14ac:dyDescent="0.2">
      <c r="A69" s="171" t="s">
        <v>126</v>
      </c>
      <c r="B69" s="170">
        <f>COUNTIF(G1:G36,"การบริหารการศึกษา")</f>
        <v>1</v>
      </c>
    </row>
    <row r="70" spans="1:2" ht="24" x14ac:dyDescent="0.55000000000000004">
      <c r="A70" s="143" t="s">
        <v>146</v>
      </c>
      <c r="B70" s="170">
        <f>COUNTIF(G2:G37,"สังคมศึกษา")</f>
        <v>1</v>
      </c>
    </row>
    <row r="71" spans="1:2" ht="24" x14ac:dyDescent="0.55000000000000004">
      <c r="A71" s="143" t="s">
        <v>141</v>
      </c>
      <c r="B71" s="170">
        <f>COUNTIF(G2:G38,"ศิลปะและการออกแบบ")</f>
        <v>4</v>
      </c>
    </row>
    <row r="72" spans="1:2" ht="24" x14ac:dyDescent="0.55000000000000004">
      <c r="A72" s="143" t="s">
        <v>253</v>
      </c>
      <c r="B72" s="170">
        <f>COUNTIF(G2:G39,"การพยาบาลผู้ใหญ่และผู้สูงอายุ")</f>
        <v>2</v>
      </c>
    </row>
    <row r="73" spans="1:2" ht="24" x14ac:dyDescent="0.55000000000000004">
      <c r="A73" s="143" t="s">
        <v>298</v>
      </c>
      <c r="B73" s="170">
        <f>COUNTIF(G2:G41,"นวัตกรรมทางการวัดผลการเรียนรู้")</f>
        <v>2</v>
      </c>
    </row>
    <row r="74" spans="1:2" ht="24" x14ac:dyDescent="0.55000000000000004">
      <c r="A74" s="143" t="s">
        <v>206</v>
      </c>
      <c r="B74" s="170">
        <f>COUNTIF(G2:G42,"ชีวเวชศาสตร์ ")</f>
        <v>1</v>
      </c>
    </row>
    <row r="75" spans="1:2" ht="24" x14ac:dyDescent="0.55000000000000004">
      <c r="A75" s="143" t="s">
        <v>212</v>
      </c>
      <c r="B75" s="170">
        <f>COUNTIF(G2:G43,"การบริหารทางการพยาบาล")</f>
        <v>2</v>
      </c>
    </row>
    <row r="76" spans="1:2" ht="24" x14ac:dyDescent="0.55000000000000004">
      <c r="A76" s="143" t="s">
        <v>138</v>
      </c>
      <c r="B76" s="170">
        <f>COUNTIF(G2:G44,"เทคนิคการแพทย์")</f>
        <v>1</v>
      </c>
    </row>
    <row r="77" spans="1:2" ht="24" x14ac:dyDescent="0.55000000000000004">
      <c r="A77" s="143" t="s">
        <v>228</v>
      </c>
      <c r="B77" s="170">
        <f>COUNTIF(G2:G45,"สาธารณสุขศาสตร์")</f>
        <v>5</v>
      </c>
    </row>
    <row r="78" spans="1:2" ht="24" x14ac:dyDescent="0.55000000000000004">
      <c r="A78" s="143" t="s">
        <v>245</v>
      </c>
      <c r="B78" s="170">
        <f>COUNTIF(G2:G46,"วิศวกรรมการจัดการ")</f>
        <v>1</v>
      </c>
    </row>
    <row r="79" spans="1:2" ht="24" x14ac:dyDescent="0.55000000000000004">
      <c r="A79" s="143" t="s">
        <v>248</v>
      </c>
      <c r="B79" s="170">
        <f>COUNTIF(G2:G47,"วิทยาศาสตร์ชีวภาพ")</f>
        <v>1</v>
      </c>
    </row>
    <row r="80" spans="1:2" ht="24" x14ac:dyDescent="0.55000000000000004">
      <c r="A80" s="143" t="s">
        <v>263</v>
      </c>
      <c r="B80" s="170">
        <f>COUNTIF(G2:G48,"การท่องเที่ยว")</f>
        <v>1</v>
      </c>
    </row>
    <row r="81" spans="1:2" ht="24" x14ac:dyDescent="0.55000000000000004">
      <c r="A81" s="143" t="s">
        <v>29</v>
      </c>
      <c r="B81" s="170">
        <f>COUNTIF(G2:G49,"การบริหารการศึกษา")</f>
        <v>1</v>
      </c>
    </row>
    <row r="82" spans="1:2" ht="24" x14ac:dyDescent="0.55000000000000004">
      <c r="A82" s="143" t="s">
        <v>173</v>
      </c>
      <c r="B82" s="170">
        <f>COUNTIF(G2:G51,"วิทยาการคอมพิวเตอร์")</f>
        <v>1</v>
      </c>
    </row>
    <row r="83" spans="1:2" ht="24" x14ac:dyDescent="0.55000000000000004">
      <c r="A83" s="143" t="s">
        <v>302</v>
      </c>
      <c r="B83" s="170">
        <f>COUNTIF(G2:G52,"เภสัชกรรมชุมชน")</f>
        <v>2</v>
      </c>
    </row>
    <row r="84" spans="1:2" ht="24" x14ac:dyDescent="0.55000000000000004">
      <c r="A84" s="143" t="s">
        <v>196</v>
      </c>
      <c r="B84" s="170">
        <f>COUNTIF(G2:G53,"การพยาบาลเวชปฏิบัติชุมชน")</f>
        <v>2</v>
      </c>
    </row>
    <row r="85" spans="1:2" ht="24" x14ac:dyDescent="0.55000000000000004">
      <c r="A85" s="143" t="s">
        <v>185</v>
      </c>
      <c r="B85" s="170">
        <f>COUNTIF(G2:G54,"คณิตศาสตร์")</f>
        <v>1</v>
      </c>
    </row>
    <row r="86" spans="1:2" ht="24" x14ac:dyDescent="0.55000000000000004">
      <c r="A86" s="143" t="s">
        <v>366</v>
      </c>
      <c r="B86" s="170">
        <f>COUNTIF(G2:G55,"ภูมิสารสนเทศศาสตร์")</f>
        <v>1</v>
      </c>
    </row>
    <row r="87" spans="1:2" ht="24" x14ac:dyDescent="0.55000000000000004">
      <c r="A87" s="143" t="s">
        <v>200</v>
      </c>
      <c r="B87" s="170">
        <f>COUNTIF(G2:G56,"การจัดการสมาร์ตซิตี้และนวัตกรรมดิจิทัล")</f>
        <v>1</v>
      </c>
    </row>
    <row r="88" spans="1:2" ht="24" x14ac:dyDescent="0.55000000000000004">
      <c r="A88" s="143" t="s">
        <v>376</v>
      </c>
      <c r="B88" s="170">
        <f>COUNTIF(G2:G57,"บริหารธุรกิจ")</f>
        <v>1</v>
      </c>
    </row>
    <row r="89" spans="1:2" ht="24" x14ac:dyDescent="0.55000000000000004">
      <c r="A89" s="143" t="s">
        <v>316</v>
      </c>
      <c r="B89" s="170">
        <f>COUNTIF(G2:G58,"เทคโนโลยีและสื่อสารการศึกษา")</f>
        <v>1</v>
      </c>
    </row>
    <row r="90" spans="1:2" ht="24" x14ac:dyDescent="0.55000000000000004">
      <c r="A90" s="143" t="s">
        <v>159</v>
      </c>
      <c r="B90" s="170">
        <f>COUNTIF(G2:G59,"การสื่อสาร")</f>
        <v>1</v>
      </c>
    </row>
    <row r="91" spans="1:2" ht="24" x14ac:dyDescent="0.55000000000000004">
      <c r="A91" s="143" t="s">
        <v>133</v>
      </c>
      <c r="B91" s="170">
        <f>COUNTIF(G2:G60,"หลักสูตรและการสอน")</f>
        <v>1</v>
      </c>
    </row>
    <row r="92" spans="1:2" ht="15" x14ac:dyDescent="0.25">
      <c r="B92" s="146">
        <f>SUM(B69:B91)</f>
        <v>35</v>
      </c>
    </row>
  </sheetData>
  <autoFilter ref="G1:G92" xr:uid="{1BE540C7-EC9F-40E9-B2A4-7571A2828FAB}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2E82-BD51-463C-BC9B-43CBB8C02E7F}">
  <sheetPr>
    <tabColor rgb="FFA95B9A"/>
  </sheetPr>
  <dimension ref="A1:U68"/>
  <sheetViews>
    <sheetView topLeftCell="A37" zoomScale="80" zoomScaleNormal="80" workbookViewId="0">
      <selection activeCell="A50" sqref="A50"/>
    </sheetView>
  </sheetViews>
  <sheetFormatPr defaultColWidth="14.42578125" defaultRowHeight="12.75" x14ac:dyDescent="0.2"/>
  <cols>
    <col min="1" max="1" width="40.57031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x14ac:dyDescent="0.2">
      <c r="A2" s="163">
        <v>44716.418759120366</v>
      </c>
      <c r="B2" s="164" t="s">
        <v>129</v>
      </c>
      <c r="C2" s="164" t="s">
        <v>25</v>
      </c>
      <c r="D2" s="164" t="s">
        <v>26</v>
      </c>
      <c r="E2" s="164" t="s">
        <v>28</v>
      </c>
      <c r="F2" s="164" t="s">
        <v>130</v>
      </c>
      <c r="G2" s="168" t="s">
        <v>141</v>
      </c>
      <c r="H2" s="164" t="s">
        <v>30</v>
      </c>
      <c r="I2" s="164">
        <v>5</v>
      </c>
      <c r="J2" s="164">
        <v>5</v>
      </c>
      <c r="K2" s="164">
        <v>5</v>
      </c>
      <c r="L2" s="164">
        <v>5</v>
      </c>
      <c r="M2" s="164">
        <v>5</v>
      </c>
      <c r="N2" s="164">
        <v>5</v>
      </c>
      <c r="O2" s="164">
        <v>5</v>
      </c>
      <c r="P2" s="164">
        <v>5</v>
      </c>
      <c r="Q2" s="164">
        <v>5</v>
      </c>
      <c r="R2" s="164">
        <v>2</v>
      </c>
      <c r="S2" s="164">
        <v>4</v>
      </c>
      <c r="T2" s="164">
        <v>4</v>
      </c>
    </row>
    <row r="3" spans="1:21" x14ac:dyDescent="0.2">
      <c r="A3" s="163">
        <v>44716.420183287039</v>
      </c>
      <c r="B3" s="164" t="s">
        <v>136</v>
      </c>
      <c r="C3" s="164" t="s">
        <v>20</v>
      </c>
      <c r="D3" s="164" t="s">
        <v>26</v>
      </c>
      <c r="E3" s="164" t="s">
        <v>28</v>
      </c>
      <c r="F3" s="164" t="s">
        <v>137</v>
      </c>
      <c r="G3" s="164" t="s">
        <v>138</v>
      </c>
      <c r="H3" s="164" t="s">
        <v>30</v>
      </c>
      <c r="I3" s="164">
        <v>4</v>
      </c>
      <c r="J3" s="164">
        <v>5</v>
      </c>
      <c r="K3" s="164">
        <v>5</v>
      </c>
      <c r="L3" s="164">
        <v>5</v>
      </c>
      <c r="M3" s="164">
        <v>5</v>
      </c>
      <c r="N3" s="164">
        <v>5</v>
      </c>
      <c r="O3" s="164">
        <v>5</v>
      </c>
      <c r="P3" s="164">
        <v>5</v>
      </c>
      <c r="Q3" s="164">
        <v>5</v>
      </c>
      <c r="R3" s="164">
        <v>1</v>
      </c>
      <c r="S3" s="164">
        <v>4</v>
      </c>
      <c r="T3" s="164">
        <v>5</v>
      </c>
      <c r="U3" s="164" t="s">
        <v>32</v>
      </c>
    </row>
    <row r="4" spans="1:21" x14ac:dyDescent="0.2">
      <c r="A4" s="163">
        <v>44716.420349282409</v>
      </c>
      <c r="B4" s="164" t="s">
        <v>139</v>
      </c>
      <c r="C4" s="164" t="s">
        <v>25</v>
      </c>
      <c r="D4" s="164" t="s">
        <v>26</v>
      </c>
      <c r="E4" s="164" t="s">
        <v>28</v>
      </c>
      <c r="F4" s="168" t="s">
        <v>256</v>
      </c>
      <c r="G4" s="164" t="s">
        <v>141</v>
      </c>
      <c r="H4" s="164" t="s">
        <v>30</v>
      </c>
      <c r="I4" s="164">
        <v>5</v>
      </c>
      <c r="J4" s="164">
        <v>5</v>
      </c>
      <c r="K4" s="164">
        <v>5</v>
      </c>
      <c r="L4" s="164">
        <v>3</v>
      </c>
      <c r="M4" s="164">
        <v>5</v>
      </c>
      <c r="N4" s="164">
        <v>5</v>
      </c>
      <c r="O4" s="164">
        <v>5</v>
      </c>
      <c r="P4" s="164">
        <v>5</v>
      </c>
      <c r="Q4" s="164">
        <v>5</v>
      </c>
      <c r="R4" s="164">
        <v>4</v>
      </c>
      <c r="S4" s="164">
        <v>5</v>
      </c>
      <c r="T4" s="164">
        <v>5</v>
      </c>
      <c r="U4" s="168" t="s">
        <v>142</v>
      </c>
    </row>
    <row r="5" spans="1:21" x14ac:dyDescent="0.2">
      <c r="A5" s="163">
        <v>44716.425470856484</v>
      </c>
      <c r="B5" s="164" t="s">
        <v>148</v>
      </c>
      <c r="C5" s="164" t="s">
        <v>20</v>
      </c>
      <c r="D5" s="164" t="s">
        <v>24</v>
      </c>
      <c r="E5" s="164" t="s">
        <v>22</v>
      </c>
      <c r="F5" s="164" t="s">
        <v>27</v>
      </c>
      <c r="G5" s="164" t="s">
        <v>133</v>
      </c>
      <c r="H5" s="164" t="s">
        <v>30</v>
      </c>
      <c r="I5" s="164">
        <v>4</v>
      </c>
      <c r="J5" s="164">
        <v>5</v>
      </c>
      <c r="K5" s="164">
        <v>5</v>
      </c>
      <c r="L5" s="164">
        <v>4</v>
      </c>
      <c r="M5" s="164">
        <v>5</v>
      </c>
      <c r="N5" s="164">
        <v>5</v>
      </c>
      <c r="O5" s="164">
        <v>4</v>
      </c>
      <c r="P5" s="164">
        <v>4</v>
      </c>
      <c r="Q5" s="164">
        <v>5</v>
      </c>
      <c r="R5" s="164">
        <v>5</v>
      </c>
      <c r="S5" s="164">
        <v>5</v>
      </c>
      <c r="T5" s="164">
        <v>4</v>
      </c>
      <c r="U5" s="168" t="s">
        <v>149</v>
      </c>
    </row>
    <row r="6" spans="1:21" x14ac:dyDescent="0.2">
      <c r="A6" s="163">
        <v>44716.426195358799</v>
      </c>
      <c r="B6" s="164" t="s">
        <v>153</v>
      </c>
      <c r="C6" s="164" t="s">
        <v>20</v>
      </c>
      <c r="D6" s="164" t="s">
        <v>24</v>
      </c>
      <c r="E6" s="164" t="s">
        <v>28</v>
      </c>
      <c r="F6" s="168" t="s">
        <v>256</v>
      </c>
      <c r="G6" s="164" t="s">
        <v>155</v>
      </c>
      <c r="H6" s="164" t="s">
        <v>30</v>
      </c>
      <c r="I6" s="164">
        <v>5</v>
      </c>
      <c r="J6" s="164">
        <v>5</v>
      </c>
      <c r="K6" s="164">
        <v>5</v>
      </c>
      <c r="L6" s="164">
        <v>5</v>
      </c>
      <c r="M6" s="164">
        <v>5</v>
      </c>
      <c r="N6" s="164">
        <v>4</v>
      </c>
      <c r="O6" s="164">
        <v>5</v>
      </c>
      <c r="P6" s="164">
        <v>5</v>
      </c>
      <c r="Q6" s="164">
        <v>5</v>
      </c>
      <c r="R6" s="164">
        <v>3</v>
      </c>
      <c r="S6" s="164">
        <v>4</v>
      </c>
      <c r="T6" s="164">
        <v>4</v>
      </c>
      <c r="U6" s="164" t="s">
        <v>156</v>
      </c>
    </row>
    <row r="7" spans="1:21" x14ac:dyDescent="0.2">
      <c r="A7" s="163">
        <v>44716.427151655094</v>
      </c>
      <c r="B7" s="164" t="s">
        <v>161</v>
      </c>
      <c r="C7" s="164" t="s">
        <v>25</v>
      </c>
      <c r="D7" s="164" t="s">
        <v>24</v>
      </c>
      <c r="E7" s="164" t="s">
        <v>28</v>
      </c>
      <c r="F7" s="164" t="s">
        <v>162</v>
      </c>
      <c r="G7" s="164" t="s">
        <v>163</v>
      </c>
      <c r="H7" s="164" t="s">
        <v>30</v>
      </c>
      <c r="I7" s="164">
        <v>5</v>
      </c>
      <c r="J7" s="164">
        <v>5</v>
      </c>
      <c r="K7" s="164">
        <v>5</v>
      </c>
      <c r="L7" s="164">
        <v>5</v>
      </c>
      <c r="M7" s="164">
        <v>5</v>
      </c>
      <c r="N7" s="164">
        <v>5</v>
      </c>
      <c r="O7" s="164">
        <v>5</v>
      </c>
      <c r="P7" s="164">
        <v>5</v>
      </c>
      <c r="Q7" s="164">
        <v>5</v>
      </c>
      <c r="R7" s="164">
        <v>3</v>
      </c>
      <c r="S7" s="164">
        <v>4</v>
      </c>
      <c r="T7" s="164">
        <v>4</v>
      </c>
      <c r="U7" s="164" t="s">
        <v>32</v>
      </c>
    </row>
    <row r="8" spans="1:21" x14ac:dyDescent="0.2">
      <c r="A8" s="163">
        <v>44716.427950046302</v>
      </c>
      <c r="B8" s="164" t="s">
        <v>168</v>
      </c>
      <c r="C8" s="164" t="s">
        <v>25</v>
      </c>
      <c r="D8" s="164" t="s">
        <v>26</v>
      </c>
      <c r="E8" s="164" t="s">
        <v>28</v>
      </c>
      <c r="F8" s="168" t="s">
        <v>427</v>
      </c>
      <c r="G8" s="164" t="s">
        <v>170</v>
      </c>
      <c r="H8" s="164" t="s">
        <v>30</v>
      </c>
      <c r="I8" s="164">
        <v>4</v>
      </c>
      <c r="J8" s="164">
        <v>5</v>
      </c>
      <c r="K8" s="164">
        <v>5</v>
      </c>
      <c r="L8" s="164">
        <v>5</v>
      </c>
      <c r="M8" s="164">
        <v>5</v>
      </c>
      <c r="N8" s="164">
        <v>5</v>
      </c>
      <c r="O8" s="164">
        <v>5</v>
      </c>
      <c r="P8" s="164">
        <v>5</v>
      </c>
      <c r="Q8" s="164">
        <v>5</v>
      </c>
      <c r="R8" s="164">
        <v>3</v>
      </c>
      <c r="S8" s="164">
        <v>4</v>
      </c>
      <c r="T8" s="164">
        <v>4</v>
      </c>
      <c r="U8" s="164" t="s">
        <v>32</v>
      </c>
    </row>
    <row r="9" spans="1:21" x14ac:dyDescent="0.2">
      <c r="A9" s="163">
        <v>44716.430633599535</v>
      </c>
      <c r="B9" s="164" t="s">
        <v>194</v>
      </c>
      <c r="C9" s="164" t="s">
        <v>20</v>
      </c>
      <c r="D9" s="164" t="s">
        <v>26</v>
      </c>
      <c r="E9" s="164" t="s">
        <v>28</v>
      </c>
      <c r="F9" s="164" t="s">
        <v>195</v>
      </c>
      <c r="G9" s="164" t="s">
        <v>196</v>
      </c>
      <c r="H9" s="164" t="s">
        <v>30</v>
      </c>
      <c r="I9" s="164">
        <v>4</v>
      </c>
      <c r="J9" s="164">
        <v>4</v>
      </c>
      <c r="K9" s="164">
        <v>3</v>
      </c>
      <c r="L9" s="164">
        <v>3</v>
      </c>
      <c r="M9" s="164">
        <v>4</v>
      </c>
      <c r="N9" s="164">
        <v>4</v>
      </c>
      <c r="O9" s="164">
        <v>4</v>
      </c>
      <c r="P9" s="164">
        <v>4</v>
      </c>
      <c r="Q9" s="164">
        <v>4</v>
      </c>
      <c r="R9" s="164">
        <v>4</v>
      </c>
      <c r="S9" s="164">
        <v>4</v>
      </c>
      <c r="T9" s="164">
        <v>4</v>
      </c>
      <c r="U9" s="164" t="s">
        <v>434</v>
      </c>
    </row>
    <row r="10" spans="1:21" x14ac:dyDescent="0.2">
      <c r="A10" s="163">
        <v>44716.43252613426</v>
      </c>
      <c r="B10" s="164" t="s">
        <v>207</v>
      </c>
      <c r="C10" s="164" t="s">
        <v>25</v>
      </c>
      <c r="D10" s="164" t="s">
        <v>26</v>
      </c>
      <c r="E10" s="164" t="s">
        <v>28</v>
      </c>
      <c r="F10" s="164" t="s">
        <v>27</v>
      </c>
      <c r="G10" s="164" t="s">
        <v>146</v>
      </c>
      <c r="H10" s="164" t="s">
        <v>30</v>
      </c>
      <c r="I10" s="164">
        <v>5</v>
      </c>
      <c r="J10" s="164">
        <v>5</v>
      </c>
      <c r="K10" s="164">
        <v>5</v>
      </c>
      <c r="L10" s="164">
        <v>5</v>
      </c>
      <c r="M10" s="164">
        <v>5</v>
      </c>
      <c r="N10" s="164">
        <v>5</v>
      </c>
      <c r="O10" s="164">
        <v>5</v>
      </c>
      <c r="P10" s="164">
        <v>5</v>
      </c>
      <c r="Q10" s="164">
        <v>5</v>
      </c>
      <c r="R10" s="164">
        <v>5</v>
      </c>
      <c r="S10" s="164">
        <v>5</v>
      </c>
      <c r="T10" s="164">
        <v>5</v>
      </c>
      <c r="U10" s="164" t="s">
        <v>32</v>
      </c>
    </row>
    <row r="11" spans="1:21" x14ac:dyDescent="0.2">
      <c r="A11" s="163">
        <v>44716.436421099541</v>
      </c>
      <c r="B11" s="164" t="s">
        <v>227</v>
      </c>
      <c r="C11" s="164" t="s">
        <v>25</v>
      </c>
      <c r="D11" s="164" t="s">
        <v>26</v>
      </c>
      <c r="E11" s="164" t="s">
        <v>28</v>
      </c>
      <c r="F11" s="164" t="s">
        <v>228</v>
      </c>
      <c r="G11" s="164" t="s">
        <v>228</v>
      </c>
      <c r="H11" s="164" t="s">
        <v>30</v>
      </c>
      <c r="I11" s="168">
        <v>5</v>
      </c>
      <c r="J11" s="164">
        <v>5</v>
      </c>
      <c r="K11" s="164">
        <v>5</v>
      </c>
      <c r="L11" s="164">
        <v>5</v>
      </c>
      <c r="M11" s="164">
        <v>5</v>
      </c>
      <c r="N11" s="164">
        <v>5</v>
      </c>
      <c r="O11" s="164">
        <v>5</v>
      </c>
      <c r="P11" s="164">
        <v>5</v>
      </c>
      <c r="Q11" s="164">
        <v>5</v>
      </c>
      <c r="R11" s="164">
        <v>1</v>
      </c>
      <c r="S11" s="164">
        <v>4</v>
      </c>
      <c r="T11" s="164">
        <v>5</v>
      </c>
    </row>
    <row r="12" spans="1:21" x14ac:dyDescent="0.2">
      <c r="A12" s="163">
        <v>44716.436849583333</v>
      </c>
      <c r="B12" s="164" t="s">
        <v>236</v>
      </c>
      <c r="C12" s="164" t="s">
        <v>25</v>
      </c>
      <c r="D12" s="164" t="s">
        <v>26</v>
      </c>
      <c r="E12" s="164" t="s">
        <v>28</v>
      </c>
      <c r="F12" s="164" t="s">
        <v>228</v>
      </c>
      <c r="G12" s="164" t="s">
        <v>228</v>
      </c>
      <c r="H12" s="164" t="s">
        <v>30</v>
      </c>
      <c r="I12" s="164">
        <v>5</v>
      </c>
      <c r="J12" s="164">
        <v>5</v>
      </c>
      <c r="K12" s="164">
        <v>5</v>
      </c>
      <c r="L12" s="164">
        <v>4</v>
      </c>
      <c r="M12" s="164">
        <v>5</v>
      </c>
      <c r="N12" s="164">
        <v>5</v>
      </c>
      <c r="O12" s="164">
        <v>5</v>
      </c>
      <c r="P12" s="164">
        <v>5</v>
      </c>
      <c r="Q12" s="164">
        <v>5</v>
      </c>
      <c r="R12" s="164">
        <v>1</v>
      </c>
      <c r="S12" s="164">
        <v>2</v>
      </c>
      <c r="T12" s="164">
        <v>2</v>
      </c>
      <c r="U12" s="164" t="s">
        <v>32</v>
      </c>
    </row>
    <row r="13" spans="1:21" x14ac:dyDescent="0.2">
      <c r="A13" s="163">
        <v>44716.436972685187</v>
      </c>
      <c r="B13" s="164" t="s">
        <v>237</v>
      </c>
      <c r="C13" s="164" t="s">
        <v>25</v>
      </c>
      <c r="D13" s="164" t="s">
        <v>24</v>
      </c>
      <c r="E13" s="164" t="s">
        <v>28</v>
      </c>
      <c r="F13" s="168" t="s">
        <v>256</v>
      </c>
      <c r="G13" s="164" t="s">
        <v>141</v>
      </c>
      <c r="H13" s="164" t="s">
        <v>30</v>
      </c>
      <c r="I13" s="164">
        <v>5</v>
      </c>
      <c r="J13" s="164">
        <v>4</v>
      </c>
      <c r="K13" s="164">
        <v>4</v>
      </c>
      <c r="L13" s="164">
        <v>4</v>
      </c>
      <c r="M13" s="164">
        <v>5</v>
      </c>
      <c r="N13" s="164">
        <v>5</v>
      </c>
      <c r="O13" s="164">
        <v>5</v>
      </c>
      <c r="P13" s="164">
        <v>5</v>
      </c>
      <c r="Q13" s="164">
        <v>5</v>
      </c>
      <c r="R13" s="164">
        <v>3</v>
      </c>
      <c r="S13" s="164">
        <v>4</v>
      </c>
      <c r="T13" s="164">
        <v>3</v>
      </c>
      <c r="U13" s="164" t="s">
        <v>32</v>
      </c>
    </row>
    <row r="14" spans="1:21" x14ac:dyDescent="0.2">
      <c r="A14" s="163">
        <v>44716.4372515625</v>
      </c>
      <c r="B14" s="164" t="s">
        <v>239</v>
      </c>
      <c r="C14" s="164" t="s">
        <v>25</v>
      </c>
      <c r="D14" s="164" t="s">
        <v>26</v>
      </c>
      <c r="E14" s="164" t="s">
        <v>28</v>
      </c>
      <c r="F14" s="164" t="s">
        <v>228</v>
      </c>
      <c r="G14" s="164" t="s">
        <v>228</v>
      </c>
      <c r="H14" s="164" t="s">
        <v>30</v>
      </c>
      <c r="I14" s="164">
        <v>5</v>
      </c>
      <c r="J14" s="164">
        <v>4</v>
      </c>
      <c r="K14" s="164">
        <v>4</v>
      </c>
      <c r="L14" s="164">
        <v>4</v>
      </c>
      <c r="M14" s="164">
        <v>5</v>
      </c>
      <c r="N14" s="164">
        <v>5</v>
      </c>
      <c r="O14" s="164">
        <v>5</v>
      </c>
      <c r="P14" s="164">
        <v>5</v>
      </c>
      <c r="Q14" s="164">
        <v>5</v>
      </c>
      <c r="R14" s="164">
        <v>2</v>
      </c>
      <c r="S14" s="164">
        <v>4</v>
      </c>
      <c r="T14" s="164">
        <v>4</v>
      </c>
    </row>
    <row r="15" spans="1:21" x14ac:dyDescent="0.2">
      <c r="A15" s="163">
        <v>44716.441049884263</v>
      </c>
      <c r="B15" s="164" t="s">
        <v>255</v>
      </c>
      <c r="C15" s="164" t="s">
        <v>25</v>
      </c>
      <c r="D15" s="164" t="s">
        <v>24</v>
      </c>
      <c r="E15" s="164" t="s">
        <v>28</v>
      </c>
      <c r="F15" s="164" t="s">
        <v>256</v>
      </c>
      <c r="G15" s="164" t="s">
        <v>141</v>
      </c>
      <c r="H15" s="164" t="s">
        <v>30</v>
      </c>
      <c r="I15" s="164">
        <v>5</v>
      </c>
      <c r="J15" s="164">
        <v>5</v>
      </c>
      <c r="K15" s="164">
        <v>5</v>
      </c>
      <c r="L15" s="164">
        <v>4</v>
      </c>
      <c r="M15" s="164">
        <v>5</v>
      </c>
      <c r="N15" s="164">
        <v>4</v>
      </c>
      <c r="O15" s="164">
        <v>5</v>
      </c>
      <c r="P15" s="164">
        <v>5</v>
      </c>
      <c r="Q15" s="164">
        <v>5</v>
      </c>
      <c r="R15" s="164">
        <v>2</v>
      </c>
      <c r="S15" s="164">
        <v>4</v>
      </c>
      <c r="T15" s="164">
        <v>4</v>
      </c>
    </row>
    <row r="16" spans="1:21" x14ac:dyDescent="0.2">
      <c r="A16" s="163">
        <v>44716.44128373843</v>
      </c>
      <c r="B16" s="164" t="s">
        <v>259</v>
      </c>
      <c r="C16" s="164" t="s">
        <v>25</v>
      </c>
      <c r="D16" s="164" t="s">
        <v>26</v>
      </c>
      <c r="E16" s="164" t="s">
        <v>28</v>
      </c>
      <c r="F16" s="164" t="s">
        <v>228</v>
      </c>
      <c r="G16" s="164" t="s">
        <v>228</v>
      </c>
      <c r="H16" s="164" t="s">
        <v>30</v>
      </c>
      <c r="I16" s="164">
        <v>5</v>
      </c>
      <c r="J16" s="164">
        <v>5</v>
      </c>
      <c r="K16" s="164">
        <v>5</v>
      </c>
      <c r="L16" s="164">
        <v>5</v>
      </c>
      <c r="M16" s="164">
        <v>5</v>
      </c>
      <c r="N16" s="164">
        <v>5</v>
      </c>
      <c r="O16" s="164">
        <v>5</v>
      </c>
      <c r="P16" s="164">
        <v>5</v>
      </c>
      <c r="Q16" s="164">
        <v>5</v>
      </c>
      <c r="R16" s="164">
        <v>2</v>
      </c>
      <c r="S16" s="164">
        <v>5</v>
      </c>
      <c r="T16" s="164">
        <v>5</v>
      </c>
      <c r="U16" s="164" t="s">
        <v>32</v>
      </c>
    </row>
    <row r="17" spans="1:21" x14ac:dyDescent="0.2">
      <c r="A17" s="163">
        <v>44716.443114803245</v>
      </c>
      <c r="B17" s="164" t="s">
        <v>276</v>
      </c>
      <c r="C17" s="164" t="s">
        <v>20</v>
      </c>
      <c r="D17" s="164" t="s">
        <v>21</v>
      </c>
      <c r="E17" s="164" t="s">
        <v>28</v>
      </c>
      <c r="F17" s="164" t="s">
        <v>27</v>
      </c>
      <c r="G17" s="164" t="s">
        <v>146</v>
      </c>
      <c r="H17" s="164" t="s">
        <v>30</v>
      </c>
      <c r="I17" s="164">
        <v>5</v>
      </c>
      <c r="J17" s="164">
        <v>5</v>
      </c>
      <c r="K17" s="164">
        <v>5</v>
      </c>
      <c r="L17" s="164">
        <v>5</v>
      </c>
      <c r="M17" s="164">
        <v>5</v>
      </c>
      <c r="N17" s="164">
        <v>5</v>
      </c>
      <c r="O17" s="164">
        <v>5</v>
      </c>
      <c r="P17" s="164">
        <v>5</v>
      </c>
      <c r="Q17" s="164">
        <v>5</v>
      </c>
      <c r="R17" s="164">
        <v>1</v>
      </c>
      <c r="S17" s="164">
        <v>5</v>
      </c>
      <c r="T17" s="164">
        <v>5</v>
      </c>
    </row>
    <row r="18" spans="1:21" x14ac:dyDescent="0.2">
      <c r="A18" s="163">
        <v>44716.443154988425</v>
      </c>
      <c r="B18" s="164" t="s">
        <v>277</v>
      </c>
      <c r="C18" s="164" t="s">
        <v>25</v>
      </c>
      <c r="D18" s="164" t="s">
        <v>26</v>
      </c>
      <c r="E18" s="164" t="s">
        <v>28</v>
      </c>
      <c r="F18" s="168" t="s">
        <v>228</v>
      </c>
      <c r="G18" s="164" t="s">
        <v>228</v>
      </c>
      <c r="H18" s="164" t="s">
        <v>30</v>
      </c>
      <c r="I18" s="164">
        <v>5</v>
      </c>
      <c r="J18" s="164">
        <v>5</v>
      </c>
      <c r="K18" s="164">
        <v>5</v>
      </c>
      <c r="L18" s="164">
        <v>5</v>
      </c>
      <c r="M18" s="164">
        <v>5</v>
      </c>
      <c r="N18" s="164">
        <v>5</v>
      </c>
      <c r="O18" s="164">
        <v>5</v>
      </c>
      <c r="P18" s="164">
        <v>5</v>
      </c>
      <c r="Q18" s="164">
        <v>5</v>
      </c>
      <c r="R18" s="164">
        <v>3</v>
      </c>
      <c r="S18" s="164">
        <v>4</v>
      </c>
      <c r="T18" s="164">
        <v>4</v>
      </c>
    </row>
    <row r="19" spans="1:21" x14ac:dyDescent="0.2">
      <c r="A19" s="163">
        <v>44716.443621041668</v>
      </c>
      <c r="B19" s="164" t="s">
        <v>282</v>
      </c>
      <c r="C19" s="164" t="s">
        <v>25</v>
      </c>
      <c r="D19" s="164" t="s">
        <v>26</v>
      </c>
      <c r="E19" s="164" t="s">
        <v>28</v>
      </c>
      <c r="F19" s="164" t="s">
        <v>228</v>
      </c>
      <c r="G19" s="164" t="s">
        <v>228</v>
      </c>
      <c r="H19" s="164" t="s">
        <v>30</v>
      </c>
      <c r="I19" s="164">
        <v>5</v>
      </c>
      <c r="J19" s="164">
        <v>5</v>
      </c>
      <c r="K19" s="164">
        <v>5</v>
      </c>
      <c r="L19" s="164">
        <v>5</v>
      </c>
      <c r="M19" s="164">
        <v>5</v>
      </c>
      <c r="N19" s="164">
        <v>5</v>
      </c>
      <c r="O19" s="164">
        <v>5</v>
      </c>
      <c r="P19" s="164">
        <v>5</v>
      </c>
      <c r="Q19" s="164">
        <v>5</v>
      </c>
      <c r="R19" s="164">
        <v>5</v>
      </c>
      <c r="S19" s="164">
        <v>5</v>
      </c>
      <c r="T19" s="164">
        <v>5</v>
      </c>
      <c r="U19" s="168" t="s">
        <v>435</v>
      </c>
    </row>
    <row r="20" spans="1:21" x14ac:dyDescent="0.2">
      <c r="A20" s="163">
        <v>44716.445411597218</v>
      </c>
      <c r="B20" s="164" t="s">
        <v>291</v>
      </c>
      <c r="C20" s="164" t="s">
        <v>25</v>
      </c>
      <c r="D20" s="164" t="s">
        <v>26</v>
      </c>
      <c r="E20" s="164" t="s">
        <v>28</v>
      </c>
      <c r="F20" s="164" t="s">
        <v>228</v>
      </c>
      <c r="G20" s="164" t="s">
        <v>228</v>
      </c>
      <c r="H20" s="164" t="s">
        <v>30</v>
      </c>
      <c r="I20" s="164">
        <v>5</v>
      </c>
      <c r="J20" s="164">
        <v>5</v>
      </c>
      <c r="K20" s="164">
        <v>5</v>
      </c>
      <c r="L20" s="164">
        <v>5</v>
      </c>
      <c r="M20" s="164">
        <v>5</v>
      </c>
      <c r="N20" s="164">
        <v>5</v>
      </c>
      <c r="O20" s="164">
        <v>5</v>
      </c>
      <c r="P20" s="164">
        <v>5</v>
      </c>
      <c r="Q20" s="164">
        <v>5</v>
      </c>
      <c r="R20" s="164">
        <v>5</v>
      </c>
      <c r="S20" s="164">
        <v>5</v>
      </c>
      <c r="T20" s="164">
        <v>5</v>
      </c>
    </row>
    <row r="21" spans="1:21" x14ac:dyDescent="0.2">
      <c r="A21" s="163">
        <v>44716.450337025468</v>
      </c>
      <c r="B21" s="164" t="s">
        <v>308</v>
      </c>
      <c r="C21" s="164" t="s">
        <v>25</v>
      </c>
      <c r="D21" s="164" t="s">
        <v>24</v>
      </c>
      <c r="E21" s="164" t="s">
        <v>28</v>
      </c>
      <c r="F21" s="168" t="s">
        <v>228</v>
      </c>
      <c r="G21" s="164" t="s">
        <v>228</v>
      </c>
      <c r="H21" s="164" t="s">
        <v>30</v>
      </c>
      <c r="I21" s="164">
        <v>4</v>
      </c>
      <c r="J21" s="164">
        <v>4</v>
      </c>
      <c r="K21" s="164">
        <v>4</v>
      </c>
      <c r="L21" s="164">
        <v>4</v>
      </c>
      <c r="M21" s="164">
        <v>4</v>
      </c>
      <c r="N21" s="164">
        <v>5</v>
      </c>
      <c r="O21" s="164">
        <v>4</v>
      </c>
      <c r="P21" s="164">
        <v>5</v>
      </c>
      <c r="Q21" s="164">
        <v>5</v>
      </c>
      <c r="R21" s="164">
        <v>3</v>
      </c>
      <c r="S21" s="164">
        <v>4</v>
      </c>
      <c r="T21" s="164">
        <v>4</v>
      </c>
    </row>
    <row r="22" spans="1:21" x14ac:dyDescent="0.2">
      <c r="A22" s="163">
        <v>44716.450376898152</v>
      </c>
      <c r="B22" s="164" t="s">
        <v>309</v>
      </c>
      <c r="C22" s="164" t="s">
        <v>25</v>
      </c>
      <c r="D22" s="164" t="s">
        <v>24</v>
      </c>
      <c r="E22" s="164" t="s">
        <v>28</v>
      </c>
      <c r="F22" s="164" t="s">
        <v>195</v>
      </c>
      <c r="G22" s="168" t="s">
        <v>195</v>
      </c>
      <c r="H22" s="164" t="s">
        <v>30</v>
      </c>
      <c r="I22" s="164">
        <v>5</v>
      </c>
      <c r="J22" s="164">
        <v>5</v>
      </c>
      <c r="K22" s="164">
        <v>5</v>
      </c>
      <c r="L22" s="164">
        <v>5</v>
      </c>
      <c r="M22" s="164">
        <v>5</v>
      </c>
      <c r="N22" s="164">
        <v>5</v>
      </c>
      <c r="O22" s="164">
        <v>5</v>
      </c>
      <c r="P22" s="164">
        <v>5</v>
      </c>
      <c r="Q22" s="164">
        <v>5</v>
      </c>
      <c r="R22" s="164">
        <v>5</v>
      </c>
      <c r="S22" s="164">
        <v>5</v>
      </c>
      <c r="T22" s="164">
        <v>5</v>
      </c>
    </row>
    <row r="23" spans="1:21" x14ac:dyDescent="0.2">
      <c r="A23" s="163">
        <v>44716.455188831023</v>
      </c>
      <c r="B23" s="164" t="s">
        <v>342</v>
      </c>
      <c r="C23" s="164" t="s">
        <v>25</v>
      </c>
      <c r="D23" s="164" t="s">
        <v>24</v>
      </c>
      <c r="E23" s="164" t="s">
        <v>22</v>
      </c>
      <c r="F23" s="164" t="s">
        <v>27</v>
      </c>
      <c r="G23" s="164" t="s">
        <v>133</v>
      </c>
      <c r="H23" s="164" t="s">
        <v>30</v>
      </c>
      <c r="I23" s="164">
        <v>4</v>
      </c>
      <c r="J23" s="164">
        <v>4</v>
      </c>
      <c r="K23" s="164">
        <v>4</v>
      </c>
      <c r="L23" s="164">
        <v>5</v>
      </c>
      <c r="M23" s="164">
        <v>4</v>
      </c>
      <c r="N23" s="164">
        <v>4</v>
      </c>
      <c r="O23" s="164">
        <v>4</v>
      </c>
      <c r="P23" s="164">
        <v>4</v>
      </c>
      <c r="Q23" s="164">
        <v>4</v>
      </c>
      <c r="R23" s="164">
        <v>2</v>
      </c>
      <c r="S23" s="164">
        <v>3</v>
      </c>
      <c r="T23" s="164">
        <v>3</v>
      </c>
    </row>
    <row r="24" spans="1:21" x14ac:dyDescent="0.2">
      <c r="A24" s="163">
        <v>44716.456868796296</v>
      </c>
      <c r="B24" s="164" t="s">
        <v>352</v>
      </c>
      <c r="C24" s="164" t="s">
        <v>20</v>
      </c>
      <c r="D24" s="164" t="s">
        <v>34</v>
      </c>
      <c r="E24" s="164" t="s">
        <v>22</v>
      </c>
      <c r="F24" s="164" t="s">
        <v>27</v>
      </c>
      <c r="G24" s="168" t="s">
        <v>117</v>
      </c>
      <c r="H24" s="164" t="s">
        <v>30</v>
      </c>
      <c r="I24" s="164">
        <v>3</v>
      </c>
      <c r="M24" s="164">
        <v>4</v>
      </c>
      <c r="N24" s="164">
        <v>4</v>
      </c>
      <c r="O24" s="164">
        <v>4</v>
      </c>
      <c r="P24" s="164">
        <v>4</v>
      </c>
      <c r="R24" s="164">
        <v>2</v>
      </c>
      <c r="S24" s="164">
        <v>4</v>
      </c>
      <c r="T24" s="168">
        <v>5</v>
      </c>
      <c r="U24" s="164" t="s">
        <v>436</v>
      </c>
    </row>
    <row r="25" spans="1:21" x14ac:dyDescent="0.2">
      <c r="A25" s="163">
        <v>44716.457985914356</v>
      </c>
      <c r="B25" s="164" t="s">
        <v>361</v>
      </c>
      <c r="C25" s="164" t="s">
        <v>25</v>
      </c>
      <c r="D25" s="164" t="s">
        <v>24</v>
      </c>
      <c r="E25" s="164" t="s">
        <v>28</v>
      </c>
      <c r="F25" s="164" t="s">
        <v>270</v>
      </c>
      <c r="G25" s="164" t="s">
        <v>271</v>
      </c>
      <c r="H25" s="164" t="s">
        <v>30</v>
      </c>
      <c r="I25" s="164">
        <v>4</v>
      </c>
      <c r="J25" s="164">
        <v>5</v>
      </c>
      <c r="K25" s="164">
        <v>5</v>
      </c>
      <c r="L25" s="164">
        <v>4</v>
      </c>
      <c r="M25" s="164">
        <v>5</v>
      </c>
      <c r="N25" s="164">
        <v>5</v>
      </c>
      <c r="O25" s="164">
        <v>5</v>
      </c>
      <c r="P25" s="164">
        <v>5</v>
      </c>
      <c r="Q25" s="164">
        <v>5</v>
      </c>
      <c r="R25" s="164">
        <v>5</v>
      </c>
      <c r="S25" s="164">
        <v>5</v>
      </c>
      <c r="T25" s="164">
        <v>5</v>
      </c>
    </row>
    <row r="26" spans="1:21" x14ac:dyDescent="0.2">
      <c r="A26" s="163">
        <v>44716.463698738429</v>
      </c>
      <c r="B26" s="164" t="s">
        <v>386</v>
      </c>
      <c r="C26" s="164" t="s">
        <v>20</v>
      </c>
      <c r="D26" s="164" t="s">
        <v>24</v>
      </c>
      <c r="E26" s="164" t="s">
        <v>22</v>
      </c>
      <c r="F26" s="164" t="s">
        <v>270</v>
      </c>
      <c r="G26" s="164" t="s">
        <v>271</v>
      </c>
      <c r="H26" s="164" t="s">
        <v>30</v>
      </c>
      <c r="I26" s="164">
        <v>4</v>
      </c>
      <c r="J26" s="164">
        <v>4</v>
      </c>
      <c r="K26" s="164">
        <v>4</v>
      </c>
      <c r="L26" s="164">
        <v>4</v>
      </c>
      <c r="M26" s="164">
        <v>4</v>
      </c>
      <c r="N26" s="164">
        <v>4</v>
      </c>
      <c r="O26" s="164">
        <v>5</v>
      </c>
      <c r="P26" s="164">
        <v>5</v>
      </c>
      <c r="Q26" s="164">
        <v>5</v>
      </c>
      <c r="R26" s="164">
        <v>4</v>
      </c>
      <c r="S26" s="164">
        <v>5</v>
      </c>
      <c r="T26" s="164">
        <v>4</v>
      </c>
      <c r="U26" s="164" t="s">
        <v>32</v>
      </c>
    </row>
    <row r="27" spans="1:21" ht="23.25" x14ac:dyDescent="0.2">
      <c r="I27" s="1">
        <f>AVERAGE(I1:I26)</f>
        <v>4.5999999999999996</v>
      </c>
      <c r="J27" s="1">
        <f t="shared" ref="J27:T27" si="0">AVERAGE(J1:J26)</f>
        <v>4.75</v>
      </c>
      <c r="K27" s="1">
        <f t="shared" si="0"/>
        <v>4.708333333333333</v>
      </c>
      <c r="L27" s="1">
        <f t="shared" si="0"/>
        <v>4.5</v>
      </c>
      <c r="M27" s="1">
        <f t="shared" si="0"/>
        <v>4.8</v>
      </c>
      <c r="N27" s="1">
        <f t="shared" si="0"/>
        <v>4.76</v>
      </c>
      <c r="O27" s="1">
        <f t="shared" si="0"/>
        <v>4.8</v>
      </c>
      <c r="P27" s="1">
        <f t="shared" si="0"/>
        <v>4.84</v>
      </c>
      <c r="Q27" s="1">
        <f t="shared" si="0"/>
        <v>4.916666666666667</v>
      </c>
      <c r="R27" s="1">
        <f t="shared" si="0"/>
        <v>3.04</v>
      </c>
      <c r="S27" s="1">
        <f t="shared" si="0"/>
        <v>4.28</v>
      </c>
      <c r="T27" s="1">
        <f t="shared" si="0"/>
        <v>4.28</v>
      </c>
    </row>
    <row r="28" spans="1:21" ht="23.25" x14ac:dyDescent="0.2">
      <c r="I28" s="2">
        <f>STDEV(I1:I27)</f>
        <v>0.56568542494923801</v>
      </c>
      <c r="J28" s="2">
        <f t="shared" ref="J28:T28" si="1">STDEV(J1:J27)</f>
        <v>0.4330127018922193</v>
      </c>
      <c r="K28" s="2">
        <f t="shared" si="1"/>
        <v>0.53845199930500942</v>
      </c>
      <c r="L28" s="2">
        <f t="shared" si="1"/>
        <v>0.6454972243679028</v>
      </c>
      <c r="M28" s="2">
        <f t="shared" si="1"/>
        <v>0.39999999999999997</v>
      </c>
      <c r="N28" s="2">
        <f t="shared" si="1"/>
        <v>0.42708313008125254</v>
      </c>
      <c r="O28" s="2">
        <f t="shared" si="1"/>
        <v>0.39999999999999997</v>
      </c>
      <c r="P28" s="2">
        <f t="shared" si="1"/>
        <v>0.36660605559646725</v>
      </c>
      <c r="Q28" s="2">
        <f t="shared" si="1"/>
        <v>0.27638539919628335</v>
      </c>
      <c r="R28" s="2">
        <f t="shared" si="1"/>
        <v>1.3994284547628715</v>
      </c>
      <c r="S28" s="2">
        <f t="shared" si="1"/>
        <v>0.72221880341071054</v>
      </c>
      <c r="T28" s="2">
        <f t="shared" si="1"/>
        <v>0.77562877718661172</v>
      </c>
    </row>
    <row r="29" spans="1:21" ht="23.25" x14ac:dyDescent="0.2">
      <c r="I29" s="3">
        <f>AVERAGE(I1:I28)</f>
        <v>4.4505809416647866</v>
      </c>
      <c r="J29" s="3">
        <f t="shared" ref="J29:T29" si="2">AVERAGE(J1:J28)</f>
        <v>4.583962026995855</v>
      </c>
      <c r="K29" s="3">
        <f t="shared" si="2"/>
        <v>4.5479532820245518</v>
      </c>
      <c r="L29" s="3">
        <f t="shared" si="2"/>
        <v>4.3517498932449197</v>
      </c>
      <c r="M29" s="3">
        <f t="shared" si="2"/>
        <v>4.6370370370370368</v>
      </c>
      <c r="N29" s="3">
        <f t="shared" si="2"/>
        <v>4.5995215974104173</v>
      </c>
      <c r="O29" s="3">
        <f t="shared" si="2"/>
        <v>4.6370370370370368</v>
      </c>
      <c r="P29" s="3">
        <f t="shared" si="2"/>
        <v>4.6743187427998691</v>
      </c>
      <c r="Q29" s="3">
        <f t="shared" si="2"/>
        <v>4.7381943102254986</v>
      </c>
      <c r="R29" s="3">
        <f t="shared" si="2"/>
        <v>2.9792380909171436</v>
      </c>
      <c r="S29" s="3">
        <f t="shared" si="2"/>
        <v>4.1482303260522491</v>
      </c>
      <c r="T29" s="3">
        <f t="shared" si="2"/>
        <v>4.1502084732291342</v>
      </c>
    </row>
    <row r="30" spans="1:21" ht="24" x14ac:dyDescent="0.55000000000000004">
      <c r="A30" s="113" t="s">
        <v>102</v>
      </c>
      <c r="I30" s="4">
        <f>STDEV(I1:I26)</f>
        <v>0.57735026918962573</v>
      </c>
      <c r="J30" s="4">
        <f t="shared" ref="J30:T30" si="3">STDEV(J1:J26)</f>
        <v>0.44232586846469141</v>
      </c>
      <c r="K30" s="4">
        <f t="shared" si="3"/>
        <v>0.55003293709018886</v>
      </c>
      <c r="L30" s="4">
        <f t="shared" si="3"/>
        <v>0.65938047339578698</v>
      </c>
      <c r="M30" s="4">
        <f t="shared" si="3"/>
        <v>0.40824829046386296</v>
      </c>
      <c r="N30" s="4">
        <f t="shared" si="3"/>
        <v>0.43588989435406744</v>
      </c>
      <c r="O30" s="4">
        <f t="shared" si="3"/>
        <v>0.40824829046386296</v>
      </c>
      <c r="P30" s="4">
        <f t="shared" si="3"/>
        <v>0.37416573867739417</v>
      </c>
      <c r="Q30" s="4">
        <f t="shared" si="3"/>
        <v>0.28232985128664001</v>
      </c>
      <c r="R30" s="4">
        <f t="shared" si="3"/>
        <v>1.4282856857085702</v>
      </c>
      <c r="S30" s="4">
        <f t="shared" si="3"/>
        <v>0.7371114795832</v>
      </c>
      <c r="T30" s="4">
        <f t="shared" si="3"/>
        <v>0.79162280580252831</v>
      </c>
    </row>
    <row r="31" spans="1:21" ht="24" x14ac:dyDescent="0.55000000000000004">
      <c r="A31" s="141" t="s">
        <v>25</v>
      </c>
      <c r="B31" s="142">
        <f>COUNTIF(C1:C26,"หญิง")</f>
        <v>18</v>
      </c>
    </row>
    <row r="32" spans="1:21" ht="24" x14ac:dyDescent="0.55000000000000004">
      <c r="A32" s="141" t="s">
        <v>20</v>
      </c>
      <c r="B32" s="142">
        <f>COUNTIF(C1:C26,"ชาย")</f>
        <v>7</v>
      </c>
    </row>
    <row r="33" spans="1:5" ht="15" x14ac:dyDescent="0.25">
      <c r="B33" s="146">
        <f>SUM(B31:B32)</f>
        <v>25</v>
      </c>
    </row>
    <row r="34" spans="1:5" ht="23.25" customHeight="1" x14ac:dyDescent="0.55000000000000004">
      <c r="A34" s="114" t="s">
        <v>103</v>
      </c>
      <c r="B34" s="111"/>
    </row>
    <row r="35" spans="1:5" ht="24" x14ac:dyDescent="0.55000000000000004">
      <c r="A35" s="141" t="s">
        <v>26</v>
      </c>
      <c r="B35" s="142">
        <f>COUNTIF(D1:D26,"20-30 ปี")</f>
        <v>13</v>
      </c>
    </row>
    <row r="36" spans="1:5" ht="24" x14ac:dyDescent="0.55000000000000004">
      <c r="A36" s="141" t="s">
        <v>24</v>
      </c>
      <c r="B36" s="142">
        <f>COUNTIF(D1:D27,"31-40 ปี")</f>
        <v>10</v>
      </c>
    </row>
    <row r="37" spans="1:5" ht="24" x14ac:dyDescent="0.55000000000000004">
      <c r="A37" s="141" t="s">
        <v>21</v>
      </c>
      <c r="B37" s="142">
        <f>COUNTIF(D2:D28,"41-50 ปี")</f>
        <v>1</v>
      </c>
    </row>
    <row r="38" spans="1:5" ht="24" x14ac:dyDescent="0.55000000000000004">
      <c r="A38" s="161" t="s">
        <v>34</v>
      </c>
      <c r="B38" s="142">
        <f>COUNTIF(D2:D29,"51 ปีขึ้นไป")</f>
        <v>1</v>
      </c>
    </row>
    <row r="39" spans="1:5" ht="15" x14ac:dyDescent="0.25">
      <c r="A39" s="145"/>
      <c r="B39" s="146">
        <f>SUM(B35:B38)</f>
        <v>25</v>
      </c>
      <c r="E39" s="160"/>
    </row>
    <row r="40" spans="1:5" ht="25.5" customHeight="1" x14ac:dyDescent="0.55000000000000004">
      <c r="A40" s="115" t="s">
        <v>104</v>
      </c>
      <c r="B40" s="140"/>
    </row>
    <row r="41" spans="1:5" ht="24" x14ac:dyDescent="0.55000000000000004">
      <c r="A41" s="143" t="s">
        <v>28</v>
      </c>
      <c r="B41" s="142">
        <f>COUNTIF(E1:E28,"ปริญญาโท")</f>
        <v>21</v>
      </c>
    </row>
    <row r="42" spans="1:5" ht="24" x14ac:dyDescent="0.55000000000000004">
      <c r="A42" s="143" t="s">
        <v>22</v>
      </c>
      <c r="B42" s="142">
        <f>COUNTIF(E1:E28,"ปริญญาเอก")</f>
        <v>4</v>
      </c>
    </row>
    <row r="43" spans="1:5" ht="15" x14ac:dyDescent="0.25">
      <c r="B43" s="146">
        <f>SUM(B41:B42)</f>
        <v>25</v>
      </c>
    </row>
    <row r="45" spans="1:5" ht="24" customHeight="1" x14ac:dyDescent="0.65">
      <c r="A45" s="138" t="s">
        <v>101</v>
      </c>
    </row>
    <row r="46" spans="1:5" ht="24" x14ac:dyDescent="0.55000000000000004">
      <c r="A46" s="144" t="s">
        <v>130</v>
      </c>
      <c r="B46" s="142">
        <f>COUNTIF(F1:F26,"ศึกษาศาสตร์")</f>
        <v>5</v>
      </c>
    </row>
    <row r="47" spans="1:5" ht="24" x14ac:dyDescent="0.55000000000000004">
      <c r="A47" s="167" t="s">
        <v>137</v>
      </c>
      <c r="B47" s="142">
        <f>COUNTIF(F2:F27,"สหเวชศาสตร์")</f>
        <v>1</v>
      </c>
    </row>
    <row r="48" spans="1:5" ht="24" x14ac:dyDescent="0.55000000000000004">
      <c r="A48" s="167" t="s">
        <v>27</v>
      </c>
      <c r="B48" s="142">
        <f>COUNTIF(F2:F28,"ศึกษาศาสตร์")</f>
        <v>5</v>
      </c>
    </row>
    <row r="49" spans="1:2" ht="24" x14ac:dyDescent="0.55000000000000004">
      <c r="A49" s="167" t="s">
        <v>162</v>
      </c>
      <c r="B49" s="142">
        <f>COUNTIF(F2:F29,"มนุษยศาสตร์")</f>
        <v>1</v>
      </c>
    </row>
    <row r="50" spans="1:2" ht="24" x14ac:dyDescent="0.55000000000000004">
      <c r="A50" s="167" t="s">
        <v>427</v>
      </c>
      <c r="B50" s="142">
        <f>COUNTIF(F2:F30,"เกษตรศาสตร์ ทรัพยากรธรรมชาติและสิ่งแวดล้อม")</f>
        <v>1</v>
      </c>
    </row>
    <row r="51" spans="1:2" ht="24" x14ac:dyDescent="0.55000000000000004">
      <c r="A51" s="167" t="s">
        <v>195</v>
      </c>
      <c r="B51" s="142">
        <f>COUNTIF(F2:F31,"พยาบาลศาสตร์")</f>
        <v>2</v>
      </c>
    </row>
    <row r="52" spans="1:2" ht="24" x14ac:dyDescent="0.55000000000000004">
      <c r="A52" s="167" t="s">
        <v>228</v>
      </c>
      <c r="B52" s="142">
        <f>COUNTIF(F2:F32,"สาธารณสุขศาสตร์")</f>
        <v>8</v>
      </c>
    </row>
    <row r="53" spans="1:2" ht="24" x14ac:dyDescent="0.55000000000000004">
      <c r="A53" s="167" t="s">
        <v>270</v>
      </c>
      <c r="B53" s="142">
        <f>COUNTIF(F2:F36,"สังคมศาสตร์")</f>
        <v>2</v>
      </c>
    </row>
    <row r="54" spans="1:2" ht="24" x14ac:dyDescent="0.55000000000000004">
      <c r="A54" s="5"/>
      <c r="B54" s="146">
        <f>SUM(B46:B53)</f>
        <v>25</v>
      </c>
    </row>
    <row r="56" spans="1:2" ht="27.75" x14ac:dyDescent="0.65">
      <c r="A56" s="138" t="s">
        <v>105</v>
      </c>
    </row>
    <row r="57" spans="1:2" ht="24" x14ac:dyDescent="0.55000000000000004">
      <c r="A57" s="171" t="s">
        <v>141</v>
      </c>
      <c r="B57" s="142">
        <f>COUNTIF(G1:G26,"ศิลปะและการออกแบบ")</f>
        <v>4</v>
      </c>
    </row>
    <row r="58" spans="1:2" ht="24" x14ac:dyDescent="0.55000000000000004">
      <c r="A58" s="143" t="s">
        <v>138</v>
      </c>
      <c r="B58" s="142">
        <f>COUNTIF(G2:G27,"เทคนิคการแพทย์")</f>
        <v>1</v>
      </c>
    </row>
    <row r="59" spans="1:2" ht="24" x14ac:dyDescent="0.55000000000000004">
      <c r="A59" s="143" t="s">
        <v>133</v>
      </c>
      <c r="B59" s="142">
        <f>COUNTIF(G3:G28,"หลักสูตรและการสอน")</f>
        <v>2</v>
      </c>
    </row>
    <row r="60" spans="1:2" ht="24" x14ac:dyDescent="0.55000000000000004">
      <c r="A60" s="143" t="s">
        <v>155</v>
      </c>
      <c r="B60" s="142">
        <f>COUNTIF(G2:G29,"สถาปัตย์และการออกแบบ")</f>
        <v>1</v>
      </c>
    </row>
    <row r="61" spans="1:2" ht="24" x14ac:dyDescent="0.55000000000000004">
      <c r="A61" s="143" t="s">
        <v>163</v>
      </c>
      <c r="B61" s="142">
        <f>COUNTIF(G2:G30,"ภาษาไทย")</f>
        <v>1</v>
      </c>
    </row>
    <row r="62" spans="1:2" ht="24" x14ac:dyDescent="0.55000000000000004">
      <c r="A62" s="143" t="s">
        <v>170</v>
      </c>
      <c r="B62" s="142">
        <f>COUNTIF(G6:G31,"ศิลปะและการออกแบบ")</f>
        <v>2</v>
      </c>
    </row>
    <row r="63" spans="1:2" ht="24" x14ac:dyDescent="0.55000000000000004">
      <c r="A63" s="143" t="s">
        <v>196</v>
      </c>
      <c r="B63" s="142">
        <f>COUNTIF(G2:G32,"การพยาบาลเวชปฏิบัติชุมชน")</f>
        <v>1</v>
      </c>
    </row>
    <row r="64" spans="1:2" ht="24" x14ac:dyDescent="0.55000000000000004">
      <c r="A64" s="143" t="s">
        <v>146</v>
      </c>
      <c r="B64" s="142">
        <f>COUNTIF(G2:G33,"สังคมศึกษา")</f>
        <v>2</v>
      </c>
    </row>
    <row r="65" spans="1:2" ht="24" x14ac:dyDescent="0.55000000000000004">
      <c r="A65" s="143" t="s">
        <v>228</v>
      </c>
      <c r="B65" s="142">
        <f>COUNTIF(G2:G34,"สาธารณสุขศาสตร์")</f>
        <v>8</v>
      </c>
    </row>
    <row r="66" spans="1:2" ht="24" x14ac:dyDescent="0.55000000000000004">
      <c r="A66" s="143" t="s">
        <v>117</v>
      </c>
      <c r="B66" s="142">
        <f>COUNTIF(G12:G37,"บริหารการศึกษา")</f>
        <v>1</v>
      </c>
    </row>
    <row r="67" spans="1:2" ht="24" x14ac:dyDescent="0.55000000000000004">
      <c r="A67" s="143" t="s">
        <v>271</v>
      </c>
      <c r="B67" s="142">
        <f>COUNTIF(G2:G38,"รัฐศาสตร์")</f>
        <v>2</v>
      </c>
    </row>
    <row r="68" spans="1:2" ht="15" x14ac:dyDescent="0.25">
      <c r="B68" s="146">
        <f>SUM(B57:B67)</f>
        <v>25</v>
      </c>
    </row>
  </sheetData>
  <autoFilter ref="H1:H52" xr:uid="{D366B086-C5B4-4B48-AAEC-D208F546C89D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23C0-6247-4345-B82E-AB2E8EE7F5C3}">
  <sheetPr>
    <tabColor theme="4" tint="-0.249977111117893"/>
  </sheetPr>
  <dimension ref="A1:U56"/>
  <sheetViews>
    <sheetView topLeftCell="H1" zoomScale="80" zoomScaleNormal="80" workbookViewId="0">
      <selection activeCell="U13" sqref="U13"/>
    </sheetView>
  </sheetViews>
  <sheetFormatPr defaultColWidth="14.42578125" defaultRowHeight="12.75" x14ac:dyDescent="0.2"/>
  <cols>
    <col min="1" max="1" width="34.710937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2" t="s">
        <v>0</v>
      </c>
      <c r="B1" s="162" t="s">
        <v>106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</row>
    <row r="2" spans="1:21" x14ac:dyDescent="0.2">
      <c r="A2" s="163">
        <v>44716.434404699074</v>
      </c>
      <c r="B2" s="164" t="s">
        <v>215</v>
      </c>
      <c r="C2" s="164" t="s">
        <v>20</v>
      </c>
      <c r="D2" s="164" t="s">
        <v>26</v>
      </c>
      <c r="E2" s="164" t="s">
        <v>22</v>
      </c>
      <c r="F2" s="168" t="s">
        <v>172</v>
      </c>
      <c r="G2" s="164" t="s">
        <v>216</v>
      </c>
      <c r="H2" s="164" t="s">
        <v>217</v>
      </c>
      <c r="I2" s="164">
        <v>5</v>
      </c>
      <c r="J2" s="164">
        <v>5</v>
      </c>
      <c r="K2" s="164">
        <v>5</v>
      </c>
      <c r="L2" s="164">
        <v>4</v>
      </c>
      <c r="M2" s="164">
        <v>5</v>
      </c>
      <c r="N2" s="164">
        <v>4</v>
      </c>
      <c r="O2" s="164">
        <v>4</v>
      </c>
      <c r="P2" s="164">
        <v>5</v>
      </c>
      <c r="Q2" s="164">
        <v>5</v>
      </c>
      <c r="R2" s="164">
        <v>4</v>
      </c>
      <c r="S2" s="164">
        <v>5</v>
      </c>
      <c r="T2" s="164">
        <v>4</v>
      </c>
    </row>
    <row r="3" spans="1:21" x14ac:dyDescent="0.2">
      <c r="A3" s="163">
        <v>44716.43465048611</v>
      </c>
      <c r="B3" s="164" t="s">
        <v>220</v>
      </c>
      <c r="C3" s="164" t="s">
        <v>20</v>
      </c>
      <c r="D3" s="164" t="s">
        <v>24</v>
      </c>
      <c r="E3" s="164" t="s">
        <v>22</v>
      </c>
      <c r="F3" s="168" t="s">
        <v>27</v>
      </c>
      <c r="G3" s="168" t="s">
        <v>29</v>
      </c>
      <c r="H3" s="164" t="s">
        <v>217</v>
      </c>
      <c r="I3" s="164">
        <v>5</v>
      </c>
      <c r="J3" s="164">
        <v>5</v>
      </c>
      <c r="K3" s="164">
        <v>5</v>
      </c>
      <c r="L3" s="164">
        <v>4</v>
      </c>
      <c r="M3" s="164">
        <v>5</v>
      </c>
      <c r="N3" s="164">
        <v>5</v>
      </c>
      <c r="O3" s="164">
        <v>5</v>
      </c>
      <c r="P3" s="164">
        <v>5</v>
      </c>
      <c r="Q3" s="164">
        <v>5</v>
      </c>
      <c r="R3" s="164">
        <v>2</v>
      </c>
      <c r="S3" s="164">
        <v>4</v>
      </c>
      <c r="T3" s="164">
        <v>4</v>
      </c>
      <c r="U3" s="168" t="s">
        <v>221</v>
      </c>
    </row>
    <row r="4" spans="1:21" x14ac:dyDescent="0.2">
      <c r="A4" s="163">
        <v>44716.442461238425</v>
      </c>
      <c r="B4" s="164" t="s">
        <v>273</v>
      </c>
      <c r="C4" s="164" t="s">
        <v>20</v>
      </c>
      <c r="D4" s="164" t="s">
        <v>24</v>
      </c>
      <c r="E4" s="164" t="s">
        <v>22</v>
      </c>
      <c r="F4" s="164" t="s">
        <v>27</v>
      </c>
      <c r="G4" s="164" t="s">
        <v>126</v>
      </c>
      <c r="H4" s="164" t="s">
        <v>217</v>
      </c>
      <c r="I4" s="164">
        <v>5</v>
      </c>
      <c r="J4" s="164">
        <v>5</v>
      </c>
      <c r="K4" s="164">
        <v>5</v>
      </c>
      <c r="L4" s="164">
        <v>5</v>
      </c>
      <c r="M4" s="164">
        <v>4</v>
      </c>
      <c r="N4" s="164">
        <v>5</v>
      </c>
      <c r="O4" s="164">
        <v>4</v>
      </c>
      <c r="P4" s="164">
        <v>4</v>
      </c>
      <c r="Q4" s="164">
        <v>4</v>
      </c>
      <c r="R4" s="164">
        <v>2</v>
      </c>
      <c r="S4" s="164">
        <v>3</v>
      </c>
      <c r="T4" s="164">
        <v>4</v>
      </c>
    </row>
    <row r="5" spans="1:21" x14ac:dyDescent="0.2">
      <c r="A5" s="163">
        <v>44716.443010578703</v>
      </c>
      <c r="B5" s="164" t="s">
        <v>274</v>
      </c>
      <c r="C5" s="164" t="s">
        <v>25</v>
      </c>
      <c r="D5" s="164" t="s">
        <v>21</v>
      </c>
      <c r="E5" s="164" t="s">
        <v>22</v>
      </c>
      <c r="F5" s="168" t="s">
        <v>130</v>
      </c>
      <c r="G5" s="164" t="s">
        <v>141</v>
      </c>
      <c r="H5" s="164" t="s">
        <v>217</v>
      </c>
      <c r="I5" s="164">
        <v>4</v>
      </c>
      <c r="J5" s="164">
        <v>4</v>
      </c>
      <c r="K5" s="164">
        <v>4</v>
      </c>
      <c r="L5" s="164">
        <v>4</v>
      </c>
      <c r="M5" s="164">
        <v>4</v>
      </c>
      <c r="N5" s="164">
        <v>4</v>
      </c>
      <c r="O5" s="164">
        <v>4</v>
      </c>
      <c r="P5" s="164">
        <v>4</v>
      </c>
      <c r="Q5" s="164">
        <v>5</v>
      </c>
      <c r="R5" s="164">
        <v>2</v>
      </c>
      <c r="S5" s="164">
        <v>3</v>
      </c>
      <c r="T5" s="164">
        <v>4</v>
      </c>
    </row>
    <row r="6" spans="1:21" x14ac:dyDescent="0.2">
      <c r="A6" s="163">
        <v>44716.444852905093</v>
      </c>
      <c r="B6" s="164" t="s">
        <v>289</v>
      </c>
      <c r="C6" s="164" t="s">
        <v>20</v>
      </c>
      <c r="D6" s="164" t="s">
        <v>21</v>
      </c>
      <c r="E6" s="164" t="s">
        <v>22</v>
      </c>
      <c r="F6" s="164" t="s">
        <v>27</v>
      </c>
      <c r="G6" s="164" t="s">
        <v>126</v>
      </c>
      <c r="H6" s="164" t="s">
        <v>217</v>
      </c>
      <c r="I6" s="164">
        <v>5</v>
      </c>
      <c r="J6" s="164">
        <v>5</v>
      </c>
      <c r="K6" s="164">
        <v>5</v>
      </c>
      <c r="L6" s="164">
        <v>5</v>
      </c>
      <c r="M6" s="164">
        <v>5</v>
      </c>
      <c r="N6" s="164">
        <v>5</v>
      </c>
      <c r="O6" s="164">
        <v>5</v>
      </c>
      <c r="P6" s="164">
        <v>5</v>
      </c>
      <c r="Q6" s="164">
        <v>5</v>
      </c>
      <c r="R6" s="164">
        <v>3</v>
      </c>
      <c r="S6" s="164">
        <v>4</v>
      </c>
      <c r="T6" s="164">
        <v>5</v>
      </c>
      <c r="U6" s="164" t="s">
        <v>290</v>
      </c>
    </row>
    <row r="7" spans="1:21" x14ac:dyDescent="0.2">
      <c r="A7" s="163">
        <v>44716.450625613426</v>
      </c>
      <c r="B7" s="164" t="s">
        <v>312</v>
      </c>
      <c r="C7" s="164" t="s">
        <v>25</v>
      </c>
      <c r="D7" s="164" t="s">
        <v>21</v>
      </c>
      <c r="E7" s="164" t="s">
        <v>22</v>
      </c>
      <c r="F7" s="164" t="s">
        <v>27</v>
      </c>
      <c r="G7" s="164" t="s">
        <v>313</v>
      </c>
      <c r="H7" s="164" t="s">
        <v>217</v>
      </c>
      <c r="I7" s="164">
        <v>5</v>
      </c>
      <c r="J7" s="164">
        <v>4</v>
      </c>
      <c r="K7" s="164">
        <v>5</v>
      </c>
      <c r="L7" s="164">
        <v>5</v>
      </c>
      <c r="M7" s="164">
        <v>4</v>
      </c>
      <c r="N7" s="164">
        <v>5</v>
      </c>
      <c r="O7" s="164">
        <v>5</v>
      </c>
      <c r="P7" s="164">
        <v>4</v>
      </c>
      <c r="Q7" s="164">
        <v>5</v>
      </c>
      <c r="R7" s="164">
        <v>3</v>
      </c>
      <c r="S7" s="164">
        <v>5</v>
      </c>
      <c r="T7" s="164">
        <v>4</v>
      </c>
      <c r="U7" s="164" t="s">
        <v>32</v>
      </c>
    </row>
    <row r="8" spans="1:21" x14ac:dyDescent="0.2">
      <c r="A8" s="163">
        <v>44716.453421527782</v>
      </c>
      <c r="B8" s="164" t="s">
        <v>328</v>
      </c>
      <c r="C8" s="164" t="s">
        <v>20</v>
      </c>
      <c r="D8" s="164" t="s">
        <v>26</v>
      </c>
      <c r="E8" s="164" t="s">
        <v>22</v>
      </c>
      <c r="F8" s="164" t="s">
        <v>162</v>
      </c>
      <c r="G8" s="164" t="s">
        <v>329</v>
      </c>
      <c r="H8" s="164" t="s">
        <v>217</v>
      </c>
      <c r="I8" s="164">
        <v>4</v>
      </c>
      <c r="J8" s="164">
        <v>4</v>
      </c>
      <c r="K8" s="164">
        <v>4</v>
      </c>
      <c r="L8" s="164">
        <v>4</v>
      </c>
      <c r="M8" s="164">
        <v>4</v>
      </c>
      <c r="N8" s="164">
        <v>4</v>
      </c>
      <c r="O8" s="164">
        <v>4</v>
      </c>
      <c r="P8" s="164">
        <v>4</v>
      </c>
      <c r="Q8" s="164">
        <v>5</v>
      </c>
      <c r="R8" s="164">
        <v>3</v>
      </c>
      <c r="S8" s="164">
        <v>4</v>
      </c>
      <c r="T8" s="164">
        <v>4</v>
      </c>
    </row>
    <row r="9" spans="1:21" x14ac:dyDescent="0.2">
      <c r="A9" s="163">
        <v>44716.457237766204</v>
      </c>
      <c r="B9" s="164" t="s">
        <v>356</v>
      </c>
      <c r="C9" s="164" t="s">
        <v>25</v>
      </c>
      <c r="D9" s="164" t="s">
        <v>24</v>
      </c>
      <c r="E9" s="164" t="s">
        <v>22</v>
      </c>
      <c r="F9" s="168" t="s">
        <v>27</v>
      </c>
      <c r="G9" s="164" t="s">
        <v>126</v>
      </c>
      <c r="H9" s="164" t="s">
        <v>217</v>
      </c>
      <c r="I9" s="164">
        <v>5</v>
      </c>
      <c r="J9" s="164">
        <v>5</v>
      </c>
      <c r="K9" s="164">
        <v>5</v>
      </c>
      <c r="L9" s="164">
        <v>5</v>
      </c>
      <c r="M9" s="164">
        <v>5</v>
      </c>
      <c r="N9" s="164">
        <v>5</v>
      </c>
      <c r="O9" s="164">
        <v>5</v>
      </c>
      <c r="P9" s="164">
        <v>5</v>
      </c>
      <c r="Q9" s="164">
        <v>5</v>
      </c>
      <c r="R9" s="164">
        <v>3</v>
      </c>
      <c r="S9" s="164">
        <v>4</v>
      </c>
      <c r="T9" s="164">
        <v>4</v>
      </c>
    </row>
    <row r="10" spans="1:21" x14ac:dyDescent="0.2">
      <c r="A10" s="163">
        <v>44716.471380196759</v>
      </c>
      <c r="B10" s="164" t="s">
        <v>390</v>
      </c>
      <c r="C10" s="164" t="s">
        <v>20</v>
      </c>
      <c r="D10" s="164" t="s">
        <v>21</v>
      </c>
      <c r="E10" s="164" t="s">
        <v>22</v>
      </c>
      <c r="F10" s="164" t="s">
        <v>323</v>
      </c>
      <c r="G10" s="164" t="s">
        <v>391</v>
      </c>
      <c r="H10" s="164" t="s">
        <v>217</v>
      </c>
      <c r="I10" s="164">
        <v>5</v>
      </c>
      <c r="J10" s="164">
        <v>5</v>
      </c>
      <c r="K10" s="164">
        <v>5</v>
      </c>
      <c r="L10" s="164">
        <v>5</v>
      </c>
      <c r="M10" s="164">
        <v>5</v>
      </c>
      <c r="N10" s="164">
        <v>5</v>
      </c>
      <c r="O10" s="164">
        <v>5</v>
      </c>
      <c r="P10" s="164">
        <v>5</v>
      </c>
      <c r="Q10" s="164">
        <v>5</v>
      </c>
      <c r="R10" s="164">
        <v>3</v>
      </c>
      <c r="S10" s="164">
        <v>4</v>
      </c>
      <c r="T10" s="164">
        <v>4</v>
      </c>
    </row>
    <row r="11" spans="1:21" x14ac:dyDescent="0.2">
      <c r="A11" s="163">
        <v>44716.474667430557</v>
      </c>
      <c r="B11" s="164" t="s">
        <v>393</v>
      </c>
      <c r="C11" s="164" t="s">
        <v>20</v>
      </c>
      <c r="D11" s="164" t="s">
        <v>21</v>
      </c>
      <c r="E11" s="164" t="s">
        <v>22</v>
      </c>
      <c r="F11" s="168" t="s">
        <v>424</v>
      </c>
      <c r="G11" s="164" t="s">
        <v>337</v>
      </c>
      <c r="H11" s="164" t="s">
        <v>217</v>
      </c>
      <c r="I11" s="164">
        <v>5</v>
      </c>
      <c r="J11" s="164">
        <v>5</v>
      </c>
      <c r="K11" s="164">
        <v>5</v>
      </c>
      <c r="L11" s="164">
        <v>5</v>
      </c>
      <c r="M11" s="164">
        <v>5</v>
      </c>
      <c r="N11" s="164">
        <v>5</v>
      </c>
      <c r="O11" s="164">
        <v>5</v>
      </c>
      <c r="P11" s="164">
        <v>5</v>
      </c>
      <c r="Q11" s="164">
        <v>5</v>
      </c>
      <c r="R11" s="164">
        <v>2</v>
      </c>
      <c r="S11" s="164">
        <v>5</v>
      </c>
      <c r="T11" s="164">
        <v>5</v>
      </c>
      <c r="U11" s="164" t="s">
        <v>395</v>
      </c>
    </row>
    <row r="12" spans="1:21" x14ac:dyDescent="0.2">
      <c r="A12" s="163">
        <v>44716.489701076389</v>
      </c>
      <c r="B12" s="164" t="s">
        <v>411</v>
      </c>
      <c r="C12" s="164" t="s">
        <v>25</v>
      </c>
      <c r="D12" s="164" t="s">
        <v>24</v>
      </c>
      <c r="E12" s="164" t="s">
        <v>22</v>
      </c>
      <c r="F12" s="164" t="s">
        <v>27</v>
      </c>
      <c r="G12" s="164" t="s">
        <v>313</v>
      </c>
      <c r="H12" s="164" t="s">
        <v>217</v>
      </c>
      <c r="I12" s="164">
        <v>5</v>
      </c>
      <c r="J12" s="164">
        <v>5</v>
      </c>
      <c r="K12" s="164">
        <v>5</v>
      </c>
      <c r="L12" s="164">
        <v>5</v>
      </c>
      <c r="M12" s="164">
        <v>4</v>
      </c>
      <c r="N12" s="164">
        <v>4</v>
      </c>
      <c r="O12" s="164">
        <v>4</v>
      </c>
      <c r="P12" s="164">
        <v>4</v>
      </c>
      <c r="Q12" s="164">
        <v>5</v>
      </c>
      <c r="R12" s="164">
        <v>3</v>
      </c>
      <c r="S12" s="164">
        <v>4</v>
      </c>
      <c r="T12" s="164">
        <v>4</v>
      </c>
      <c r="U12" s="164" t="s">
        <v>32</v>
      </c>
    </row>
    <row r="13" spans="1:21" x14ac:dyDescent="0.2">
      <c r="A13" s="163">
        <v>44716.492729942125</v>
      </c>
      <c r="B13" s="164" t="s">
        <v>413</v>
      </c>
      <c r="C13" s="164" t="s">
        <v>20</v>
      </c>
      <c r="D13" s="164" t="s">
        <v>21</v>
      </c>
      <c r="E13" s="164" t="s">
        <v>22</v>
      </c>
      <c r="F13" s="168" t="s">
        <v>27</v>
      </c>
      <c r="G13" s="164" t="s">
        <v>414</v>
      </c>
      <c r="H13" s="164" t="s">
        <v>217</v>
      </c>
      <c r="I13" s="164">
        <v>5</v>
      </c>
      <c r="J13" s="164">
        <v>4</v>
      </c>
      <c r="K13" s="164">
        <v>4</v>
      </c>
      <c r="L13" s="164">
        <v>4</v>
      </c>
      <c r="M13" s="164">
        <v>5</v>
      </c>
      <c r="N13" s="164">
        <v>5</v>
      </c>
      <c r="O13" s="164">
        <v>5</v>
      </c>
      <c r="P13" s="164">
        <v>5</v>
      </c>
      <c r="Q13" s="164">
        <v>5</v>
      </c>
      <c r="R13" s="164">
        <v>3</v>
      </c>
      <c r="S13" s="164">
        <v>4</v>
      </c>
      <c r="T13" s="164">
        <v>4</v>
      </c>
      <c r="U13" s="168" t="s">
        <v>437</v>
      </c>
    </row>
    <row r="14" spans="1:21" x14ac:dyDescent="0.2">
      <c r="A14" s="163">
        <v>44716.496583611108</v>
      </c>
      <c r="B14" s="164" t="s">
        <v>416</v>
      </c>
      <c r="C14" s="164" t="s">
        <v>25</v>
      </c>
      <c r="D14" s="164" t="s">
        <v>24</v>
      </c>
      <c r="E14" s="164" t="s">
        <v>22</v>
      </c>
      <c r="F14" s="168" t="s">
        <v>424</v>
      </c>
      <c r="G14" s="164" t="s">
        <v>159</v>
      </c>
      <c r="H14" s="164" t="s">
        <v>217</v>
      </c>
      <c r="I14" s="164">
        <v>4</v>
      </c>
      <c r="J14" s="164">
        <v>4</v>
      </c>
      <c r="K14" s="164">
        <v>4</v>
      </c>
      <c r="L14" s="164">
        <v>4</v>
      </c>
      <c r="M14" s="164">
        <v>4</v>
      </c>
      <c r="N14" s="164">
        <v>4</v>
      </c>
      <c r="O14" s="164">
        <v>4</v>
      </c>
      <c r="P14" s="164">
        <v>4</v>
      </c>
      <c r="Q14" s="164">
        <v>4</v>
      </c>
      <c r="R14" s="164">
        <v>4</v>
      </c>
      <c r="S14" s="164">
        <v>4</v>
      </c>
      <c r="T14" s="164">
        <v>4</v>
      </c>
    </row>
    <row r="15" spans="1:21" x14ac:dyDescent="0.2">
      <c r="A15" s="163">
        <v>44716.497725729168</v>
      </c>
      <c r="B15" s="164" t="s">
        <v>417</v>
      </c>
      <c r="C15" s="164" t="s">
        <v>20</v>
      </c>
      <c r="D15" s="164" t="s">
        <v>24</v>
      </c>
      <c r="E15" s="164" t="s">
        <v>22</v>
      </c>
      <c r="F15" s="164" t="s">
        <v>27</v>
      </c>
      <c r="G15" s="164" t="s">
        <v>298</v>
      </c>
      <c r="H15" s="164" t="s">
        <v>217</v>
      </c>
      <c r="I15" s="164">
        <v>5</v>
      </c>
      <c r="J15" s="164">
        <v>5</v>
      </c>
      <c r="K15" s="164">
        <v>5</v>
      </c>
      <c r="L15" s="164">
        <v>5</v>
      </c>
      <c r="M15" s="164">
        <v>5</v>
      </c>
      <c r="N15" s="164">
        <v>5</v>
      </c>
      <c r="O15" s="164">
        <v>5</v>
      </c>
      <c r="P15" s="164">
        <v>5</v>
      </c>
      <c r="Q15" s="164">
        <v>5</v>
      </c>
      <c r="R15" s="164">
        <v>3</v>
      </c>
      <c r="S15" s="164">
        <v>4</v>
      </c>
      <c r="T15" s="164">
        <v>5</v>
      </c>
      <c r="U15" s="164" t="s">
        <v>418</v>
      </c>
    </row>
    <row r="16" spans="1:21" x14ac:dyDescent="0.2">
      <c r="A16" s="163">
        <v>44716.500348993053</v>
      </c>
      <c r="B16" s="164" t="s">
        <v>419</v>
      </c>
      <c r="C16" s="164" t="s">
        <v>25</v>
      </c>
      <c r="D16" s="164" t="s">
        <v>26</v>
      </c>
      <c r="E16" s="164" t="s">
        <v>22</v>
      </c>
      <c r="F16" s="164" t="s">
        <v>230</v>
      </c>
      <c r="G16" s="164" t="s">
        <v>420</v>
      </c>
      <c r="H16" s="164" t="s">
        <v>217</v>
      </c>
      <c r="I16" s="164">
        <v>5</v>
      </c>
      <c r="J16" s="164">
        <v>5</v>
      </c>
      <c r="K16" s="164">
        <v>5</v>
      </c>
      <c r="L16" s="164">
        <v>5</v>
      </c>
      <c r="M16" s="164">
        <v>5</v>
      </c>
      <c r="N16" s="164">
        <v>5</v>
      </c>
      <c r="O16" s="164">
        <v>5</v>
      </c>
      <c r="P16" s="164">
        <v>5</v>
      </c>
      <c r="Q16" s="164">
        <v>5</v>
      </c>
      <c r="R16" s="164">
        <v>3</v>
      </c>
      <c r="S16" s="164">
        <v>4</v>
      </c>
      <c r="T16" s="164">
        <v>4</v>
      </c>
      <c r="U16" s="164" t="s">
        <v>32</v>
      </c>
    </row>
    <row r="17" spans="1:20" ht="23.25" x14ac:dyDescent="0.2">
      <c r="I17" s="1">
        <f>AVERAGE(I1:I16)</f>
        <v>4.8</v>
      </c>
      <c r="J17" s="1">
        <f t="shared" ref="J17:T17" si="0">AVERAGE(J1:J16)</f>
        <v>4.666666666666667</v>
      </c>
      <c r="K17" s="1">
        <f t="shared" si="0"/>
        <v>4.7333333333333334</v>
      </c>
      <c r="L17" s="1">
        <f t="shared" si="0"/>
        <v>4.5999999999999996</v>
      </c>
      <c r="M17" s="1">
        <f t="shared" si="0"/>
        <v>4.5999999999999996</v>
      </c>
      <c r="N17" s="1">
        <f t="shared" si="0"/>
        <v>4.666666666666667</v>
      </c>
      <c r="O17" s="1">
        <f t="shared" si="0"/>
        <v>4.5999999999999996</v>
      </c>
      <c r="P17" s="1">
        <f t="shared" si="0"/>
        <v>4.5999999999999996</v>
      </c>
      <c r="Q17" s="1">
        <f t="shared" si="0"/>
        <v>4.8666666666666663</v>
      </c>
      <c r="R17" s="1">
        <f t="shared" si="0"/>
        <v>2.8666666666666667</v>
      </c>
      <c r="S17" s="1">
        <f t="shared" si="0"/>
        <v>4.0666666666666664</v>
      </c>
      <c r="T17" s="1">
        <f t="shared" si="0"/>
        <v>4.2</v>
      </c>
    </row>
    <row r="18" spans="1:20" ht="23.25" x14ac:dyDescent="0.2">
      <c r="I18" s="2">
        <f>STDEV(I1:I17)</f>
        <v>0.39999999999999997</v>
      </c>
      <c r="J18" s="2">
        <f t="shared" ref="J18:T18" si="1">STDEV(J1:J17)</f>
        <v>0.47140452079103162</v>
      </c>
      <c r="K18" s="2">
        <f t="shared" si="1"/>
        <v>0.44221663871405337</v>
      </c>
      <c r="L18" s="2">
        <f t="shared" si="1"/>
        <v>0.48989794855663715</v>
      </c>
      <c r="M18" s="2">
        <f t="shared" si="1"/>
        <v>0.48989794855663715</v>
      </c>
      <c r="N18" s="2">
        <f t="shared" si="1"/>
        <v>0.47140452079103162</v>
      </c>
      <c r="O18" s="2">
        <f t="shared" si="1"/>
        <v>0.48989794855663715</v>
      </c>
      <c r="P18" s="2">
        <f t="shared" si="1"/>
        <v>0.48989794855663715</v>
      </c>
      <c r="Q18" s="2">
        <f t="shared" si="1"/>
        <v>0.33993463423951903</v>
      </c>
      <c r="R18" s="2">
        <f t="shared" si="1"/>
        <v>0.61824123303304623</v>
      </c>
      <c r="S18" s="2">
        <f t="shared" si="1"/>
        <v>0.57348835113617536</v>
      </c>
      <c r="T18" s="2">
        <f t="shared" si="1"/>
        <v>0.39999999999999997</v>
      </c>
    </row>
    <row r="19" spans="1:20" ht="23.25" x14ac:dyDescent="0.2">
      <c r="I19" s="3">
        <f>AVERAGE(I1:I18)</f>
        <v>4.5411764705882351</v>
      </c>
      <c r="J19" s="3">
        <f t="shared" ref="J19:T19" si="2">AVERAGE(J1:J18)</f>
        <v>4.4198865404386884</v>
      </c>
      <c r="K19" s="3">
        <f t="shared" si="2"/>
        <v>4.4809147042380815</v>
      </c>
      <c r="L19" s="3">
        <f t="shared" si="2"/>
        <v>4.3582292910915665</v>
      </c>
      <c r="M19" s="3">
        <f t="shared" si="2"/>
        <v>4.3582292910915665</v>
      </c>
      <c r="N19" s="3">
        <f t="shared" si="2"/>
        <v>4.4198865404386884</v>
      </c>
      <c r="O19" s="3">
        <f t="shared" si="2"/>
        <v>4.3582292910915665</v>
      </c>
      <c r="P19" s="3">
        <f t="shared" si="2"/>
        <v>4.3582292910915665</v>
      </c>
      <c r="Q19" s="3">
        <f t="shared" si="2"/>
        <v>4.6003883118180102</v>
      </c>
      <c r="R19" s="3">
        <f t="shared" si="2"/>
        <v>2.7344063470411597</v>
      </c>
      <c r="S19" s="3">
        <f t="shared" si="2"/>
        <v>3.86118558928252</v>
      </c>
      <c r="T19" s="3">
        <f t="shared" si="2"/>
        <v>3.9764705882352946</v>
      </c>
    </row>
    <row r="20" spans="1:20" ht="24" x14ac:dyDescent="0.55000000000000004">
      <c r="A20" s="113" t="s">
        <v>102</v>
      </c>
      <c r="I20" s="4">
        <f>STDEV(I1:I16)</f>
        <v>0.41403933560541251</v>
      </c>
      <c r="J20" s="4">
        <f t="shared" ref="J20:T20" si="3">STDEV(J1:J16)</f>
        <v>0.48795003647426521</v>
      </c>
      <c r="K20" s="4">
        <f t="shared" si="3"/>
        <v>0.4577377082170635</v>
      </c>
      <c r="L20" s="4">
        <f t="shared" si="3"/>
        <v>0.50709255283711152</v>
      </c>
      <c r="M20" s="4">
        <f t="shared" si="3"/>
        <v>0.50709255283711152</v>
      </c>
      <c r="N20" s="4">
        <f t="shared" si="3"/>
        <v>0.48795003647426521</v>
      </c>
      <c r="O20" s="4">
        <f t="shared" si="3"/>
        <v>0.50709255283711152</v>
      </c>
      <c r="P20" s="4">
        <f t="shared" si="3"/>
        <v>0.50709255283711152</v>
      </c>
      <c r="Q20" s="4">
        <f t="shared" si="3"/>
        <v>0.35186577527449842</v>
      </c>
      <c r="R20" s="4">
        <f t="shared" si="3"/>
        <v>0.63994047342218441</v>
      </c>
      <c r="S20" s="4">
        <f t="shared" si="3"/>
        <v>0.59361683970466395</v>
      </c>
      <c r="T20" s="4">
        <f t="shared" si="3"/>
        <v>0.41403933560541251</v>
      </c>
    </row>
    <row r="21" spans="1:20" ht="24" x14ac:dyDescent="0.55000000000000004">
      <c r="A21" s="141" t="s">
        <v>25</v>
      </c>
      <c r="B21" s="142">
        <f>COUNTIF(C1:C16,"หญิง")</f>
        <v>6</v>
      </c>
    </row>
    <row r="22" spans="1:20" ht="24" x14ac:dyDescent="0.55000000000000004">
      <c r="A22" s="141" t="s">
        <v>20</v>
      </c>
      <c r="B22" s="142">
        <f>COUNTIF(C1:C16,"ชาย")</f>
        <v>9</v>
      </c>
    </row>
    <row r="23" spans="1:20" ht="15" x14ac:dyDescent="0.25">
      <c r="B23" s="146">
        <f>SUM(B21:B22)</f>
        <v>15</v>
      </c>
    </row>
    <row r="24" spans="1:20" ht="23.25" customHeight="1" x14ac:dyDescent="0.55000000000000004">
      <c r="A24" s="114" t="s">
        <v>103</v>
      </c>
      <c r="B24" s="111"/>
    </row>
    <row r="25" spans="1:20" ht="24" x14ac:dyDescent="0.55000000000000004">
      <c r="A25" s="141" t="s">
        <v>26</v>
      </c>
      <c r="B25" s="142">
        <f>COUNTIF(D1:D16,"20-30 ปี")</f>
        <v>3</v>
      </c>
    </row>
    <row r="26" spans="1:20" ht="24" x14ac:dyDescent="0.55000000000000004">
      <c r="A26" s="141" t="s">
        <v>24</v>
      </c>
      <c r="B26" s="142">
        <f>COUNTIF(D1:D17,"31-40 ปี")</f>
        <v>6</v>
      </c>
    </row>
    <row r="27" spans="1:20" ht="24" x14ac:dyDescent="0.55000000000000004">
      <c r="A27" s="141" t="s">
        <v>21</v>
      </c>
      <c r="B27" s="142">
        <f>COUNTIF(D2:D18,"41-50 ปี")</f>
        <v>6</v>
      </c>
    </row>
    <row r="28" spans="1:20" ht="15" x14ac:dyDescent="0.25">
      <c r="A28" s="145"/>
      <c r="B28" s="146">
        <f>SUM(B25:B27)</f>
        <v>15</v>
      </c>
      <c r="E28" s="160"/>
    </row>
    <row r="29" spans="1:20" ht="25.5" customHeight="1" x14ac:dyDescent="0.55000000000000004">
      <c r="A29" s="115" t="s">
        <v>104</v>
      </c>
      <c r="B29" s="140"/>
    </row>
    <row r="30" spans="1:20" ht="24" x14ac:dyDescent="0.55000000000000004">
      <c r="A30" s="143" t="s">
        <v>22</v>
      </c>
      <c r="B30" s="142">
        <f>COUNTIF(E1:E16,"ปริญญาเอก")</f>
        <v>15</v>
      </c>
    </row>
    <row r="31" spans="1:20" ht="15" x14ac:dyDescent="0.25">
      <c r="B31" s="146">
        <f>SUM(B30:B30)</f>
        <v>15</v>
      </c>
    </row>
    <row r="33" spans="1:2" ht="24" customHeight="1" x14ac:dyDescent="0.65">
      <c r="A33" s="138" t="s">
        <v>101</v>
      </c>
    </row>
    <row r="34" spans="1:2" ht="24" x14ac:dyDescent="0.55000000000000004">
      <c r="A34" s="143" t="s">
        <v>172</v>
      </c>
      <c r="B34" s="142">
        <f>COUNTIF(F1:F16,"วิทยาศาสตร์")</f>
        <v>1</v>
      </c>
    </row>
    <row r="35" spans="1:2" ht="24" x14ac:dyDescent="0.55000000000000004">
      <c r="A35" s="143" t="s">
        <v>130</v>
      </c>
      <c r="B35" s="142">
        <f>COUNTIF(F2:F17,"สถาปัตยกรรมศาสตร์ศิลปะและการออกแบบ")</f>
        <v>1</v>
      </c>
    </row>
    <row r="36" spans="1:2" ht="24" x14ac:dyDescent="0.55000000000000004">
      <c r="A36" s="143" t="s">
        <v>27</v>
      </c>
      <c r="B36" s="142">
        <f>COUNTIF(F2:F18,"ศึกษาศาสตร์")</f>
        <v>8</v>
      </c>
    </row>
    <row r="37" spans="1:2" ht="24" x14ac:dyDescent="0.55000000000000004">
      <c r="A37" s="143" t="s">
        <v>162</v>
      </c>
      <c r="B37" s="142">
        <f>COUNTIF(F2:F19,"มนุษยศาสตร์")</f>
        <v>1</v>
      </c>
    </row>
    <row r="38" spans="1:2" ht="24" x14ac:dyDescent="0.55000000000000004">
      <c r="A38" s="143" t="s">
        <v>323</v>
      </c>
      <c r="B38" s="142">
        <f>COUNTIF(F2:F20,"วิศวกรรมศาสตร์")</f>
        <v>1</v>
      </c>
    </row>
    <row r="39" spans="1:2" ht="24" x14ac:dyDescent="0.55000000000000004">
      <c r="A39" s="143" t="s">
        <v>424</v>
      </c>
      <c r="B39" s="142">
        <f>COUNTIF(F2:F21,"บริหารธุรกิจ เศรษฐศาสตร์และการสื่อสาร")</f>
        <v>2</v>
      </c>
    </row>
    <row r="40" spans="1:2" ht="24" x14ac:dyDescent="0.55000000000000004">
      <c r="A40" s="143" t="s">
        <v>230</v>
      </c>
      <c r="B40" s="142">
        <f>COUNTIF(F2:F23,"วิทยาศาสตร์การแพทย์")</f>
        <v>1</v>
      </c>
    </row>
    <row r="41" spans="1:2" ht="15" x14ac:dyDescent="0.25">
      <c r="B41" s="146">
        <f>SUM(B34:B40)</f>
        <v>15</v>
      </c>
    </row>
    <row r="43" spans="1:2" ht="27.75" x14ac:dyDescent="0.65">
      <c r="A43" s="138" t="s">
        <v>433</v>
      </c>
    </row>
    <row r="44" spans="1:2" ht="24" x14ac:dyDescent="0.55000000000000004">
      <c r="A44" s="143" t="s">
        <v>216</v>
      </c>
      <c r="B44" s="142">
        <f>COUNTIF(G2:G16,"เทคโนโลยีสารสนเทศ")</f>
        <v>1</v>
      </c>
    </row>
    <row r="45" spans="1:2" ht="24" x14ac:dyDescent="0.55000000000000004">
      <c r="A45" s="143" t="s">
        <v>29</v>
      </c>
      <c r="B45" s="142">
        <f>COUNTIF(G2:G17,"การบริหารการศึกษา")</f>
        <v>1</v>
      </c>
    </row>
    <row r="46" spans="1:2" ht="24" x14ac:dyDescent="0.55000000000000004">
      <c r="A46" s="143" t="s">
        <v>126</v>
      </c>
      <c r="B46" s="142">
        <f>COUNTIF(G4:G18,"พลศึกษาและวิทยาศาสตร์การออกกำลังกาย")</f>
        <v>3</v>
      </c>
    </row>
    <row r="47" spans="1:2" ht="24" x14ac:dyDescent="0.55000000000000004">
      <c r="A47" s="143" t="s">
        <v>141</v>
      </c>
      <c r="B47" s="142">
        <f>COUNTIF(G2:G19,"ศิลปะและการออกแบบ")</f>
        <v>1</v>
      </c>
    </row>
    <row r="48" spans="1:2" ht="24" x14ac:dyDescent="0.55000000000000004">
      <c r="A48" s="143" t="s">
        <v>313</v>
      </c>
      <c r="B48" s="142">
        <f>COUNTIF(G2:G20,"วิจัยและประเมินผลทางการศึกษา")</f>
        <v>2</v>
      </c>
    </row>
    <row r="49" spans="1:2" ht="24" x14ac:dyDescent="0.55000000000000004">
      <c r="A49" s="143" t="s">
        <v>329</v>
      </c>
      <c r="B49" s="142">
        <f>COUNTIF(G2:G21,"ภาษาศาสตร์")</f>
        <v>1</v>
      </c>
    </row>
    <row r="50" spans="1:2" ht="24" x14ac:dyDescent="0.55000000000000004">
      <c r="A50" s="143" t="s">
        <v>391</v>
      </c>
      <c r="B50" s="142">
        <f>COUNTIF(G2:G22,"วิศวกรรมเครื่องกล")</f>
        <v>1</v>
      </c>
    </row>
    <row r="51" spans="1:2" ht="24" x14ac:dyDescent="0.55000000000000004">
      <c r="A51" s="143" t="s">
        <v>337</v>
      </c>
      <c r="B51" s="142">
        <f>COUNTIF(G2:G23,"เศรษฐศาสตร์")</f>
        <v>1</v>
      </c>
    </row>
    <row r="52" spans="1:2" ht="24" x14ac:dyDescent="0.55000000000000004">
      <c r="A52" s="143" t="s">
        <v>414</v>
      </c>
      <c r="B52" s="142">
        <f>COUNTIF(G2:G24,"พัฒนศึกษา")</f>
        <v>1</v>
      </c>
    </row>
    <row r="53" spans="1:2" ht="24" x14ac:dyDescent="0.55000000000000004">
      <c r="A53" s="143" t="s">
        <v>159</v>
      </c>
      <c r="B53" s="142">
        <f>COUNTIF(G2:G25,"การสื่อสาร")</f>
        <v>1</v>
      </c>
    </row>
    <row r="54" spans="1:2" ht="24" x14ac:dyDescent="0.55000000000000004">
      <c r="A54" s="143" t="s">
        <v>298</v>
      </c>
      <c r="B54" s="142">
        <f>COUNTIF(G2:G26,"นวัตกรรมทางการวัดผลการเรียนรู้")</f>
        <v>1</v>
      </c>
    </row>
    <row r="55" spans="1:2" ht="24" x14ac:dyDescent="0.55000000000000004">
      <c r="A55" s="143" t="s">
        <v>420</v>
      </c>
      <c r="B55" s="142">
        <f>COUNTIF(G2:G27,"ปรสิตวิทยา")</f>
        <v>1</v>
      </c>
    </row>
    <row r="56" spans="1:2" ht="15" x14ac:dyDescent="0.25">
      <c r="B56" s="146">
        <f>SUM(B44:B55)</f>
        <v>15</v>
      </c>
    </row>
  </sheetData>
  <autoFilter ref="H1:H39" xr:uid="{90D3789A-4789-4568-A7C0-1BC5627F5BE3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57"/>
  <sheetViews>
    <sheetView view="pageBreakPreview" topLeftCell="A528" zoomScale="90" zoomScaleNormal="130" zoomScaleSheetLayoutView="90" workbookViewId="0">
      <selection activeCell="I554" sqref="I554"/>
    </sheetView>
  </sheetViews>
  <sheetFormatPr defaultColWidth="9.140625" defaultRowHeight="21.75" x14ac:dyDescent="0.5"/>
  <cols>
    <col min="1" max="1" width="74.7109375" style="109" customWidth="1"/>
    <col min="2" max="2" width="6.7109375" style="110" customWidth="1"/>
    <col min="3" max="3" width="8.28515625" style="110" customWidth="1"/>
    <col min="4" max="4" width="8.5703125" style="66" customWidth="1"/>
    <col min="5" max="5" width="7.140625" style="66" customWidth="1"/>
    <col min="6" max="6" width="11.42578125" style="66" bestFit="1" customWidth="1"/>
    <col min="7" max="16384" width="9.140625" style="66"/>
  </cols>
  <sheetData>
    <row r="1" spans="1:5" s="14" customFormat="1" ht="30.75" x14ac:dyDescent="0.7">
      <c r="A1" s="229" t="s">
        <v>40</v>
      </c>
      <c r="B1" s="229"/>
      <c r="C1" s="229"/>
      <c r="D1" s="229"/>
    </row>
    <row r="2" spans="1:5" s="14" customFormat="1" ht="27.75" x14ac:dyDescent="0.65">
      <c r="A2" s="230" t="s">
        <v>520</v>
      </c>
      <c r="B2" s="230"/>
      <c r="C2" s="230"/>
      <c r="D2" s="230"/>
    </row>
    <row r="3" spans="1:5" s="14" customFormat="1" ht="8.25" customHeight="1" x14ac:dyDescent="0.5">
      <c r="A3" s="15"/>
      <c r="B3" s="16"/>
      <c r="C3" s="16"/>
    </row>
    <row r="4" spans="1:5" s="7" customFormat="1" ht="24" x14ac:dyDescent="0.55000000000000004">
      <c r="A4" s="6" t="s">
        <v>41</v>
      </c>
      <c r="B4" s="10"/>
      <c r="C4" s="10"/>
    </row>
    <row r="5" spans="1:5" s="7" customFormat="1" ht="24" x14ac:dyDescent="0.55000000000000004">
      <c r="A5" s="6" t="s">
        <v>521</v>
      </c>
      <c r="B5" s="10"/>
      <c r="C5" s="10"/>
    </row>
    <row r="6" spans="1:5" s="7" customFormat="1" ht="24" x14ac:dyDescent="0.55000000000000004">
      <c r="A6" s="157" t="s">
        <v>522</v>
      </c>
      <c r="B6" s="5"/>
      <c r="C6" s="5"/>
      <c r="E6" s="5"/>
    </row>
    <row r="7" spans="1:5" s="7" customFormat="1" ht="24" x14ac:dyDescent="0.55000000000000004">
      <c r="A7" s="6" t="s">
        <v>523</v>
      </c>
      <c r="B7" s="5"/>
      <c r="C7" s="5"/>
      <c r="E7" s="5"/>
    </row>
    <row r="8" spans="1:5" s="7" customFormat="1" ht="24" x14ac:dyDescent="0.55000000000000004">
      <c r="A8" s="6" t="s">
        <v>524</v>
      </c>
      <c r="B8" s="5"/>
      <c r="C8" s="5"/>
      <c r="E8" s="5"/>
    </row>
    <row r="9" spans="1:5" s="7" customFormat="1" ht="24" x14ac:dyDescent="0.55000000000000004">
      <c r="A9" s="6" t="s">
        <v>525</v>
      </c>
      <c r="B9" s="5"/>
      <c r="C9" s="5"/>
      <c r="E9" s="5"/>
    </row>
    <row r="10" spans="1:5" s="7" customFormat="1" ht="24" x14ac:dyDescent="0.55000000000000004">
      <c r="A10" s="6" t="s">
        <v>526</v>
      </c>
      <c r="B10" s="5"/>
      <c r="C10" s="5"/>
      <c r="E10" s="5"/>
    </row>
    <row r="11" spans="1:5" s="7" customFormat="1" ht="4.5" customHeight="1" x14ac:dyDescent="0.55000000000000004">
      <c r="A11" s="6"/>
      <c r="B11" s="10"/>
      <c r="C11" s="10"/>
    </row>
    <row r="12" spans="1:5" s="7" customFormat="1" ht="21.75" customHeight="1" x14ac:dyDescent="0.55000000000000004">
      <c r="A12" s="17" t="s">
        <v>42</v>
      </c>
      <c r="B12" s="10"/>
      <c r="C12" s="10"/>
    </row>
    <row r="13" spans="1:5" s="7" customFormat="1" ht="21.75" customHeight="1" x14ac:dyDescent="0.55000000000000004">
      <c r="A13" s="18" t="s">
        <v>43</v>
      </c>
      <c r="B13" s="10"/>
      <c r="C13" s="10"/>
    </row>
    <row r="14" spans="1:5" s="7" customFormat="1" ht="21.75" customHeight="1" x14ac:dyDescent="0.55000000000000004">
      <c r="A14" s="18" t="s">
        <v>44</v>
      </c>
      <c r="B14" s="10"/>
      <c r="C14" s="10"/>
    </row>
    <row r="15" spans="1:5" s="7" customFormat="1" ht="19.5" customHeight="1" x14ac:dyDescent="0.55000000000000004">
      <c r="A15" s="51" t="s">
        <v>45</v>
      </c>
      <c r="B15" s="21" t="s">
        <v>46</v>
      </c>
      <c r="C15" s="151" t="s">
        <v>47</v>
      </c>
    </row>
    <row r="16" spans="1:5" s="7" customFormat="1" ht="24" x14ac:dyDescent="0.55000000000000004">
      <c r="A16" s="22" t="s">
        <v>48</v>
      </c>
      <c r="B16" s="23"/>
      <c r="C16" s="24"/>
    </row>
    <row r="17" spans="1:3" s="7" customFormat="1" ht="24" x14ac:dyDescent="0.55000000000000004">
      <c r="A17" s="25" t="s">
        <v>50</v>
      </c>
      <c r="B17" s="26">
        <v>26</v>
      </c>
      <c r="C17" s="27">
        <f>B17*100/146</f>
        <v>17.80821917808219</v>
      </c>
    </row>
    <row r="18" spans="1:3" s="7" customFormat="1" ht="24" x14ac:dyDescent="0.55000000000000004">
      <c r="A18" s="28" t="s">
        <v>49</v>
      </c>
      <c r="B18" s="29">
        <v>7</v>
      </c>
      <c r="C18" s="27">
        <f>B18*100/146</f>
        <v>4.7945205479452051</v>
      </c>
    </row>
    <row r="19" spans="1:3" s="7" customFormat="1" ht="24" x14ac:dyDescent="0.55000000000000004">
      <c r="A19" s="22" t="s">
        <v>438</v>
      </c>
      <c r="B19" s="23"/>
      <c r="C19" s="24"/>
    </row>
    <row r="20" spans="1:3" s="7" customFormat="1" ht="24" x14ac:dyDescent="0.55000000000000004">
      <c r="A20" s="25" t="s">
        <v>50</v>
      </c>
      <c r="B20" s="26">
        <v>25</v>
      </c>
      <c r="C20" s="27">
        <f>B20*100/146</f>
        <v>17.123287671232877</v>
      </c>
    </row>
    <row r="21" spans="1:3" s="7" customFormat="1" ht="24" x14ac:dyDescent="0.55000000000000004">
      <c r="A21" s="28" t="s">
        <v>49</v>
      </c>
      <c r="B21" s="29">
        <v>13</v>
      </c>
      <c r="C21" s="30">
        <f>B21*100/146</f>
        <v>8.9041095890410951</v>
      </c>
    </row>
    <row r="22" spans="1:3" s="7" customFormat="1" ht="24" x14ac:dyDescent="0.55000000000000004">
      <c r="A22" s="22" t="s">
        <v>51</v>
      </c>
      <c r="B22" s="31"/>
      <c r="C22" s="27"/>
    </row>
    <row r="23" spans="1:3" s="7" customFormat="1" ht="24" x14ac:dyDescent="0.55000000000000004">
      <c r="A23" s="25" t="s">
        <v>50</v>
      </c>
      <c r="B23" s="26">
        <v>24</v>
      </c>
      <c r="C23" s="27">
        <f>B23*100/146</f>
        <v>16.438356164383563</v>
      </c>
    </row>
    <row r="24" spans="1:3" s="7" customFormat="1" ht="24" x14ac:dyDescent="0.55000000000000004">
      <c r="A24" s="28" t="s">
        <v>49</v>
      </c>
      <c r="B24" s="29">
        <v>11</v>
      </c>
      <c r="C24" s="27">
        <f>B24*100/146</f>
        <v>7.5342465753424657</v>
      </c>
    </row>
    <row r="25" spans="1:3" s="7" customFormat="1" ht="24" x14ac:dyDescent="0.55000000000000004">
      <c r="A25" s="25" t="s">
        <v>52</v>
      </c>
      <c r="B25" s="26"/>
      <c r="C25" s="24"/>
    </row>
    <row r="26" spans="1:3" s="7" customFormat="1" ht="24" x14ac:dyDescent="0.55000000000000004">
      <c r="A26" s="25" t="s">
        <v>50</v>
      </c>
      <c r="B26" s="26">
        <v>18</v>
      </c>
      <c r="C26" s="27">
        <f>B26*100/146</f>
        <v>12.328767123287671</v>
      </c>
    </row>
    <row r="27" spans="1:3" s="7" customFormat="1" ht="24" x14ac:dyDescent="0.55000000000000004">
      <c r="A27" s="25" t="s">
        <v>49</v>
      </c>
      <c r="B27" s="26">
        <v>7</v>
      </c>
      <c r="C27" s="30">
        <f>B27*100/146</f>
        <v>4.7945205479452051</v>
      </c>
    </row>
    <row r="28" spans="1:3" s="7" customFormat="1" ht="24" x14ac:dyDescent="0.55000000000000004">
      <c r="A28" s="22" t="s">
        <v>439</v>
      </c>
      <c r="B28" s="31"/>
      <c r="C28" s="27"/>
    </row>
    <row r="29" spans="1:3" s="7" customFormat="1" ht="24" x14ac:dyDescent="0.55000000000000004">
      <c r="A29" s="25" t="s">
        <v>50</v>
      </c>
      <c r="B29" s="32">
        <v>6</v>
      </c>
      <c r="C29" s="27">
        <f>B29*100/146</f>
        <v>4.1095890410958908</v>
      </c>
    </row>
    <row r="30" spans="1:3" s="7" customFormat="1" ht="24" x14ac:dyDescent="0.55000000000000004">
      <c r="A30" s="28" t="s">
        <v>49</v>
      </c>
      <c r="B30" s="33">
        <v>9</v>
      </c>
      <c r="C30" s="30">
        <f>B30*100/146</f>
        <v>6.1643835616438354</v>
      </c>
    </row>
    <row r="31" spans="1:3" s="7" customFormat="1" ht="19.5" customHeight="1" thickBot="1" x14ac:dyDescent="0.6">
      <c r="A31" s="152" t="s">
        <v>53</v>
      </c>
      <c r="B31" s="153">
        <f>SUM(B17:B30)</f>
        <v>146</v>
      </c>
      <c r="C31" s="148">
        <f>B31*100/146</f>
        <v>100</v>
      </c>
    </row>
    <row r="32" spans="1:3" s="7" customFormat="1" ht="19.5" customHeight="1" thickTop="1" x14ac:dyDescent="0.55000000000000004">
      <c r="A32" s="37"/>
      <c r="B32" s="38"/>
      <c r="C32" s="39"/>
    </row>
    <row r="33" spans="1:4" s="7" customFormat="1" ht="24" x14ac:dyDescent="0.55000000000000004">
      <c r="A33" s="6" t="s">
        <v>527</v>
      </c>
      <c r="B33" s="10"/>
      <c r="C33" s="10"/>
    </row>
    <row r="34" spans="1:4" s="7" customFormat="1" ht="24" x14ac:dyDescent="0.55000000000000004">
      <c r="A34" s="6" t="s">
        <v>528</v>
      </c>
      <c r="B34" s="10"/>
      <c r="C34" s="10"/>
    </row>
    <row r="35" spans="1:4" s="7" customFormat="1" ht="24" x14ac:dyDescent="0.55000000000000004">
      <c r="A35" s="6" t="s">
        <v>529</v>
      </c>
      <c r="B35" s="10"/>
      <c r="C35" s="10"/>
    </row>
    <row r="36" spans="1:4" s="7" customFormat="1" ht="24" x14ac:dyDescent="0.55000000000000004">
      <c r="A36" s="6" t="s">
        <v>530</v>
      </c>
      <c r="B36" s="10"/>
      <c r="C36" s="10"/>
    </row>
    <row r="37" spans="1:4" s="7" customFormat="1" ht="12" customHeight="1" x14ac:dyDescent="0.55000000000000004">
      <c r="A37" s="6"/>
      <c r="B37" s="10"/>
      <c r="C37" s="10"/>
    </row>
    <row r="38" spans="1:4" s="7" customFormat="1" ht="24" x14ac:dyDescent="0.55000000000000004">
      <c r="A38" s="40" t="s">
        <v>54</v>
      </c>
      <c r="B38" s="10"/>
      <c r="C38" s="10"/>
    </row>
    <row r="39" spans="1:4" s="7" customFormat="1" ht="19.5" customHeight="1" x14ac:dyDescent="0.55000000000000004">
      <c r="A39" s="188" t="s">
        <v>45</v>
      </c>
      <c r="B39" s="176" t="s">
        <v>46</v>
      </c>
      <c r="C39" s="176" t="s">
        <v>47</v>
      </c>
    </row>
    <row r="40" spans="1:4" s="7" customFormat="1" ht="21.75" customHeight="1" x14ac:dyDescent="0.55000000000000004">
      <c r="A40" s="22" t="s">
        <v>48</v>
      </c>
      <c r="B40" s="31"/>
      <c r="C40" s="31"/>
    </row>
    <row r="41" spans="1:4" s="7" customFormat="1" ht="24" x14ac:dyDescent="0.55000000000000004">
      <c r="A41" s="47" t="s">
        <v>55</v>
      </c>
      <c r="B41" s="26">
        <v>15</v>
      </c>
      <c r="C41" s="27">
        <f>B41*100/146</f>
        <v>10.273972602739725</v>
      </c>
      <c r="D41" s="43"/>
    </row>
    <row r="42" spans="1:4" s="7" customFormat="1" ht="24" x14ac:dyDescent="0.55000000000000004">
      <c r="A42" s="25" t="s">
        <v>56</v>
      </c>
      <c r="B42" s="26">
        <v>5</v>
      </c>
      <c r="C42" s="27">
        <f t="shared" ref="C42:C44" si="0">B42*100/146</f>
        <v>3.4246575342465753</v>
      </c>
      <c r="D42" s="43"/>
    </row>
    <row r="43" spans="1:4" s="7" customFormat="1" ht="24" x14ac:dyDescent="0.55000000000000004">
      <c r="A43" s="25" t="s">
        <v>57</v>
      </c>
      <c r="B43" s="26">
        <v>11</v>
      </c>
      <c r="C43" s="27">
        <f t="shared" si="0"/>
        <v>7.5342465753424657</v>
      </c>
      <c r="D43" s="43"/>
    </row>
    <row r="44" spans="1:4" s="7" customFormat="1" ht="24" x14ac:dyDescent="0.55000000000000004">
      <c r="A44" s="28" t="s">
        <v>120</v>
      </c>
      <c r="B44" s="29">
        <v>2</v>
      </c>
      <c r="C44" s="27">
        <f t="shared" si="0"/>
        <v>1.3698630136986301</v>
      </c>
      <c r="D44" s="43"/>
    </row>
    <row r="45" spans="1:4" s="7" customFormat="1" ht="20.25" customHeight="1" x14ac:dyDescent="0.55000000000000004">
      <c r="A45" s="22" t="s">
        <v>440</v>
      </c>
      <c r="B45" s="31"/>
      <c r="C45" s="31"/>
    </row>
    <row r="46" spans="1:4" s="7" customFormat="1" ht="24" x14ac:dyDescent="0.55000000000000004">
      <c r="A46" s="25" t="s">
        <v>55</v>
      </c>
      <c r="B46" s="26">
        <v>16</v>
      </c>
      <c r="C46" s="27">
        <f>B46*100/146</f>
        <v>10.95890410958904</v>
      </c>
      <c r="D46" s="43"/>
    </row>
    <row r="47" spans="1:4" s="7" customFormat="1" ht="24" x14ac:dyDescent="0.55000000000000004">
      <c r="A47" s="25" t="s">
        <v>56</v>
      </c>
      <c r="B47" s="26">
        <v>13</v>
      </c>
      <c r="C47" s="27">
        <f t="shared" ref="C47:C48" si="1">B47*100/146</f>
        <v>8.9041095890410951</v>
      </c>
      <c r="D47" s="43"/>
    </row>
    <row r="48" spans="1:4" s="7" customFormat="1" ht="24" x14ac:dyDescent="0.55000000000000004">
      <c r="A48" s="28" t="s">
        <v>120</v>
      </c>
      <c r="B48" s="33">
        <v>9</v>
      </c>
      <c r="C48" s="27">
        <f t="shared" si="1"/>
        <v>6.1643835616438354</v>
      </c>
      <c r="D48" s="43"/>
    </row>
    <row r="49" spans="1:4" s="7" customFormat="1" ht="21.75" customHeight="1" x14ac:dyDescent="0.55000000000000004">
      <c r="A49" s="22" t="s">
        <v>58</v>
      </c>
      <c r="B49" s="23"/>
      <c r="C49" s="24"/>
      <c r="D49" s="43"/>
    </row>
    <row r="50" spans="1:4" s="7" customFormat="1" ht="24" x14ac:dyDescent="0.55000000000000004">
      <c r="A50" s="25" t="s">
        <v>55</v>
      </c>
      <c r="B50" s="26">
        <v>14</v>
      </c>
      <c r="C50" s="27">
        <f>B50*100/146</f>
        <v>9.5890410958904102</v>
      </c>
      <c r="D50" s="43"/>
    </row>
    <row r="51" spans="1:4" s="7" customFormat="1" ht="24" x14ac:dyDescent="0.55000000000000004">
      <c r="A51" s="25" t="s">
        <v>56</v>
      </c>
      <c r="B51" s="26">
        <v>13</v>
      </c>
      <c r="C51" s="27">
        <f t="shared" ref="C51:C52" si="2">B51*100/146</f>
        <v>8.9041095890410951</v>
      </c>
      <c r="D51" s="43"/>
    </row>
    <row r="52" spans="1:4" s="7" customFormat="1" ht="24" x14ac:dyDescent="0.55000000000000004">
      <c r="A52" s="28" t="s">
        <v>57</v>
      </c>
      <c r="B52" s="33">
        <v>8</v>
      </c>
      <c r="C52" s="30">
        <f t="shared" si="2"/>
        <v>5.4794520547945202</v>
      </c>
      <c r="D52" s="43"/>
    </row>
    <row r="53" spans="1:4" s="7" customFormat="1" ht="21.75" customHeight="1" x14ac:dyDescent="0.55000000000000004">
      <c r="A53" s="25" t="s">
        <v>52</v>
      </c>
      <c r="B53" s="32"/>
      <c r="C53" s="27"/>
    </row>
    <row r="54" spans="1:4" s="7" customFormat="1" ht="24" x14ac:dyDescent="0.55000000000000004">
      <c r="A54" s="25" t="s">
        <v>55</v>
      </c>
      <c r="B54" s="26">
        <v>13</v>
      </c>
      <c r="C54" s="27">
        <f>B54*100/146</f>
        <v>8.9041095890410951</v>
      </c>
      <c r="D54" s="43"/>
    </row>
    <row r="55" spans="1:4" s="7" customFormat="1" ht="24" x14ac:dyDescent="0.55000000000000004">
      <c r="A55" s="25" t="s">
        <v>56</v>
      </c>
      <c r="B55" s="26">
        <v>10</v>
      </c>
      <c r="C55" s="27">
        <f t="shared" ref="C55:C56" si="3">B55*100/146</f>
        <v>6.8493150684931505</v>
      </c>
      <c r="D55" s="43"/>
    </row>
    <row r="56" spans="1:4" s="7" customFormat="1" ht="24" x14ac:dyDescent="0.55000000000000004">
      <c r="A56" s="25" t="s">
        <v>57</v>
      </c>
      <c r="B56" s="26">
        <v>1</v>
      </c>
      <c r="C56" s="27">
        <f t="shared" si="3"/>
        <v>0.68493150684931503</v>
      </c>
      <c r="D56" s="43"/>
    </row>
    <row r="57" spans="1:4" s="7" customFormat="1" ht="24" x14ac:dyDescent="0.55000000000000004">
      <c r="A57" s="28" t="s">
        <v>120</v>
      </c>
      <c r="B57" s="29">
        <v>1</v>
      </c>
      <c r="C57" s="30">
        <f>B57*100/146</f>
        <v>0.68493150684931503</v>
      </c>
      <c r="D57" s="43"/>
    </row>
    <row r="58" spans="1:4" s="7" customFormat="1" ht="21" customHeight="1" x14ac:dyDescent="0.55000000000000004">
      <c r="A58" s="25" t="s">
        <v>439</v>
      </c>
      <c r="B58" s="32"/>
      <c r="C58" s="27"/>
    </row>
    <row r="59" spans="1:4" s="7" customFormat="1" ht="24" x14ac:dyDescent="0.55000000000000004">
      <c r="A59" s="25" t="s">
        <v>55</v>
      </c>
      <c r="B59" s="26">
        <v>3</v>
      </c>
      <c r="C59" s="27">
        <f>B59*100/146</f>
        <v>2.0547945205479454</v>
      </c>
      <c r="D59" s="43"/>
    </row>
    <row r="60" spans="1:4" s="7" customFormat="1" ht="24" x14ac:dyDescent="0.55000000000000004">
      <c r="A60" s="25" t="s">
        <v>56</v>
      </c>
      <c r="B60" s="26">
        <v>6</v>
      </c>
      <c r="C60" s="27">
        <f t="shared" ref="C60:C62" si="4">B60*100/146</f>
        <v>4.1095890410958908</v>
      </c>
      <c r="D60" s="43"/>
    </row>
    <row r="61" spans="1:4" s="7" customFormat="1" ht="21.75" customHeight="1" x14ac:dyDescent="0.55000000000000004">
      <c r="A61" s="28" t="s">
        <v>57</v>
      </c>
      <c r="B61" s="26">
        <v>6</v>
      </c>
      <c r="C61" s="27">
        <f t="shared" si="4"/>
        <v>4.1095890410958908</v>
      </c>
      <c r="D61" s="43"/>
    </row>
    <row r="62" spans="1:4" s="7" customFormat="1" ht="20.25" customHeight="1" x14ac:dyDescent="0.55000000000000004">
      <c r="A62" s="44" t="s">
        <v>53</v>
      </c>
      <c r="B62" s="45">
        <f>SUM(B40:B61)</f>
        <v>146</v>
      </c>
      <c r="C62" s="132">
        <f t="shared" si="4"/>
        <v>100</v>
      </c>
      <c r="D62" s="42"/>
    </row>
    <row r="63" spans="1:4" s="7" customFormat="1" ht="24" x14ac:dyDescent="0.55000000000000004">
      <c r="A63" s="37"/>
      <c r="B63" s="38"/>
      <c r="C63" s="39"/>
      <c r="D63" s="43"/>
    </row>
    <row r="64" spans="1:4" s="7" customFormat="1" ht="24" x14ac:dyDescent="0.55000000000000004">
      <c r="A64" s="6" t="s">
        <v>531</v>
      </c>
      <c r="B64" s="10"/>
      <c r="C64" s="10"/>
    </row>
    <row r="65" spans="1:4" s="7" customFormat="1" ht="24" x14ac:dyDescent="0.55000000000000004">
      <c r="A65" s="6" t="s">
        <v>532</v>
      </c>
      <c r="B65" s="10"/>
      <c r="C65" s="10"/>
    </row>
    <row r="66" spans="1:4" s="7" customFormat="1" ht="24" x14ac:dyDescent="0.55000000000000004">
      <c r="A66" s="6" t="s">
        <v>533</v>
      </c>
      <c r="B66" s="10"/>
      <c r="C66" s="10"/>
    </row>
    <row r="67" spans="1:4" s="7" customFormat="1" ht="24" x14ac:dyDescent="0.55000000000000004">
      <c r="A67" s="6" t="s">
        <v>534</v>
      </c>
      <c r="B67" s="10"/>
      <c r="C67" s="10"/>
    </row>
    <row r="68" spans="1:4" s="7" customFormat="1" ht="24" x14ac:dyDescent="0.55000000000000004">
      <c r="A68" s="6" t="s">
        <v>535</v>
      </c>
      <c r="B68" s="10"/>
      <c r="C68" s="10"/>
    </row>
    <row r="69" spans="1:4" s="7" customFormat="1" ht="24" x14ac:dyDescent="0.55000000000000004">
      <c r="A69" s="6" t="s">
        <v>615</v>
      </c>
      <c r="B69" s="10"/>
      <c r="C69" s="10"/>
    </row>
    <row r="70" spans="1:4" s="7" customFormat="1" ht="24" x14ac:dyDescent="0.55000000000000004">
      <c r="A70" s="6" t="s">
        <v>536</v>
      </c>
      <c r="B70" s="10"/>
      <c r="C70" s="10"/>
    </row>
    <row r="71" spans="1:4" s="7" customFormat="1" ht="24" x14ac:dyDescent="0.55000000000000004">
      <c r="A71" s="6"/>
      <c r="B71" s="10"/>
      <c r="C71" s="10"/>
    </row>
    <row r="72" spans="1:4" s="7" customFormat="1" ht="24" x14ac:dyDescent="0.55000000000000004">
      <c r="A72" s="40" t="s">
        <v>59</v>
      </c>
      <c r="B72" s="10"/>
      <c r="C72" s="10"/>
    </row>
    <row r="73" spans="1:4" s="7" customFormat="1" ht="24" x14ac:dyDescent="0.55000000000000004">
      <c r="A73" s="19" t="s">
        <v>45</v>
      </c>
      <c r="B73" s="21" t="s">
        <v>46</v>
      </c>
      <c r="C73" s="21" t="s">
        <v>47</v>
      </c>
    </row>
    <row r="74" spans="1:4" s="7" customFormat="1" ht="24" x14ac:dyDescent="0.55000000000000004">
      <c r="A74" s="22" t="s">
        <v>60</v>
      </c>
      <c r="B74" s="46"/>
      <c r="C74" s="46"/>
      <c r="D74" s="43"/>
    </row>
    <row r="75" spans="1:4" s="7" customFormat="1" ht="24" x14ac:dyDescent="0.55000000000000004">
      <c r="A75" s="25" t="s">
        <v>61</v>
      </c>
      <c r="B75" s="26">
        <v>24</v>
      </c>
      <c r="C75" s="27">
        <f>B75*100/146</f>
        <v>16.438356164383563</v>
      </c>
      <c r="D75" s="43"/>
    </row>
    <row r="76" spans="1:4" s="7" customFormat="1" ht="24" x14ac:dyDescent="0.55000000000000004">
      <c r="A76" s="28" t="s">
        <v>62</v>
      </c>
      <c r="B76" s="33">
        <v>9</v>
      </c>
      <c r="C76" s="30">
        <f t="shared" ref="C76:C88" si="5">B76*100/146</f>
        <v>6.1643835616438354</v>
      </c>
      <c r="D76" s="43"/>
    </row>
    <row r="77" spans="1:4" s="7" customFormat="1" ht="24" x14ac:dyDescent="0.55000000000000004">
      <c r="A77" s="25" t="s">
        <v>440</v>
      </c>
      <c r="B77" s="26"/>
      <c r="C77" s="27"/>
      <c r="D77" s="43"/>
    </row>
    <row r="78" spans="1:4" s="7" customFormat="1" ht="24" x14ac:dyDescent="0.55000000000000004">
      <c r="A78" s="25" t="s">
        <v>61</v>
      </c>
      <c r="B78" s="26">
        <v>22</v>
      </c>
      <c r="C78" s="27">
        <f t="shared" si="5"/>
        <v>15.068493150684931</v>
      </c>
      <c r="D78" s="43"/>
    </row>
    <row r="79" spans="1:4" s="7" customFormat="1" ht="24" x14ac:dyDescent="0.55000000000000004">
      <c r="A79" s="25" t="s">
        <v>62</v>
      </c>
      <c r="B79" s="26">
        <v>16</v>
      </c>
      <c r="C79" s="30">
        <f t="shared" si="5"/>
        <v>10.95890410958904</v>
      </c>
      <c r="D79" s="43"/>
    </row>
    <row r="80" spans="1:4" s="7" customFormat="1" ht="24" x14ac:dyDescent="0.55000000000000004">
      <c r="A80" s="22" t="s">
        <v>63</v>
      </c>
      <c r="B80" s="41"/>
      <c r="C80" s="27"/>
    </row>
    <row r="81" spans="1:4" s="7" customFormat="1" ht="24" x14ac:dyDescent="0.55000000000000004">
      <c r="A81" s="25" t="s">
        <v>61</v>
      </c>
      <c r="B81" s="26">
        <v>27</v>
      </c>
      <c r="C81" s="27">
        <f t="shared" si="5"/>
        <v>18.493150684931507</v>
      </c>
      <c r="D81" s="43"/>
    </row>
    <row r="82" spans="1:4" s="7" customFormat="1" ht="24" x14ac:dyDescent="0.55000000000000004">
      <c r="A82" s="28" t="s">
        <v>62</v>
      </c>
      <c r="B82" s="33">
        <v>8</v>
      </c>
      <c r="C82" s="30">
        <f t="shared" si="5"/>
        <v>5.4794520547945202</v>
      </c>
    </row>
    <row r="83" spans="1:4" s="7" customFormat="1" ht="24" x14ac:dyDescent="0.55000000000000004">
      <c r="A83" s="25" t="s">
        <v>52</v>
      </c>
      <c r="B83" s="31"/>
      <c r="C83" s="27"/>
      <c r="D83" s="43"/>
    </row>
    <row r="84" spans="1:4" s="7" customFormat="1" ht="24" x14ac:dyDescent="0.55000000000000004">
      <c r="A84" s="47" t="s">
        <v>61</v>
      </c>
      <c r="B84" s="26">
        <v>21</v>
      </c>
      <c r="C84" s="27">
        <f t="shared" si="5"/>
        <v>14.383561643835616</v>
      </c>
      <c r="D84" s="43"/>
    </row>
    <row r="85" spans="1:4" s="7" customFormat="1" ht="24" x14ac:dyDescent="0.55000000000000004">
      <c r="A85" s="48" t="s">
        <v>62</v>
      </c>
      <c r="B85" s="29">
        <v>4</v>
      </c>
      <c r="C85" s="30">
        <f t="shared" si="5"/>
        <v>2.7397260273972601</v>
      </c>
      <c r="D85" s="43"/>
    </row>
    <row r="86" spans="1:4" s="7" customFormat="1" ht="24" x14ac:dyDescent="0.55000000000000004">
      <c r="A86" s="47" t="s">
        <v>439</v>
      </c>
      <c r="B86" s="26"/>
      <c r="C86" s="27"/>
      <c r="D86" s="43"/>
    </row>
    <row r="87" spans="1:4" s="7" customFormat="1" ht="24" x14ac:dyDescent="0.55000000000000004">
      <c r="A87" s="28" t="s">
        <v>62</v>
      </c>
      <c r="B87" s="33">
        <v>15</v>
      </c>
      <c r="C87" s="27">
        <f t="shared" si="5"/>
        <v>10.273972602739725</v>
      </c>
      <c r="D87" s="43"/>
    </row>
    <row r="88" spans="1:4" s="7" customFormat="1" ht="24" x14ac:dyDescent="0.55000000000000004">
      <c r="A88" s="34" t="s">
        <v>53</v>
      </c>
      <c r="B88" s="35">
        <f>SUM(B75:B87)</f>
        <v>146</v>
      </c>
      <c r="C88" s="36">
        <f t="shared" si="5"/>
        <v>100</v>
      </c>
    </row>
    <row r="89" spans="1:4" s="7" customFormat="1" ht="24" x14ac:dyDescent="0.55000000000000004">
      <c r="A89" s="49"/>
      <c r="B89" s="38"/>
      <c r="C89" s="39"/>
    </row>
    <row r="90" spans="1:4" s="7" customFormat="1" ht="24" x14ac:dyDescent="0.55000000000000004">
      <c r="A90" s="49"/>
      <c r="B90" s="38"/>
      <c r="C90" s="39"/>
    </row>
    <row r="91" spans="1:4" s="7" customFormat="1" ht="24" x14ac:dyDescent="0.55000000000000004">
      <c r="A91" s="49"/>
      <c r="B91" s="38"/>
      <c r="C91" s="39"/>
    </row>
    <row r="92" spans="1:4" s="7" customFormat="1" ht="24" x14ac:dyDescent="0.55000000000000004">
      <c r="A92" s="49"/>
      <c r="B92" s="38"/>
      <c r="C92" s="39"/>
    </row>
    <row r="93" spans="1:4" s="7" customFormat="1" ht="24" x14ac:dyDescent="0.55000000000000004">
      <c r="A93" s="6" t="s">
        <v>537</v>
      </c>
      <c r="B93" s="10"/>
      <c r="C93" s="10"/>
    </row>
    <row r="94" spans="1:4" s="7" customFormat="1" ht="24" x14ac:dyDescent="0.55000000000000004">
      <c r="A94" s="6" t="s">
        <v>538</v>
      </c>
      <c r="B94" s="10"/>
      <c r="C94" s="10"/>
    </row>
    <row r="95" spans="1:4" s="7" customFormat="1" ht="24" x14ac:dyDescent="0.55000000000000004">
      <c r="A95" s="6" t="s">
        <v>539</v>
      </c>
      <c r="B95" s="10"/>
      <c r="C95" s="10"/>
    </row>
    <row r="96" spans="1:4" s="7" customFormat="1" ht="24" x14ac:dyDescent="0.55000000000000004">
      <c r="A96" s="6" t="s">
        <v>540</v>
      </c>
      <c r="B96" s="10"/>
      <c r="C96" s="10"/>
    </row>
    <row r="97" spans="1:3" s="7" customFormat="1" ht="24" x14ac:dyDescent="0.55000000000000004">
      <c r="A97" s="6" t="s">
        <v>541</v>
      </c>
      <c r="B97" s="10"/>
      <c r="C97" s="10"/>
    </row>
    <row r="98" spans="1:3" s="7" customFormat="1" ht="24" x14ac:dyDescent="0.55000000000000004">
      <c r="A98" s="6"/>
      <c r="B98" s="10"/>
      <c r="C98" s="10"/>
    </row>
    <row r="99" spans="1:3" s="120" customFormat="1" ht="21.75" customHeight="1" x14ac:dyDescent="0.55000000000000004">
      <c r="A99" s="118" t="s">
        <v>64</v>
      </c>
      <c r="B99" s="119"/>
      <c r="C99" s="119"/>
    </row>
    <row r="100" spans="1:3" s="120" customFormat="1" ht="19.5" customHeight="1" x14ac:dyDescent="0.55000000000000004">
      <c r="A100" s="121" t="s">
        <v>45</v>
      </c>
      <c r="B100" s="122" t="s">
        <v>46</v>
      </c>
      <c r="C100" s="122" t="s">
        <v>47</v>
      </c>
    </row>
    <row r="101" spans="1:3" s="120" customFormat="1" ht="23.25" x14ac:dyDescent="0.55000000000000004">
      <c r="A101" s="123" t="s">
        <v>65</v>
      </c>
      <c r="B101" s="124"/>
      <c r="C101" s="125"/>
    </row>
    <row r="102" spans="1:3" s="129" customFormat="1" ht="18.75" customHeight="1" x14ac:dyDescent="0.2">
      <c r="A102" s="126" t="s">
        <v>66</v>
      </c>
      <c r="B102" s="127">
        <v>7</v>
      </c>
      <c r="C102" s="128">
        <f>B102*100/146</f>
        <v>4.7945205479452051</v>
      </c>
    </row>
    <row r="103" spans="1:3" s="129" customFormat="1" ht="18.75" customHeight="1" x14ac:dyDescent="0.2">
      <c r="A103" s="126" t="s">
        <v>449</v>
      </c>
      <c r="B103" s="127">
        <v>2</v>
      </c>
      <c r="C103" s="128">
        <f t="shared" ref="C103:C111" si="6">B103*100/146</f>
        <v>1.3698630136986301</v>
      </c>
    </row>
    <row r="104" spans="1:3" s="129" customFormat="1" ht="18.75" customHeight="1" x14ac:dyDescent="0.2">
      <c r="A104" s="126" t="s">
        <v>445</v>
      </c>
      <c r="B104" s="127">
        <v>2</v>
      </c>
      <c r="C104" s="128">
        <f t="shared" si="6"/>
        <v>1.3698630136986301</v>
      </c>
    </row>
    <row r="105" spans="1:3" s="129" customFormat="1" ht="18.75" customHeight="1" x14ac:dyDescent="0.2">
      <c r="A105" s="126" t="s">
        <v>542</v>
      </c>
      <c r="B105" s="127">
        <v>11</v>
      </c>
      <c r="C105" s="128">
        <f t="shared" si="6"/>
        <v>7.5342465753424657</v>
      </c>
    </row>
    <row r="106" spans="1:3" s="129" customFormat="1" ht="18.75" customHeight="1" x14ac:dyDescent="0.2">
      <c r="A106" s="126" t="s">
        <v>543</v>
      </c>
      <c r="B106" s="127">
        <v>1</v>
      </c>
      <c r="C106" s="128">
        <f t="shared" si="6"/>
        <v>0.68493150684931503</v>
      </c>
    </row>
    <row r="107" spans="1:3" s="129" customFormat="1" ht="18.75" customHeight="1" x14ac:dyDescent="0.2">
      <c r="A107" s="126" t="s">
        <v>441</v>
      </c>
      <c r="B107" s="127">
        <v>2</v>
      </c>
      <c r="C107" s="128">
        <f t="shared" si="6"/>
        <v>1.3698630136986301</v>
      </c>
    </row>
    <row r="108" spans="1:3" s="129" customFormat="1" ht="18.75" customHeight="1" x14ac:dyDescent="0.2">
      <c r="A108" s="126" t="s">
        <v>444</v>
      </c>
      <c r="B108" s="127">
        <v>1</v>
      </c>
      <c r="C108" s="128">
        <f t="shared" si="6"/>
        <v>0.68493150684931503</v>
      </c>
    </row>
    <row r="109" spans="1:3" s="129" customFormat="1" ht="18.75" customHeight="1" x14ac:dyDescent="0.2">
      <c r="A109" s="126" t="s">
        <v>443</v>
      </c>
      <c r="B109" s="127">
        <v>1</v>
      </c>
      <c r="C109" s="128">
        <f t="shared" si="6"/>
        <v>0.68493150684931503</v>
      </c>
    </row>
    <row r="110" spans="1:3" s="129" customFormat="1" ht="18.75" customHeight="1" x14ac:dyDescent="0.2">
      <c r="A110" s="126" t="s">
        <v>442</v>
      </c>
      <c r="B110" s="127">
        <v>3</v>
      </c>
      <c r="C110" s="128">
        <f t="shared" si="6"/>
        <v>2.0547945205479454</v>
      </c>
    </row>
    <row r="111" spans="1:3" s="129" customFormat="1" ht="18.75" customHeight="1" x14ac:dyDescent="0.2">
      <c r="A111" s="135" t="s">
        <v>446</v>
      </c>
      <c r="B111" s="127">
        <v>3</v>
      </c>
      <c r="C111" s="128">
        <f t="shared" si="6"/>
        <v>2.0547945205479454</v>
      </c>
    </row>
    <row r="112" spans="1:3" s="120" customFormat="1" ht="23.25" x14ac:dyDescent="0.55000000000000004">
      <c r="A112" s="173" t="s">
        <v>438</v>
      </c>
      <c r="B112" s="125"/>
      <c r="C112" s="125"/>
    </row>
    <row r="113" spans="1:4" s="129" customFormat="1" ht="18.75" customHeight="1" x14ac:dyDescent="0.2">
      <c r="A113" s="133" t="s">
        <v>66</v>
      </c>
      <c r="B113" s="174">
        <v>17</v>
      </c>
      <c r="C113" s="128">
        <f>B113*100/146</f>
        <v>11.643835616438356</v>
      </c>
    </row>
    <row r="114" spans="1:4" s="129" customFormat="1" ht="18.75" customHeight="1" x14ac:dyDescent="0.2">
      <c r="A114" s="133" t="s">
        <v>450</v>
      </c>
      <c r="B114" s="174">
        <v>1</v>
      </c>
      <c r="C114" s="128">
        <f t="shared" ref="C114:C123" si="7">B114*100/146</f>
        <v>0.68493150684931503</v>
      </c>
    </row>
    <row r="115" spans="1:4" s="129" customFormat="1" ht="18.75" customHeight="1" x14ac:dyDescent="0.2">
      <c r="A115" s="133" t="s">
        <v>542</v>
      </c>
      <c r="B115" s="174">
        <v>2</v>
      </c>
      <c r="C115" s="128">
        <f t="shared" si="7"/>
        <v>1.3698630136986301</v>
      </c>
    </row>
    <row r="116" spans="1:4" s="129" customFormat="1" ht="18.75" customHeight="1" x14ac:dyDescent="0.2">
      <c r="A116" s="133" t="s">
        <v>444</v>
      </c>
      <c r="B116" s="174">
        <v>1</v>
      </c>
      <c r="C116" s="128">
        <f t="shared" si="7"/>
        <v>0.68493150684931503</v>
      </c>
    </row>
    <row r="117" spans="1:4" s="129" customFormat="1" ht="18.75" customHeight="1" x14ac:dyDescent="0.2">
      <c r="A117" s="133" t="s">
        <v>445</v>
      </c>
      <c r="B117" s="174">
        <v>7</v>
      </c>
      <c r="C117" s="128">
        <f t="shared" si="7"/>
        <v>4.7945205479452051</v>
      </c>
    </row>
    <row r="118" spans="1:4" s="129" customFormat="1" ht="18.75" customHeight="1" x14ac:dyDescent="0.2">
      <c r="A118" s="133" t="s">
        <v>446</v>
      </c>
      <c r="B118" s="174">
        <v>1</v>
      </c>
      <c r="C118" s="128">
        <f t="shared" si="7"/>
        <v>0.68493150684931503</v>
      </c>
    </row>
    <row r="119" spans="1:4" s="129" customFormat="1" ht="18.75" customHeight="1" x14ac:dyDescent="0.2">
      <c r="A119" s="133" t="s">
        <v>448</v>
      </c>
      <c r="B119" s="174">
        <v>1</v>
      </c>
      <c r="C119" s="128">
        <f t="shared" si="7"/>
        <v>0.68493150684931503</v>
      </c>
    </row>
    <row r="120" spans="1:4" s="129" customFormat="1" ht="18.75" customHeight="1" x14ac:dyDescent="0.2">
      <c r="A120" s="133" t="s">
        <v>443</v>
      </c>
      <c r="B120" s="174">
        <v>3</v>
      </c>
      <c r="C120" s="128">
        <f t="shared" si="7"/>
        <v>2.0547945205479454</v>
      </c>
    </row>
    <row r="121" spans="1:4" s="129" customFormat="1" ht="18.75" customHeight="1" x14ac:dyDescent="0.2">
      <c r="A121" s="133" t="s">
        <v>442</v>
      </c>
      <c r="B121" s="174">
        <v>3</v>
      </c>
      <c r="C121" s="128">
        <f t="shared" si="7"/>
        <v>2.0547945205479454</v>
      </c>
    </row>
    <row r="122" spans="1:4" s="129" customFormat="1" ht="18.75" customHeight="1" x14ac:dyDescent="0.2">
      <c r="A122" s="133" t="s">
        <v>441</v>
      </c>
      <c r="B122" s="174">
        <v>1</v>
      </c>
      <c r="C122" s="128">
        <f t="shared" si="7"/>
        <v>0.68493150684931503</v>
      </c>
    </row>
    <row r="123" spans="1:4" s="129" customFormat="1" ht="18.75" customHeight="1" x14ac:dyDescent="0.2">
      <c r="A123" s="175" t="s">
        <v>449</v>
      </c>
      <c r="B123" s="134">
        <v>1</v>
      </c>
      <c r="C123" s="172">
        <f t="shared" si="7"/>
        <v>0.68493150684931503</v>
      </c>
    </row>
    <row r="124" spans="1:4" s="129" customFormat="1" ht="18.75" customHeight="1" x14ac:dyDescent="0.2">
      <c r="A124" s="202"/>
      <c r="B124" s="203"/>
      <c r="C124" s="204"/>
    </row>
    <row r="125" spans="1:4" s="129" customFormat="1" ht="18.75" customHeight="1" x14ac:dyDescent="0.2">
      <c r="A125" s="202"/>
      <c r="B125" s="203"/>
      <c r="C125" s="204"/>
    </row>
    <row r="126" spans="1:4" s="129" customFormat="1" ht="18.75" customHeight="1" x14ac:dyDescent="0.2">
      <c r="A126" s="202"/>
      <c r="B126" s="203"/>
      <c r="C126" s="204"/>
    </row>
    <row r="127" spans="1:4" s="129" customFormat="1" ht="18.75" customHeight="1" x14ac:dyDescent="0.2">
      <c r="A127" s="177" t="s">
        <v>67</v>
      </c>
      <c r="B127" s="176"/>
      <c r="C127" s="136"/>
      <c r="D127" s="131"/>
    </row>
    <row r="128" spans="1:4" s="129" customFormat="1" ht="18.75" customHeight="1" x14ac:dyDescent="0.2">
      <c r="A128" s="133" t="s">
        <v>66</v>
      </c>
      <c r="B128" s="174">
        <v>7</v>
      </c>
      <c r="C128" s="128">
        <f>B128*100/146</f>
        <v>4.7945205479452051</v>
      </c>
    </row>
    <row r="129" spans="1:4" s="129" customFormat="1" ht="18.75" customHeight="1" x14ac:dyDescent="0.2">
      <c r="A129" s="133" t="s">
        <v>447</v>
      </c>
      <c r="B129" s="174">
        <v>2</v>
      </c>
      <c r="C129" s="128">
        <f t="shared" ref="C129:C138" si="8">B129*100/146</f>
        <v>1.3698630136986301</v>
      </c>
    </row>
    <row r="130" spans="1:4" s="129" customFormat="1" ht="18.75" customHeight="1" x14ac:dyDescent="0.2">
      <c r="A130" s="133" t="s">
        <v>542</v>
      </c>
      <c r="B130" s="174">
        <v>6</v>
      </c>
      <c r="C130" s="128">
        <f t="shared" si="8"/>
        <v>4.1095890410958908</v>
      </c>
    </row>
    <row r="131" spans="1:4" s="129" customFormat="1" ht="18.75" customHeight="1" x14ac:dyDescent="0.2">
      <c r="A131" s="133" t="s">
        <v>446</v>
      </c>
      <c r="B131" s="174">
        <v>4</v>
      </c>
      <c r="C131" s="128">
        <f t="shared" si="8"/>
        <v>2.7397260273972601</v>
      </c>
    </row>
    <row r="132" spans="1:4" s="129" customFormat="1" ht="18.75" customHeight="1" x14ac:dyDescent="0.2">
      <c r="A132" s="133" t="s">
        <v>442</v>
      </c>
      <c r="B132" s="174">
        <v>5</v>
      </c>
      <c r="C132" s="128">
        <f t="shared" si="8"/>
        <v>3.4246575342465753</v>
      </c>
    </row>
    <row r="133" spans="1:4" s="129" customFormat="1" ht="18.75" customHeight="1" x14ac:dyDescent="0.2">
      <c r="A133" s="133" t="s">
        <v>443</v>
      </c>
      <c r="B133" s="174">
        <v>1</v>
      </c>
      <c r="C133" s="128">
        <f t="shared" si="8"/>
        <v>0.68493150684931503</v>
      </c>
    </row>
    <row r="134" spans="1:4" s="129" customFormat="1" ht="18.75" customHeight="1" x14ac:dyDescent="0.2">
      <c r="A134" s="133" t="s">
        <v>445</v>
      </c>
      <c r="B134" s="174">
        <v>3</v>
      </c>
      <c r="C134" s="128">
        <f t="shared" si="8"/>
        <v>2.0547945205479454</v>
      </c>
    </row>
    <row r="135" spans="1:4" s="129" customFormat="1" ht="18.75" customHeight="1" x14ac:dyDescent="0.2">
      <c r="A135" s="133" t="s">
        <v>449</v>
      </c>
      <c r="B135" s="174">
        <v>3</v>
      </c>
      <c r="C135" s="128">
        <f t="shared" si="8"/>
        <v>2.0547945205479454</v>
      </c>
    </row>
    <row r="136" spans="1:4" s="129" customFormat="1" ht="18.75" customHeight="1" x14ac:dyDescent="0.2">
      <c r="A136" s="133" t="s">
        <v>451</v>
      </c>
      <c r="B136" s="174">
        <v>2</v>
      </c>
      <c r="C136" s="128">
        <f t="shared" si="8"/>
        <v>1.3698630136986301</v>
      </c>
    </row>
    <row r="137" spans="1:4" s="129" customFormat="1" ht="18.75" customHeight="1" x14ac:dyDescent="0.2">
      <c r="A137" s="133" t="s">
        <v>450</v>
      </c>
      <c r="B137" s="174">
        <v>1</v>
      </c>
      <c r="C137" s="128">
        <f t="shared" si="8"/>
        <v>0.68493150684931503</v>
      </c>
    </row>
    <row r="138" spans="1:4" s="129" customFormat="1" ht="18.75" customHeight="1" x14ac:dyDescent="0.2">
      <c r="A138" s="175" t="s">
        <v>444</v>
      </c>
      <c r="B138" s="134">
        <v>1</v>
      </c>
      <c r="C138" s="128">
        <f t="shared" si="8"/>
        <v>0.68493150684931503</v>
      </c>
    </row>
    <row r="139" spans="1:4" s="129" customFormat="1" ht="18.75" customHeight="1" x14ac:dyDescent="0.2">
      <c r="A139" s="177" t="s">
        <v>68</v>
      </c>
      <c r="B139" s="178"/>
      <c r="C139" s="136"/>
      <c r="D139" s="131"/>
    </row>
    <row r="140" spans="1:4" s="129" customFormat="1" ht="18.75" customHeight="1" x14ac:dyDescent="0.2">
      <c r="A140" s="133" t="s">
        <v>446</v>
      </c>
      <c r="B140" s="127">
        <v>5</v>
      </c>
      <c r="C140" s="128">
        <f>B140*100/146</f>
        <v>3.4246575342465753</v>
      </c>
      <c r="D140" s="131"/>
    </row>
    <row r="141" spans="1:4" s="129" customFormat="1" ht="18.75" customHeight="1" x14ac:dyDescent="0.2">
      <c r="A141" s="126" t="s">
        <v>450</v>
      </c>
      <c r="B141" s="127">
        <v>1</v>
      </c>
      <c r="C141" s="128">
        <f t="shared" ref="C141:C147" si="9">B141*100/146</f>
        <v>0.68493150684931503</v>
      </c>
      <c r="D141" s="131"/>
    </row>
    <row r="142" spans="1:4" s="129" customFormat="1" ht="18.75" customHeight="1" x14ac:dyDescent="0.2">
      <c r="A142" s="126" t="s">
        <v>66</v>
      </c>
      <c r="B142" s="127">
        <v>5</v>
      </c>
      <c r="C142" s="128">
        <f t="shared" si="9"/>
        <v>3.4246575342465753</v>
      </c>
      <c r="D142" s="131"/>
    </row>
    <row r="143" spans="1:4" s="129" customFormat="1" ht="18.75" customHeight="1" x14ac:dyDescent="0.2">
      <c r="A143" s="126" t="s">
        <v>544</v>
      </c>
      <c r="B143" s="127">
        <v>1</v>
      </c>
      <c r="C143" s="128">
        <f t="shared" si="9"/>
        <v>0.68493150684931503</v>
      </c>
      <c r="D143" s="131"/>
    </row>
    <row r="144" spans="1:4" s="129" customFormat="1" ht="18.75" customHeight="1" x14ac:dyDescent="0.2">
      <c r="A144" s="126" t="s">
        <v>450</v>
      </c>
      <c r="B144" s="127">
        <v>1</v>
      </c>
      <c r="C144" s="128">
        <f t="shared" si="9"/>
        <v>0.68493150684931503</v>
      </c>
      <c r="D144" s="131"/>
    </row>
    <row r="145" spans="1:4" s="129" customFormat="1" ht="18.75" customHeight="1" x14ac:dyDescent="0.2">
      <c r="A145" s="126" t="s">
        <v>542</v>
      </c>
      <c r="B145" s="127">
        <v>2</v>
      </c>
      <c r="C145" s="128">
        <f t="shared" si="9"/>
        <v>1.3698630136986301</v>
      </c>
      <c r="D145" s="131"/>
    </row>
    <row r="146" spans="1:4" s="129" customFormat="1" ht="18.75" customHeight="1" x14ac:dyDescent="0.2">
      <c r="A146" s="126" t="s">
        <v>442</v>
      </c>
      <c r="B146" s="127">
        <v>8</v>
      </c>
      <c r="C146" s="128">
        <f t="shared" si="9"/>
        <v>5.4794520547945202</v>
      </c>
      <c r="D146" s="131"/>
    </row>
    <row r="147" spans="1:4" s="129" customFormat="1" ht="18.75" customHeight="1" x14ac:dyDescent="0.2">
      <c r="A147" s="126" t="s">
        <v>448</v>
      </c>
      <c r="B147" s="127">
        <v>2</v>
      </c>
      <c r="C147" s="128">
        <f t="shared" si="9"/>
        <v>1.3698630136986301</v>
      </c>
      <c r="D147" s="131"/>
    </row>
    <row r="148" spans="1:4" s="129" customFormat="1" ht="18.75" customHeight="1" x14ac:dyDescent="0.2">
      <c r="A148" s="130" t="s">
        <v>452</v>
      </c>
      <c r="B148" s="179"/>
      <c r="C148" s="136"/>
      <c r="D148" s="131"/>
    </row>
    <row r="149" spans="1:4" s="129" customFormat="1" ht="18.75" customHeight="1" x14ac:dyDescent="0.2">
      <c r="A149" s="126" t="s">
        <v>445</v>
      </c>
      <c r="B149" s="174">
        <v>1</v>
      </c>
      <c r="C149" s="128">
        <f>B149*100/146</f>
        <v>0.68493150684931503</v>
      </c>
      <c r="D149" s="131"/>
    </row>
    <row r="150" spans="1:4" s="129" customFormat="1" ht="18.75" customHeight="1" x14ac:dyDescent="0.2">
      <c r="A150" s="126" t="s">
        <v>446</v>
      </c>
      <c r="B150" s="174">
        <v>1</v>
      </c>
      <c r="C150" s="128">
        <f t="shared" ref="C150:C156" si="10">B150*100/146</f>
        <v>0.68493150684931503</v>
      </c>
      <c r="D150" s="131"/>
    </row>
    <row r="151" spans="1:4" s="129" customFormat="1" ht="18.75" customHeight="1" x14ac:dyDescent="0.2">
      <c r="A151" s="126" t="s">
        <v>66</v>
      </c>
      <c r="B151" s="174">
        <v>8</v>
      </c>
      <c r="C151" s="128">
        <f t="shared" si="10"/>
        <v>5.4794520547945202</v>
      </c>
      <c r="D151" s="131"/>
    </row>
    <row r="152" spans="1:4" s="129" customFormat="1" ht="18.75" customHeight="1" x14ac:dyDescent="0.2">
      <c r="A152" s="126" t="s">
        <v>544</v>
      </c>
      <c r="B152" s="174">
        <v>1</v>
      </c>
      <c r="C152" s="128">
        <f t="shared" si="10"/>
        <v>0.68493150684931503</v>
      </c>
      <c r="D152" s="131"/>
    </row>
    <row r="153" spans="1:4" s="129" customFormat="1" ht="18.75" customHeight="1" x14ac:dyDescent="0.2">
      <c r="A153" s="126" t="s">
        <v>443</v>
      </c>
      <c r="B153" s="174">
        <v>1</v>
      </c>
      <c r="C153" s="128">
        <f t="shared" si="10"/>
        <v>0.68493150684931503</v>
      </c>
      <c r="D153" s="131"/>
    </row>
    <row r="154" spans="1:4" s="129" customFormat="1" ht="18.75" customHeight="1" x14ac:dyDescent="0.2">
      <c r="A154" s="126" t="s">
        <v>449</v>
      </c>
      <c r="B154" s="174">
        <v>2</v>
      </c>
      <c r="C154" s="128">
        <f t="shared" si="10"/>
        <v>1.3698630136986301</v>
      </c>
      <c r="D154" s="131"/>
    </row>
    <row r="155" spans="1:4" s="129" customFormat="1" ht="18.75" customHeight="1" x14ac:dyDescent="0.2">
      <c r="A155" s="135" t="s">
        <v>441</v>
      </c>
      <c r="B155" s="134">
        <v>1</v>
      </c>
      <c r="C155" s="172">
        <f t="shared" si="10"/>
        <v>0.68493150684931503</v>
      </c>
      <c r="D155" s="131"/>
    </row>
    <row r="156" spans="1:4" s="129" customFormat="1" ht="18.75" customHeight="1" x14ac:dyDescent="0.2">
      <c r="A156" s="75" t="s">
        <v>53</v>
      </c>
      <c r="B156" s="180">
        <f>SUM(B101:B155)</f>
        <v>146</v>
      </c>
      <c r="C156" s="187">
        <f t="shared" si="10"/>
        <v>100</v>
      </c>
    </row>
    <row r="157" spans="1:4" s="129" customFormat="1" ht="18.75" customHeight="1" x14ac:dyDescent="0.2">
      <c r="B157" s="149"/>
      <c r="C157" s="150"/>
    </row>
    <row r="158" spans="1:4" s="129" customFormat="1" ht="18.75" customHeight="1" x14ac:dyDescent="0.2">
      <c r="B158" s="149"/>
      <c r="C158" s="150"/>
    </row>
    <row r="159" spans="1:4" s="129" customFormat="1" ht="18.75" customHeight="1" x14ac:dyDescent="0.2">
      <c r="B159" s="149"/>
      <c r="C159" s="150"/>
    </row>
    <row r="160" spans="1:4" s="129" customFormat="1" ht="18.75" customHeight="1" x14ac:dyDescent="0.2">
      <c r="B160" s="149"/>
      <c r="C160" s="150"/>
    </row>
    <row r="161" spans="1:4" s="129" customFormat="1" ht="18.75" customHeight="1" x14ac:dyDescent="0.2">
      <c r="B161" s="149"/>
      <c r="C161" s="150"/>
    </row>
    <row r="162" spans="1:4" s="129" customFormat="1" ht="18.75" customHeight="1" x14ac:dyDescent="0.2">
      <c r="B162" s="149"/>
      <c r="C162" s="150"/>
    </row>
    <row r="163" spans="1:4" s="129" customFormat="1" ht="18.75" customHeight="1" x14ac:dyDescent="0.2">
      <c r="B163" s="149"/>
      <c r="C163" s="150"/>
    </row>
    <row r="164" spans="1:4" s="12" customFormat="1" ht="24" x14ac:dyDescent="0.55000000000000004">
      <c r="A164" s="159" t="s">
        <v>113</v>
      </c>
      <c r="B164" s="190"/>
      <c r="C164" s="190"/>
    </row>
    <row r="165" spans="1:4" s="7" customFormat="1" ht="24" x14ac:dyDescent="0.55000000000000004">
      <c r="A165" s="139" t="s">
        <v>545</v>
      </c>
      <c r="B165" s="38"/>
      <c r="C165" s="39"/>
    </row>
    <row r="166" spans="1:4" s="7" customFormat="1" ht="24" x14ac:dyDescent="0.55000000000000004">
      <c r="A166" s="139" t="s">
        <v>616</v>
      </c>
      <c r="B166" s="38"/>
      <c r="C166" s="39"/>
    </row>
    <row r="167" spans="1:4" s="7" customFormat="1" ht="24" x14ac:dyDescent="0.55000000000000004">
      <c r="A167" s="139" t="s">
        <v>546</v>
      </c>
      <c r="B167" s="38"/>
      <c r="C167" s="39"/>
    </row>
    <row r="168" spans="1:4" s="7" customFormat="1" ht="24" x14ac:dyDescent="0.55000000000000004">
      <c r="A168" s="6" t="s">
        <v>547</v>
      </c>
      <c r="B168" s="10"/>
      <c r="C168" s="10"/>
    </row>
    <row r="169" spans="1:4" s="7" customFormat="1" ht="24" x14ac:dyDescent="0.55000000000000004">
      <c r="A169" s="6" t="s">
        <v>548</v>
      </c>
      <c r="B169" s="10"/>
      <c r="C169" s="10"/>
    </row>
    <row r="170" spans="1:4" s="7" customFormat="1" ht="24" x14ac:dyDescent="0.55000000000000004">
      <c r="A170" s="6" t="s">
        <v>549</v>
      </c>
      <c r="B170" s="10"/>
      <c r="C170" s="10"/>
    </row>
    <row r="171" spans="1:4" s="7" customFormat="1" ht="24" x14ac:dyDescent="0.55000000000000004">
      <c r="A171" s="6" t="s">
        <v>550</v>
      </c>
      <c r="B171" s="10"/>
      <c r="C171" s="10"/>
    </row>
    <row r="172" spans="1:4" s="7" customFormat="1" ht="24" x14ac:dyDescent="0.55000000000000004">
      <c r="A172" s="6"/>
      <c r="B172" s="10"/>
      <c r="C172" s="10"/>
    </row>
    <row r="173" spans="1:4" s="7" customFormat="1" ht="21.75" customHeight="1" x14ac:dyDescent="0.55000000000000004">
      <c r="A173" s="40" t="s">
        <v>69</v>
      </c>
      <c r="B173" s="10"/>
      <c r="C173" s="10"/>
    </row>
    <row r="174" spans="1:4" s="7" customFormat="1" ht="24" x14ac:dyDescent="0.55000000000000004">
      <c r="A174" s="51" t="s">
        <v>45</v>
      </c>
      <c r="B174" s="21" t="s">
        <v>46</v>
      </c>
      <c r="C174" s="21" t="s">
        <v>47</v>
      </c>
    </row>
    <row r="175" spans="1:4" s="7" customFormat="1" ht="24" x14ac:dyDescent="0.55000000000000004">
      <c r="A175" s="22" t="s">
        <v>70</v>
      </c>
      <c r="B175" s="41"/>
      <c r="C175" s="41"/>
      <c r="D175" s="42"/>
    </row>
    <row r="176" spans="1:4" s="7" customFormat="1" ht="24" x14ac:dyDescent="0.55000000000000004">
      <c r="A176" s="25" t="s">
        <v>453</v>
      </c>
      <c r="B176" s="26">
        <v>2</v>
      </c>
      <c r="C176" s="27">
        <f>B176*100/107</f>
        <v>1.8691588785046729</v>
      </c>
      <c r="D176" s="43"/>
    </row>
    <row r="177" spans="1:4" s="7" customFormat="1" ht="24" x14ac:dyDescent="0.55000000000000004">
      <c r="A177" s="25" t="s">
        <v>454</v>
      </c>
      <c r="B177" s="26">
        <v>1</v>
      </c>
      <c r="C177" s="27">
        <f t="shared" ref="C177:C190" si="11">B177*100/107</f>
        <v>0.93457943925233644</v>
      </c>
      <c r="D177" s="43"/>
    </row>
    <row r="178" spans="1:4" s="7" customFormat="1" ht="24" x14ac:dyDescent="0.55000000000000004">
      <c r="A178" s="25" t="s">
        <v>455</v>
      </c>
      <c r="B178" s="26">
        <v>1</v>
      </c>
      <c r="C178" s="27">
        <f t="shared" si="11"/>
        <v>0.93457943925233644</v>
      </c>
      <c r="D178" s="43"/>
    </row>
    <row r="179" spans="1:4" s="7" customFormat="1" ht="24" x14ac:dyDescent="0.55000000000000004">
      <c r="A179" s="25" t="s">
        <v>456</v>
      </c>
      <c r="B179" s="26">
        <v>1</v>
      </c>
      <c r="C179" s="27">
        <f t="shared" si="11"/>
        <v>0.93457943925233644</v>
      </c>
      <c r="D179" s="43"/>
    </row>
    <row r="180" spans="1:4" s="7" customFormat="1" ht="24" x14ac:dyDescent="0.55000000000000004">
      <c r="A180" s="25" t="s">
        <v>457</v>
      </c>
      <c r="B180" s="26">
        <v>3</v>
      </c>
      <c r="C180" s="27">
        <f t="shared" si="11"/>
        <v>2.8037383177570092</v>
      </c>
      <c r="D180" s="43"/>
    </row>
    <row r="181" spans="1:4" s="7" customFormat="1" ht="24" x14ac:dyDescent="0.55000000000000004">
      <c r="A181" s="25" t="s">
        <v>458</v>
      </c>
      <c r="B181" s="26">
        <v>1</v>
      </c>
      <c r="C181" s="27">
        <f t="shared" si="11"/>
        <v>0.93457943925233644</v>
      </c>
      <c r="D181" s="43"/>
    </row>
    <row r="182" spans="1:4" s="7" customFormat="1" ht="24" x14ac:dyDescent="0.55000000000000004">
      <c r="A182" s="25" t="s">
        <v>459</v>
      </c>
      <c r="B182" s="26">
        <v>1</v>
      </c>
      <c r="C182" s="27">
        <f t="shared" si="11"/>
        <v>0.93457943925233644</v>
      </c>
      <c r="D182" s="43"/>
    </row>
    <row r="183" spans="1:4" s="7" customFormat="1" ht="24" x14ac:dyDescent="0.55000000000000004">
      <c r="A183" s="25" t="s">
        <v>460</v>
      </c>
      <c r="B183" s="26">
        <v>1</v>
      </c>
      <c r="C183" s="27">
        <f t="shared" si="11"/>
        <v>0.93457943925233644</v>
      </c>
      <c r="D183" s="43"/>
    </row>
    <row r="184" spans="1:4" s="7" customFormat="1" ht="24" x14ac:dyDescent="0.55000000000000004">
      <c r="A184" s="25" t="s">
        <v>461</v>
      </c>
      <c r="B184" s="26">
        <v>1</v>
      </c>
      <c r="C184" s="27">
        <f t="shared" si="11"/>
        <v>0.93457943925233644</v>
      </c>
      <c r="D184" s="43"/>
    </row>
    <row r="185" spans="1:4" s="7" customFormat="1" ht="24" x14ac:dyDescent="0.55000000000000004">
      <c r="A185" s="25" t="s">
        <v>462</v>
      </c>
      <c r="B185" s="26">
        <v>2</v>
      </c>
      <c r="C185" s="27">
        <f t="shared" si="11"/>
        <v>1.8691588785046729</v>
      </c>
      <c r="D185" s="43"/>
    </row>
    <row r="186" spans="1:4" s="7" customFormat="1" ht="24" x14ac:dyDescent="0.55000000000000004">
      <c r="A186" s="25" t="s">
        <v>463</v>
      </c>
      <c r="B186" s="26">
        <v>1</v>
      </c>
      <c r="C186" s="27">
        <f t="shared" si="11"/>
        <v>0.93457943925233644</v>
      </c>
      <c r="D186" s="43"/>
    </row>
    <row r="187" spans="1:4" s="7" customFormat="1" ht="24" x14ac:dyDescent="0.55000000000000004">
      <c r="A187" s="25" t="s">
        <v>464</v>
      </c>
      <c r="B187" s="26">
        <v>1</v>
      </c>
      <c r="C187" s="27">
        <f t="shared" si="11"/>
        <v>0.93457943925233644</v>
      </c>
      <c r="D187" s="43"/>
    </row>
    <row r="188" spans="1:4" s="7" customFormat="1" ht="24" x14ac:dyDescent="0.55000000000000004">
      <c r="A188" s="25" t="s">
        <v>465</v>
      </c>
      <c r="B188" s="26">
        <v>1</v>
      </c>
      <c r="C188" s="27">
        <f t="shared" si="11"/>
        <v>0.93457943925233644</v>
      </c>
      <c r="D188" s="43"/>
    </row>
    <row r="189" spans="1:4" s="7" customFormat="1" ht="24" x14ac:dyDescent="0.55000000000000004">
      <c r="A189" s="25" t="s">
        <v>466</v>
      </c>
      <c r="B189" s="26">
        <v>1</v>
      </c>
      <c r="C189" s="27">
        <f t="shared" si="11"/>
        <v>0.93457943925233644</v>
      </c>
      <c r="D189" s="43"/>
    </row>
    <row r="190" spans="1:4" s="7" customFormat="1" ht="24" x14ac:dyDescent="0.55000000000000004">
      <c r="A190" s="28" t="s">
        <v>467</v>
      </c>
      <c r="B190" s="29">
        <v>1</v>
      </c>
      <c r="C190" s="30">
        <f t="shared" si="11"/>
        <v>0.93457943925233644</v>
      </c>
      <c r="D190" s="43"/>
    </row>
    <row r="191" spans="1:4" s="7" customFormat="1" ht="24" x14ac:dyDescent="0.55000000000000004">
      <c r="A191" s="49"/>
      <c r="B191" s="191"/>
      <c r="C191" s="192"/>
      <c r="D191" s="43"/>
    </row>
    <row r="192" spans="1:4" s="7" customFormat="1" ht="24" x14ac:dyDescent="0.55000000000000004">
      <c r="A192" s="49"/>
      <c r="B192" s="191"/>
      <c r="C192" s="192"/>
      <c r="D192" s="43"/>
    </row>
    <row r="193" spans="1:4" s="7" customFormat="1" ht="24" x14ac:dyDescent="0.55000000000000004">
      <c r="A193" s="22" t="s">
        <v>438</v>
      </c>
      <c r="B193" s="23"/>
      <c r="C193" s="24"/>
      <c r="D193" s="43"/>
    </row>
    <row r="194" spans="1:4" s="7" customFormat="1" ht="24" x14ac:dyDescent="0.55000000000000004">
      <c r="A194" s="25" t="s">
        <v>468</v>
      </c>
      <c r="B194" s="26">
        <v>1</v>
      </c>
      <c r="C194" s="27">
        <f>B194*100/107</f>
        <v>0.93457943925233644</v>
      </c>
      <c r="D194" s="43"/>
    </row>
    <row r="195" spans="1:4" s="7" customFormat="1" ht="24" x14ac:dyDescent="0.55000000000000004">
      <c r="A195" s="25" t="s">
        <v>469</v>
      </c>
      <c r="B195" s="26">
        <v>2</v>
      </c>
      <c r="C195" s="27">
        <f t="shared" ref="C195:C227" si="12">B195*100/107</f>
        <v>1.8691588785046729</v>
      </c>
      <c r="D195" s="43"/>
    </row>
    <row r="196" spans="1:4" s="7" customFormat="1" ht="24" x14ac:dyDescent="0.55000000000000004">
      <c r="A196" s="25" t="s">
        <v>470</v>
      </c>
      <c r="B196" s="26">
        <v>1</v>
      </c>
      <c r="C196" s="27">
        <f t="shared" si="12"/>
        <v>0.93457943925233644</v>
      </c>
      <c r="D196" s="43"/>
    </row>
    <row r="197" spans="1:4" s="7" customFormat="1" ht="24" x14ac:dyDescent="0.55000000000000004">
      <c r="A197" s="25" t="s">
        <v>455</v>
      </c>
      <c r="B197" s="26">
        <v>2</v>
      </c>
      <c r="C197" s="27">
        <f t="shared" si="12"/>
        <v>1.8691588785046729</v>
      </c>
      <c r="D197" s="43"/>
    </row>
    <row r="198" spans="1:4" s="7" customFormat="1" ht="24" x14ac:dyDescent="0.55000000000000004">
      <c r="A198" s="25" t="s">
        <v>471</v>
      </c>
      <c r="B198" s="26">
        <v>1</v>
      </c>
      <c r="C198" s="27">
        <f t="shared" si="12"/>
        <v>0.93457943925233644</v>
      </c>
      <c r="D198" s="43"/>
    </row>
    <row r="199" spans="1:4" s="7" customFormat="1" ht="24" x14ac:dyDescent="0.55000000000000004">
      <c r="A199" s="25" t="s">
        <v>463</v>
      </c>
      <c r="B199" s="26">
        <v>1</v>
      </c>
      <c r="C199" s="27">
        <f t="shared" si="12"/>
        <v>0.93457943925233644</v>
      </c>
      <c r="D199" s="43"/>
    </row>
    <row r="200" spans="1:4" s="7" customFormat="1" ht="24" x14ac:dyDescent="0.55000000000000004">
      <c r="A200" s="47" t="s">
        <v>472</v>
      </c>
      <c r="B200" s="32">
        <v>1</v>
      </c>
      <c r="C200" s="27">
        <f t="shared" si="12"/>
        <v>0.93457943925233644</v>
      </c>
      <c r="D200" s="43"/>
    </row>
    <row r="201" spans="1:4" s="7" customFormat="1" ht="24" x14ac:dyDescent="0.55000000000000004">
      <c r="A201" s="47" t="s">
        <v>473</v>
      </c>
      <c r="B201" s="32">
        <v>2</v>
      </c>
      <c r="C201" s="27">
        <f t="shared" si="12"/>
        <v>1.8691588785046729</v>
      </c>
      <c r="D201" s="43"/>
    </row>
    <row r="202" spans="1:4" s="7" customFormat="1" ht="24" x14ac:dyDescent="0.55000000000000004">
      <c r="A202" s="47" t="s">
        <v>474</v>
      </c>
      <c r="B202" s="32">
        <v>1</v>
      </c>
      <c r="C202" s="27">
        <f t="shared" si="12"/>
        <v>0.93457943925233644</v>
      </c>
      <c r="D202" s="43"/>
    </row>
    <row r="203" spans="1:4" s="7" customFormat="1" ht="24" x14ac:dyDescent="0.55000000000000004">
      <c r="A203" s="47" t="s">
        <v>460</v>
      </c>
      <c r="B203" s="32">
        <v>2</v>
      </c>
      <c r="C203" s="27">
        <f t="shared" si="12"/>
        <v>1.8691588785046729</v>
      </c>
      <c r="D203" s="43"/>
    </row>
    <row r="204" spans="1:4" s="7" customFormat="1" ht="24" x14ac:dyDescent="0.55000000000000004">
      <c r="A204" s="47" t="s">
        <v>475</v>
      </c>
      <c r="B204" s="32">
        <v>1</v>
      </c>
      <c r="C204" s="27">
        <f t="shared" si="12"/>
        <v>0.93457943925233644</v>
      </c>
      <c r="D204" s="43"/>
    </row>
    <row r="205" spans="1:4" s="7" customFormat="1" ht="24" x14ac:dyDescent="0.55000000000000004">
      <c r="A205" s="47" t="s">
        <v>476</v>
      </c>
      <c r="B205" s="32">
        <v>1</v>
      </c>
      <c r="C205" s="27">
        <f t="shared" si="12"/>
        <v>0.93457943925233644</v>
      </c>
      <c r="D205" s="43"/>
    </row>
    <row r="206" spans="1:4" s="7" customFormat="1" ht="24" x14ac:dyDescent="0.55000000000000004">
      <c r="A206" s="25" t="s">
        <v>477</v>
      </c>
      <c r="B206" s="26">
        <v>1</v>
      </c>
      <c r="C206" s="27">
        <f t="shared" si="12"/>
        <v>0.93457943925233644</v>
      </c>
      <c r="D206" s="43"/>
    </row>
    <row r="207" spans="1:4" s="7" customFormat="1" ht="24" x14ac:dyDescent="0.55000000000000004">
      <c r="A207" s="25" t="s">
        <v>478</v>
      </c>
      <c r="B207" s="26">
        <v>2</v>
      </c>
      <c r="C207" s="27">
        <f t="shared" si="12"/>
        <v>1.8691588785046729</v>
      </c>
      <c r="D207" s="43"/>
    </row>
    <row r="208" spans="1:4" s="7" customFormat="1" ht="24" x14ac:dyDescent="0.55000000000000004">
      <c r="A208" s="28" t="s">
        <v>479</v>
      </c>
      <c r="B208" s="29">
        <v>1</v>
      </c>
      <c r="C208" s="30">
        <f t="shared" si="12"/>
        <v>0.93457943925233644</v>
      </c>
      <c r="D208" s="43"/>
    </row>
    <row r="209" spans="1:4" s="7" customFormat="1" ht="24" x14ac:dyDescent="0.55000000000000004">
      <c r="A209" s="25" t="s">
        <v>63</v>
      </c>
      <c r="B209" s="26"/>
      <c r="C209" s="24"/>
      <c r="D209" s="43"/>
    </row>
    <row r="210" spans="1:4" s="7" customFormat="1" ht="24" x14ac:dyDescent="0.55000000000000004">
      <c r="A210" s="25" t="s">
        <v>112</v>
      </c>
      <c r="B210" s="26">
        <v>2</v>
      </c>
      <c r="C210" s="27">
        <f t="shared" si="12"/>
        <v>1.8691588785046729</v>
      </c>
      <c r="D210" s="43"/>
    </row>
    <row r="211" spans="1:4" s="7" customFormat="1" ht="24" x14ac:dyDescent="0.55000000000000004">
      <c r="A211" s="25" t="s">
        <v>457</v>
      </c>
      <c r="B211" s="26">
        <v>4</v>
      </c>
      <c r="C211" s="27">
        <f t="shared" si="12"/>
        <v>3.7383177570093458</v>
      </c>
      <c r="D211" s="43"/>
    </row>
    <row r="212" spans="1:4" s="7" customFormat="1" ht="24" x14ac:dyDescent="0.55000000000000004">
      <c r="A212" s="25" t="s">
        <v>471</v>
      </c>
      <c r="B212" s="26">
        <v>1</v>
      </c>
      <c r="C212" s="27">
        <f t="shared" si="12"/>
        <v>0.93457943925233644</v>
      </c>
      <c r="D212" s="43"/>
    </row>
    <row r="213" spans="1:4" s="7" customFormat="1" ht="24" x14ac:dyDescent="0.55000000000000004">
      <c r="A213" s="25" t="s">
        <v>460</v>
      </c>
      <c r="B213" s="26">
        <v>3</v>
      </c>
      <c r="C213" s="27">
        <f t="shared" si="12"/>
        <v>2.8037383177570092</v>
      </c>
      <c r="D213" s="43"/>
    </row>
    <row r="214" spans="1:4" s="7" customFormat="1" ht="24" x14ac:dyDescent="0.55000000000000004">
      <c r="A214" s="25" t="s">
        <v>455</v>
      </c>
      <c r="B214" s="26">
        <v>2</v>
      </c>
      <c r="C214" s="27">
        <f t="shared" si="12"/>
        <v>1.8691588785046729</v>
      </c>
      <c r="D214" s="43"/>
    </row>
    <row r="215" spans="1:4" s="7" customFormat="1" ht="24" x14ac:dyDescent="0.55000000000000004">
      <c r="A215" s="25" t="s">
        <v>473</v>
      </c>
      <c r="B215" s="26">
        <v>2</v>
      </c>
      <c r="C215" s="27">
        <f t="shared" si="12"/>
        <v>1.8691588785046729</v>
      </c>
      <c r="D215" s="43"/>
    </row>
    <row r="216" spans="1:4" s="7" customFormat="1" ht="24" x14ac:dyDescent="0.55000000000000004">
      <c r="A216" s="25" t="s">
        <v>480</v>
      </c>
      <c r="B216" s="26">
        <v>1</v>
      </c>
      <c r="C216" s="27">
        <f t="shared" si="12"/>
        <v>0.93457943925233644</v>
      </c>
      <c r="D216" s="43"/>
    </row>
    <row r="217" spans="1:4" s="7" customFormat="1" ht="24" x14ac:dyDescent="0.55000000000000004">
      <c r="A217" s="25" t="s">
        <v>481</v>
      </c>
      <c r="B217" s="26">
        <v>1</v>
      </c>
      <c r="C217" s="27">
        <f t="shared" si="12"/>
        <v>0.93457943925233644</v>
      </c>
      <c r="D217" s="43"/>
    </row>
    <row r="218" spans="1:4" s="7" customFormat="1" ht="24" x14ac:dyDescent="0.55000000000000004">
      <c r="A218" s="25" t="s">
        <v>479</v>
      </c>
      <c r="B218" s="26">
        <v>1</v>
      </c>
      <c r="C218" s="27">
        <f t="shared" si="12"/>
        <v>0.93457943925233644</v>
      </c>
      <c r="D218" s="43"/>
    </row>
    <row r="219" spans="1:4" s="7" customFormat="1" ht="24" x14ac:dyDescent="0.55000000000000004">
      <c r="A219" s="25" t="s">
        <v>482</v>
      </c>
      <c r="B219" s="26">
        <v>2</v>
      </c>
      <c r="C219" s="27">
        <f t="shared" si="12"/>
        <v>1.8691588785046729</v>
      </c>
      <c r="D219" s="43"/>
    </row>
    <row r="220" spans="1:4" s="7" customFormat="1" ht="24" x14ac:dyDescent="0.55000000000000004">
      <c r="A220" s="25" t="s">
        <v>483</v>
      </c>
      <c r="B220" s="26">
        <v>1</v>
      </c>
      <c r="C220" s="27">
        <f t="shared" si="12"/>
        <v>0.93457943925233644</v>
      </c>
      <c r="D220" s="43"/>
    </row>
    <row r="221" spans="1:4" s="7" customFormat="1" ht="24" x14ac:dyDescent="0.55000000000000004">
      <c r="A221" s="28" t="s">
        <v>470</v>
      </c>
      <c r="B221" s="29">
        <v>2</v>
      </c>
      <c r="C221" s="30">
        <f t="shared" si="12"/>
        <v>1.8691588785046729</v>
      </c>
      <c r="D221" s="43"/>
    </row>
    <row r="222" spans="1:4" s="7" customFormat="1" ht="24" x14ac:dyDescent="0.55000000000000004">
      <c r="A222" s="22" t="s">
        <v>484</v>
      </c>
      <c r="B222" s="23">
        <v>1</v>
      </c>
      <c r="C222" s="24">
        <f t="shared" si="12"/>
        <v>0.93457943925233644</v>
      </c>
      <c r="D222" s="43"/>
    </row>
    <row r="223" spans="1:4" s="7" customFormat="1" ht="24" x14ac:dyDescent="0.55000000000000004">
      <c r="A223" s="25" t="s">
        <v>485</v>
      </c>
      <c r="B223" s="26">
        <v>1</v>
      </c>
      <c r="C223" s="27">
        <f t="shared" si="12"/>
        <v>0.93457943925233644</v>
      </c>
      <c r="D223" s="43"/>
    </row>
    <row r="224" spans="1:4" s="7" customFormat="1" ht="24" x14ac:dyDescent="0.55000000000000004">
      <c r="A224" s="25" t="s">
        <v>466</v>
      </c>
      <c r="B224" s="26">
        <v>1</v>
      </c>
      <c r="C224" s="27">
        <f t="shared" si="12"/>
        <v>0.93457943925233644</v>
      </c>
      <c r="D224" s="43"/>
    </row>
    <row r="225" spans="1:4" s="7" customFormat="1" ht="24" x14ac:dyDescent="0.55000000000000004">
      <c r="A225" s="25" t="s">
        <v>456</v>
      </c>
      <c r="B225" s="26">
        <v>1</v>
      </c>
      <c r="C225" s="27">
        <f t="shared" si="12"/>
        <v>0.93457943925233644</v>
      </c>
      <c r="D225" s="43"/>
    </row>
    <row r="226" spans="1:4" s="7" customFormat="1" ht="24" x14ac:dyDescent="0.55000000000000004">
      <c r="A226" s="25" t="s">
        <v>486</v>
      </c>
      <c r="B226" s="26">
        <v>1</v>
      </c>
      <c r="C226" s="27">
        <f t="shared" si="12"/>
        <v>0.93457943925233644</v>
      </c>
      <c r="D226" s="43"/>
    </row>
    <row r="227" spans="1:4" s="7" customFormat="1" ht="24" x14ac:dyDescent="0.55000000000000004">
      <c r="A227" s="25" t="s">
        <v>454</v>
      </c>
      <c r="B227" s="26">
        <v>4</v>
      </c>
      <c r="C227" s="30">
        <f t="shared" si="12"/>
        <v>3.7383177570093458</v>
      </c>
      <c r="D227" s="43"/>
    </row>
    <row r="228" spans="1:4" s="7" customFormat="1" ht="24" x14ac:dyDescent="0.55000000000000004">
      <c r="A228" s="22" t="s">
        <v>52</v>
      </c>
      <c r="B228" s="20"/>
      <c r="C228" s="181"/>
      <c r="D228" s="43"/>
    </row>
    <row r="229" spans="1:4" s="7" customFormat="1" ht="24" x14ac:dyDescent="0.55000000000000004">
      <c r="A229" s="25" t="s">
        <v>487</v>
      </c>
      <c r="B229" s="26">
        <v>1</v>
      </c>
      <c r="C229" s="27">
        <f>B229*100/107</f>
        <v>0.93457943925233644</v>
      </c>
      <c r="D229" s="43"/>
    </row>
    <row r="230" spans="1:4" s="7" customFormat="1" ht="24" x14ac:dyDescent="0.55000000000000004">
      <c r="A230" s="25" t="s">
        <v>488</v>
      </c>
      <c r="B230" s="26">
        <v>1</v>
      </c>
      <c r="C230" s="27">
        <f t="shared" ref="C230:C242" si="13">B230*100/107</f>
        <v>0.93457943925233644</v>
      </c>
      <c r="D230" s="43"/>
    </row>
    <row r="231" spans="1:4" s="7" customFormat="1" ht="24" x14ac:dyDescent="0.55000000000000004">
      <c r="A231" s="47" t="s">
        <v>479</v>
      </c>
      <c r="B231" s="32">
        <v>2</v>
      </c>
      <c r="C231" s="27">
        <f t="shared" si="13"/>
        <v>1.8691588785046729</v>
      </c>
      <c r="D231" s="43"/>
    </row>
    <row r="232" spans="1:4" s="7" customFormat="1" ht="24" x14ac:dyDescent="0.55000000000000004">
      <c r="A232" s="47" t="s">
        <v>460</v>
      </c>
      <c r="B232" s="32">
        <v>2</v>
      </c>
      <c r="C232" s="27">
        <f t="shared" si="13"/>
        <v>1.8691588785046729</v>
      </c>
      <c r="D232" s="43"/>
    </row>
    <row r="233" spans="1:4" s="7" customFormat="1" ht="24" x14ac:dyDescent="0.55000000000000004">
      <c r="A233" s="47" t="s">
        <v>489</v>
      </c>
      <c r="B233" s="32">
        <v>1</v>
      </c>
      <c r="C233" s="27">
        <f t="shared" si="13"/>
        <v>0.93457943925233644</v>
      </c>
      <c r="D233" s="43"/>
    </row>
    <row r="234" spans="1:4" s="7" customFormat="1" ht="24" x14ac:dyDescent="0.55000000000000004">
      <c r="A234" s="47" t="s">
        <v>456</v>
      </c>
      <c r="B234" s="32">
        <v>3</v>
      </c>
      <c r="C234" s="27">
        <f t="shared" si="13"/>
        <v>2.8037383177570092</v>
      </c>
      <c r="D234" s="43"/>
    </row>
    <row r="235" spans="1:4" s="7" customFormat="1" ht="24" x14ac:dyDescent="0.55000000000000004">
      <c r="A235" s="47" t="s">
        <v>490</v>
      </c>
      <c r="B235" s="32">
        <v>1</v>
      </c>
      <c r="C235" s="27">
        <f t="shared" si="13"/>
        <v>0.93457943925233644</v>
      </c>
      <c r="D235" s="43"/>
    </row>
    <row r="236" spans="1:4" s="7" customFormat="1" ht="24" x14ac:dyDescent="0.55000000000000004">
      <c r="A236" s="47" t="s">
        <v>461</v>
      </c>
      <c r="B236" s="32">
        <v>2</v>
      </c>
      <c r="C236" s="27">
        <f t="shared" si="13"/>
        <v>1.8691588785046729</v>
      </c>
      <c r="D236" s="43"/>
    </row>
    <row r="237" spans="1:4" s="7" customFormat="1" ht="24" x14ac:dyDescent="0.55000000000000004">
      <c r="A237" s="47" t="s">
        <v>457</v>
      </c>
      <c r="B237" s="32">
        <v>1</v>
      </c>
      <c r="C237" s="205">
        <f t="shared" si="13"/>
        <v>0.93457943925233644</v>
      </c>
      <c r="D237" s="43"/>
    </row>
    <row r="238" spans="1:4" s="7" customFormat="1" ht="24" x14ac:dyDescent="0.55000000000000004">
      <c r="A238" s="47" t="s">
        <v>491</v>
      </c>
      <c r="B238" s="32">
        <v>1</v>
      </c>
      <c r="C238" s="205">
        <f t="shared" si="13"/>
        <v>0.93457943925233644</v>
      </c>
      <c r="D238" s="43"/>
    </row>
    <row r="239" spans="1:4" s="7" customFormat="1" ht="24" x14ac:dyDescent="0.55000000000000004">
      <c r="A239" s="25" t="s">
        <v>477</v>
      </c>
      <c r="B239" s="26">
        <v>2</v>
      </c>
      <c r="C239" s="27">
        <f t="shared" si="13"/>
        <v>1.8691588785046729</v>
      </c>
      <c r="D239" s="43"/>
    </row>
    <row r="240" spans="1:4" s="7" customFormat="1" ht="24" x14ac:dyDescent="0.55000000000000004">
      <c r="A240" s="25" t="s">
        <v>453</v>
      </c>
      <c r="B240" s="26">
        <v>2</v>
      </c>
      <c r="C240" s="27">
        <f t="shared" si="13"/>
        <v>1.8691588785046729</v>
      </c>
      <c r="D240" s="43"/>
    </row>
    <row r="241" spans="1:4" s="7" customFormat="1" ht="24" x14ac:dyDescent="0.55000000000000004">
      <c r="A241" s="25" t="s">
        <v>470</v>
      </c>
      <c r="B241" s="26">
        <v>1</v>
      </c>
      <c r="C241" s="27">
        <f t="shared" si="13"/>
        <v>0.93457943925233644</v>
      </c>
      <c r="D241" s="43"/>
    </row>
    <row r="242" spans="1:4" s="7" customFormat="1" ht="24" x14ac:dyDescent="0.55000000000000004">
      <c r="A242" s="28" t="s">
        <v>485</v>
      </c>
      <c r="B242" s="29">
        <v>1</v>
      </c>
      <c r="C242" s="30">
        <f t="shared" si="13"/>
        <v>0.93457943925233644</v>
      </c>
      <c r="D242" s="43"/>
    </row>
    <row r="243" spans="1:4" s="7" customFormat="1" ht="24" x14ac:dyDescent="0.55000000000000004">
      <c r="A243" s="25" t="s">
        <v>439</v>
      </c>
      <c r="B243" s="26"/>
      <c r="C243" s="27"/>
      <c r="D243" s="43"/>
    </row>
    <row r="244" spans="1:4" s="7" customFormat="1" ht="24" x14ac:dyDescent="0.55000000000000004">
      <c r="A244" s="25" t="s">
        <v>454</v>
      </c>
      <c r="B244" s="26">
        <v>1</v>
      </c>
      <c r="C244" s="27">
        <f>B244*100/107</f>
        <v>0.93457943925233644</v>
      </c>
      <c r="D244" s="43"/>
    </row>
    <row r="245" spans="1:4" s="7" customFormat="1" ht="24" x14ac:dyDescent="0.55000000000000004">
      <c r="A245" s="25" t="s">
        <v>474</v>
      </c>
      <c r="B245" s="26">
        <v>1</v>
      </c>
      <c r="C245" s="27">
        <f t="shared" ref="C245:C256" si="14">B245*100/107</f>
        <v>0.93457943925233644</v>
      </c>
      <c r="D245" s="43"/>
    </row>
    <row r="246" spans="1:4" s="7" customFormat="1" ht="24" x14ac:dyDescent="0.55000000000000004">
      <c r="A246" s="25" t="s">
        <v>460</v>
      </c>
      <c r="B246" s="26">
        <v>4</v>
      </c>
      <c r="C246" s="27">
        <f t="shared" si="14"/>
        <v>3.7383177570093458</v>
      </c>
      <c r="D246" s="43"/>
    </row>
    <row r="247" spans="1:4" s="7" customFormat="1" ht="24" x14ac:dyDescent="0.55000000000000004">
      <c r="A247" s="25" t="s">
        <v>112</v>
      </c>
      <c r="B247" s="26">
        <v>1</v>
      </c>
      <c r="C247" s="27">
        <f t="shared" si="14"/>
        <v>0.93457943925233644</v>
      </c>
      <c r="D247" s="43"/>
    </row>
    <row r="248" spans="1:4" s="7" customFormat="1" ht="24" x14ac:dyDescent="0.55000000000000004">
      <c r="A248" s="25" t="s">
        <v>492</v>
      </c>
      <c r="B248" s="26">
        <v>1</v>
      </c>
      <c r="C248" s="27">
        <f t="shared" si="14"/>
        <v>0.93457943925233644</v>
      </c>
      <c r="D248" s="43"/>
    </row>
    <row r="249" spans="1:4" s="7" customFormat="1" ht="24" x14ac:dyDescent="0.55000000000000004">
      <c r="A249" s="25" t="s">
        <v>487</v>
      </c>
      <c r="B249" s="26">
        <v>1</v>
      </c>
      <c r="C249" s="27">
        <f t="shared" si="14"/>
        <v>0.93457943925233644</v>
      </c>
      <c r="D249" s="43"/>
    </row>
    <row r="250" spans="1:4" s="7" customFormat="1" ht="24" x14ac:dyDescent="0.55000000000000004">
      <c r="A250" s="28" t="s">
        <v>463</v>
      </c>
      <c r="B250" s="29">
        <v>1</v>
      </c>
      <c r="C250" s="30">
        <f t="shared" si="14"/>
        <v>0.93457943925233644</v>
      </c>
      <c r="D250" s="43"/>
    </row>
    <row r="251" spans="1:4" s="7" customFormat="1" ht="24" x14ac:dyDescent="0.55000000000000004">
      <c r="A251" s="22" t="s">
        <v>493</v>
      </c>
      <c r="B251" s="23">
        <v>1</v>
      </c>
      <c r="C251" s="24">
        <f t="shared" si="14"/>
        <v>0.93457943925233644</v>
      </c>
      <c r="D251" s="43"/>
    </row>
    <row r="252" spans="1:4" s="7" customFormat="1" ht="24" x14ac:dyDescent="0.55000000000000004">
      <c r="A252" s="25" t="s">
        <v>473</v>
      </c>
      <c r="B252" s="26">
        <v>1</v>
      </c>
      <c r="C252" s="27">
        <f t="shared" si="14"/>
        <v>0.93457943925233644</v>
      </c>
      <c r="D252" s="43"/>
    </row>
    <row r="253" spans="1:4" s="7" customFormat="1" ht="24" x14ac:dyDescent="0.55000000000000004">
      <c r="A253" s="25" t="s">
        <v>466</v>
      </c>
      <c r="B253" s="26">
        <v>1</v>
      </c>
      <c r="C253" s="27">
        <f t="shared" si="14"/>
        <v>0.93457943925233644</v>
      </c>
      <c r="D253" s="43"/>
    </row>
    <row r="254" spans="1:4" s="7" customFormat="1" ht="24" x14ac:dyDescent="0.55000000000000004">
      <c r="A254" s="25" t="s">
        <v>494</v>
      </c>
      <c r="B254" s="26">
        <v>1</v>
      </c>
      <c r="C254" s="27">
        <f t="shared" si="14"/>
        <v>0.93457943925233644</v>
      </c>
      <c r="D254" s="43"/>
    </row>
    <row r="255" spans="1:4" s="7" customFormat="1" ht="24" x14ac:dyDescent="0.55000000000000004">
      <c r="A255" s="25" t="s">
        <v>472</v>
      </c>
      <c r="B255" s="26">
        <v>1</v>
      </c>
      <c r="C255" s="27">
        <f t="shared" si="14"/>
        <v>0.93457943925233644</v>
      </c>
      <c r="D255" s="43"/>
    </row>
    <row r="256" spans="1:4" s="7" customFormat="1" ht="24" x14ac:dyDescent="0.55000000000000004">
      <c r="A256" s="25" t="s">
        <v>475</v>
      </c>
      <c r="B256" s="26">
        <v>1</v>
      </c>
      <c r="C256" s="27">
        <f t="shared" si="14"/>
        <v>0.93457943925233644</v>
      </c>
      <c r="D256" s="43"/>
    </row>
    <row r="257" spans="1:4" s="7" customFormat="1" ht="24" x14ac:dyDescent="0.55000000000000004">
      <c r="A257" s="51" t="s">
        <v>53</v>
      </c>
      <c r="B257" s="21">
        <f>SUM(B176:B256)</f>
        <v>107</v>
      </c>
      <c r="C257" s="36">
        <f>B257*100/107</f>
        <v>100</v>
      </c>
    </row>
    <row r="258" spans="1:4" s="7" customFormat="1" ht="24" x14ac:dyDescent="0.55000000000000004">
      <c r="A258" s="139"/>
      <c r="B258" s="38"/>
      <c r="C258" s="39"/>
    </row>
    <row r="259" spans="1:4" s="7" customFormat="1" ht="24" x14ac:dyDescent="0.55000000000000004">
      <c r="A259" s="6" t="s">
        <v>116</v>
      </c>
      <c r="B259" s="10"/>
      <c r="C259" s="10"/>
    </row>
    <row r="260" spans="1:4" s="7" customFormat="1" ht="24" x14ac:dyDescent="0.55000000000000004">
      <c r="A260" s="139" t="s">
        <v>495</v>
      </c>
      <c r="B260" s="38"/>
      <c r="C260" s="39"/>
    </row>
    <row r="261" spans="1:4" s="7" customFormat="1" ht="24" x14ac:dyDescent="0.55000000000000004">
      <c r="A261" s="182" t="s">
        <v>617</v>
      </c>
      <c r="B261" s="183"/>
      <c r="C261" s="184"/>
      <c r="D261" s="185"/>
    </row>
    <row r="262" spans="1:4" s="7" customFormat="1" ht="24" x14ac:dyDescent="0.55000000000000004">
      <c r="A262" s="182" t="s">
        <v>552</v>
      </c>
      <c r="B262" s="183"/>
      <c r="C262" s="184"/>
      <c r="D262" s="185"/>
    </row>
    <row r="263" spans="1:4" s="7" customFormat="1" ht="24" x14ac:dyDescent="0.55000000000000004">
      <c r="A263" s="182" t="s">
        <v>551</v>
      </c>
      <c r="B263" s="183"/>
      <c r="C263" s="184"/>
      <c r="D263" s="185"/>
    </row>
    <row r="264" spans="1:4" s="7" customFormat="1" ht="24" x14ac:dyDescent="0.55000000000000004">
      <c r="A264" s="182" t="s">
        <v>496</v>
      </c>
      <c r="B264" s="183"/>
      <c r="C264" s="184"/>
      <c r="D264" s="185"/>
    </row>
    <row r="265" spans="1:4" s="7" customFormat="1" ht="24" x14ac:dyDescent="0.55000000000000004">
      <c r="A265" s="6" t="s">
        <v>497</v>
      </c>
      <c r="B265" s="10"/>
      <c r="C265" s="10"/>
    </row>
    <row r="266" spans="1:4" s="7" customFormat="1" ht="24" x14ac:dyDescent="0.55000000000000004">
      <c r="A266" s="6" t="s">
        <v>498</v>
      </c>
      <c r="B266" s="10"/>
      <c r="C266" s="10"/>
    </row>
    <row r="267" spans="1:4" s="7" customFormat="1" ht="24" x14ac:dyDescent="0.55000000000000004">
      <c r="A267" s="6" t="s">
        <v>554</v>
      </c>
      <c r="B267" s="10"/>
      <c r="C267" s="10"/>
    </row>
    <row r="268" spans="1:4" s="7" customFormat="1" ht="24" x14ac:dyDescent="0.55000000000000004">
      <c r="A268" s="6" t="s">
        <v>555</v>
      </c>
      <c r="B268" s="10"/>
      <c r="C268" s="10"/>
    </row>
    <row r="269" spans="1:4" s="7" customFormat="1" ht="24" x14ac:dyDescent="0.55000000000000004">
      <c r="A269" s="6" t="s">
        <v>557</v>
      </c>
      <c r="B269" s="10"/>
      <c r="C269" s="10"/>
    </row>
    <row r="270" spans="1:4" s="7" customFormat="1" ht="24" x14ac:dyDescent="0.55000000000000004">
      <c r="A270" s="6" t="s">
        <v>556</v>
      </c>
      <c r="B270" s="10"/>
      <c r="C270" s="10"/>
    </row>
    <row r="271" spans="1:4" s="7" customFormat="1" ht="24" x14ac:dyDescent="0.55000000000000004">
      <c r="A271" s="6" t="s">
        <v>553</v>
      </c>
      <c r="B271" s="10"/>
      <c r="C271" s="10"/>
    </row>
    <row r="272" spans="1:4" s="7" customFormat="1" ht="24" x14ac:dyDescent="0.55000000000000004">
      <c r="A272" s="6" t="s">
        <v>558</v>
      </c>
      <c r="B272" s="10"/>
      <c r="C272" s="10"/>
    </row>
    <row r="273" spans="1:4" s="7" customFormat="1" ht="24" x14ac:dyDescent="0.55000000000000004">
      <c r="A273" s="6" t="s">
        <v>559</v>
      </c>
      <c r="B273" s="10"/>
      <c r="C273" s="10"/>
    </row>
    <row r="274" spans="1:4" s="7" customFormat="1" ht="24" x14ac:dyDescent="0.55000000000000004">
      <c r="A274" s="6"/>
      <c r="B274" s="10"/>
      <c r="C274" s="10"/>
    </row>
    <row r="275" spans="1:4" s="7" customFormat="1" ht="24" x14ac:dyDescent="0.55000000000000004">
      <c r="A275" s="6"/>
      <c r="B275" s="10"/>
      <c r="C275" s="10"/>
    </row>
    <row r="276" spans="1:4" s="7" customFormat="1" ht="24" x14ac:dyDescent="0.55000000000000004">
      <c r="A276" s="6"/>
      <c r="B276" s="10"/>
      <c r="C276" s="10"/>
    </row>
    <row r="277" spans="1:4" s="7" customFormat="1" ht="24" x14ac:dyDescent="0.55000000000000004">
      <c r="A277" s="6"/>
      <c r="B277" s="10"/>
      <c r="C277" s="10"/>
    </row>
    <row r="278" spans="1:4" s="7" customFormat="1" ht="24" x14ac:dyDescent="0.55000000000000004">
      <c r="A278" s="6"/>
      <c r="B278" s="10"/>
      <c r="C278" s="10"/>
    </row>
    <row r="279" spans="1:4" s="7" customFormat="1" ht="24" x14ac:dyDescent="0.55000000000000004">
      <c r="A279" s="6"/>
      <c r="B279" s="10"/>
      <c r="C279" s="10"/>
    </row>
    <row r="280" spans="1:4" s="54" customFormat="1" ht="24" x14ac:dyDescent="0.55000000000000004">
      <c r="A280" s="40" t="s">
        <v>71</v>
      </c>
      <c r="B280" s="52"/>
      <c r="C280" s="52"/>
      <c r="D280" s="53"/>
    </row>
    <row r="281" spans="1:4" s="14" customFormat="1" x14ac:dyDescent="0.5">
      <c r="A281" s="206" t="s">
        <v>72</v>
      </c>
      <c r="B281" s="226" t="s">
        <v>560</v>
      </c>
      <c r="C281" s="227"/>
      <c r="D281" s="228"/>
    </row>
    <row r="282" spans="1:4" s="14" customFormat="1" ht="56.25" x14ac:dyDescent="0.5">
      <c r="A282" s="207"/>
      <c r="B282" s="55" t="s">
        <v>73</v>
      </c>
      <c r="C282" s="56" t="s">
        <v>74</v>
      </c>
      <c r="D282" s="56" t="s">
        <v>75</v>
      </c>
    </row>
    <row r="283" spans="1:4" s="14" customFormat="1" x14ac:dyDescent="0.5">
      <c r="A283" s="57" t="s">
        <v>76</v>
      </c>
      <c r="B283" s="58">
        <f>'EPE (Elementary 2)'!I35</f>
        <v>4.3030303030303028</v>
      </c>
      <c r="C283" s="58">
        <f>'EPE (Elementary 2)'!I36</f>
        <v>0.79714826896762903</v>
      </c>
      <c r="D283" s="59" t="str">
        <f>IF(B283&gt;4.5,"มากที่สุด",IF(B283&gt;3.5,"มาก",IF(B283&gt;2.5,"ปานกลาง",IF(B283&gt;1.5,"น้อย",IF(B283&lt;=1.5,"น้อยที่สุด")))))</f>
        <v>มาก</v>
      </c>
    </row>
    <row r="284" spans="1:4" s="14" customFormat="1" x14ac:dyDescent="0.5">
      <c r="A284" s="57" t="s">
        <v>77</v>
      </c>
      <c r="B284" s="58">
        <f>'EPE (Elementary 2)'!J35</f>
        <v>4.6969696969696972</v>
      </c>
      <c r="C284" s="58">
        <f>'EPE (Elementary 2)'!J36</f>
        <v>0.52135304648743597</v>
      </c>
      <c r="D284" s="59" t="str">
        <f t="shared" ref="D284:D292" si="15">IF(B284&gt;4.5,"มากที่สุด",IF(B284&gt;3.5,"มาก",IF(B284&gt;2.5,"ปานกลาง",IF(B284&gt;1.5,"น้อย",IF(B284&lt;=1.5,"น้อยที่สุด")))))</f>
        <v>มากที่สุด</v>
      </c>
    </row>
    <row r="285" spans="1:4" s="14" customFormat="1" x14ac:dyDescent="0.5">
      <c r="A285" s="57" t="s">
        <v>78</v>
      </c>
      <c r="B285" s="58">
        <f>'EPE (Elementary 2)'!K35</f>
        <v>4.6060606060606064</v>
      </c>
      <c r="C285" s="58">
        <f>'EPE (Elementary 2)'!K36</f>
        <v>0.59996939009767947</v>
      </c>
      <c r="D285" s="59" t="str">
        <f t="shared" si="15"/>
        <v>มากที่สุด</v>
      </c>
    </row>
    <row r="286" spans="1:4" s="14" customFormat="1" x14ac:dyDescent="0.5">
      <c r="A286" s="57" t="s">
        <v>79</v>
      </c>
      <c r="B286" s="58">
        <f>'EPE (Elementary 2)'!L35</f>
        <v>4.4545454545454541</v>
      </c>
      <c r="C286" s="58">
        <f>'EPE (Elementary 2)'!L36</f>
        <v>0.55546372060070337</v>
      </c>
      <c r="D286" s="59" t="str">
        <f t="shared" si="15"/>
        <v>มาก</v>
      </c>
    </row>
    <row r="287" spans="1:4" s="14" customFormat="1" x14ac:dyDescent="0.5">
      <c r="A287" s="57" t="s">
        <v>80</v>
      </c>
      <c r="B287" s="58">
        <f>'EPE (Elementary 2)'!M35</f>
        <v>4.5454545454545459</v>
      </c>
      <c r="C287" s="58">
        <f>'EPE (Elementary 2)'!M36</f>
        <v>0.60757386835647176</v>
      </c>
      <c r="D287" s="59" t="str">
        <f t="shared" si="15"/>
        <v>มากที่สุด</v>
      </c>
    </row>
    <row r="288" spans="1:4" s="14" customFormat="1" x14ac:dyDescent="0.5">
      <c r="A288" s="57" t="s">
        <v>81</v>
      </c>
      <c r="B288" s="58">
        <f>'EPE (Elementary 2)'!N35</f>
        <v>4.625</v>
      </c>
      <c r="C288" s="58">
        <f>'EPE (Elementary 2)'!N36</f>
        <v>0.48412291827592713</v>
      </c>
      <c r="D288" s="59" t="str">
        <f t="shared" si="15"/>
        <v>มากที่สุด</v>
      </c>
    </row>
    <row r="289" spans="1:5" s="14" customFormat="1" x14ac:dyDescent="0.5">
      <c r="A289" s="57" t="s">
        <v>82</v>
      </c>
      <c r="B289" s="58">
        <f>'EPE (Elementary 2)'!O35</f>
        <v>4.7575757575757578</v>
      </c>
      <c r="C289" s="58">
        <f>'EPE (Elementary 2)'!O36</f>
        <v>0.49422746758485303</v>
      </c>
      <c r="D289" s="59" t="str">
        <f t="shared" si="15"/>
        <v>มากที่สุด</v>
      </c>
    </row>
    <row r="290" spans="1:5" s="14" customFormat="1" x14ac:dyDescent="0.5">
      <c r="A290" s="57" t="s">
        <v>83</v>
      </c>
      <c r="B290" s="58">
        <f>'EPE (Elementary 2)'!P35</f>
        <v>4.7575757575757578</v>
      </c>
      <c r="C290" s="58">
        <f>'EPE (Elementary 2)'!P36</f>
        <v>0.49422746758485303</v>
      </c>
      <c r="D290" s="59" t="str">
        <f t="shared" si="15"/>
        <v>มากที่สุด</v>
      </c>
    </row>
    <row r="291" spans="1:5" s="14" customFormat="1" x14ac:dyDescent="0.5">
      <c r="A291" s="57" t="s">
        <v>84</v>
      </c>
      <c r="B291" s="58">
        <f>'EPE (Elementary 2)'!Q35</f>
        <v>4.8787878787878789</v>
      </c>
      <c r="C291" s="58">
        <f>'EPE (Elementary 2)'!Q36</f>
        <v>0.32637362467481834</v>
      </c>
      <c r="D291" s="59" t="str">
        <f t="shared" si="15"/>
        <v>มากที่สุด</v>
      </c>
    </row>
    <row r="292" spans="1:5" s="14" customFormat="1" x14ac:dyDescent="0.5">
      <c r="A292" s="57" t="s">
        <v>85</v>
      </c>
      <c r="B292" s="58">
        <f>'EPE (Elementary 2)'!T35</f>
        <v>4.3030303030303028</v>
      </c>
      <c r="C292" s="58">
        <f>'EPE (Elementary 2)'!T36</f>
        <v>0.57655447243758706</v>
      </c>
      <c r="D292" s="59" t="str">
        <f t="shared" si="15"/>
        <v>มาก</v>
      </c>
    </row>
    <row r="293" spans="1:5" s="14" customFormat="1" ht="22.5" thickBot="1" x14ac:dyDescent="0.55000000000000004">
      <c r="A293" s="60" t="s">
        <v>86</v>
      </c>
      <c r="B293" s="61">
        <f>AVERAGE(B283:B292)</f>
        <v>4.5928030303030303</v>
      </c>
      <c r="C293" s="61">
        <f>AVERAGE(C283:C292)</f>
        <v>0.54570142450679593</v>
      </c>
      <c r="D293" s="62" t="str">
        <f>IF(B293&gt;4.5,"มากที่สุด",IF(B293&gt;3.5,"มาก",IF(B293&gt;2.5,"ปานกลาง",IF(B293&gt;1.5,"น้อย",IF(B293&lt;=1.5,"น้อยที่สุด")))))</f>
        <v>มากที่สุด</v>
      </c>
    </row>
    <row r="294" spans="1:5" ht="22.5" thickTop="1" x14ac:dyDescent="0.5">
      <c r="A294" s="63"/>
      <c r="B294" s="64"/>
      <c r="C294" s="64"/>
      <c r="D294" s="65"/>
    </row>
    <row r="295" spans="1:5" s="7" customFormat="1" ht="24" x14ac:dyDescent="0.55000000000000004">
      <c r="A295" s="67" t="s">
        <v>114</v>
      </c>
      <c r="B295" s="68"/>
      <c r="C295" s="68"/>
      <c r="D295" s="69"/>
    </row>
    <row r="296" spans="1:5" s="7" customFormat="1" ht="24" x14ac:dyDescent="0.55000000000000004">
      <c r="A296" s="67" t="s">
        <v>562</v>
      </c>
      <c r="B296" s="68"/>
      <c r="C296" s="68"/>
      <c r="D296" s="69"/>
    </row>
    <row r="297" spans="1:5" s="7" customFormat="1" ht="24" x14ac:dyDescent="0.55000000000000004">
      <c r="A297" s="67" t="s">
        <v>563</v>
      </c>
      <c r="B297" s="68"/>
      <c r="C297" s="68"/>
      <c r="D297" s="69"/>
    </row>
    <row r="298" spans="1:5" s="7" customFormat="1" ht="24" x14ac:dyDescent="0.55000000000000004">
      <c r="A298" s="67" t="s">
        <v>566</v>
      </c>
      <c r="B298" s="68"/>
      <c r="C298" s="68"/>
      <c r="D298" s="69"/>
    </row>
    <row r="299" spans="1:5" s="7" customFormat="1" ht="24" x14ac:dyDescent="0.55000000000000004">
      <c r="A299" s="67" t="s">
        <v>565</v>
      </c>
      <c r="B299" s="68"/>
      <c r="C299" s="68"/>
      <c r="D299" s="69"/>
    </row>
    <row r="300" spans="1:5" s="7" customFormat="1" ht="24" x14ac:dyDescent="0.55000000000000004">
      <c r="A300" s="67" t="s">
        <v>564</v>
      </c>
      <c r="B300" s="39"/>
      <c r="C300" s="39"/>
      <c r="D300" s="38"/>
      <c r="E300" s="43"/>
    </row>
    <row r="301" spans="1:5" s="7" customFormat="1" ht="24" x14ac:dyDescent="0.55000000000000004">
      <c r="A301" s="67"/>
      <c r="B301" s="39"/>
      <c r="C301" s="39"/>
      <c r="D301" s="38"/>
      <c r="E301" s="43"/>
    </row>
    <row r="302" spans="1:5" s="7" customFormat="1" ht="24" x14ac:dyDescent="0.55000000000000004">
      <c r="A302" s="67"/>
      <c r="B302" s="39"/>
      <c r="C302" s="39"/>
      <c r="D302" s="38"/>
      <c r="E302" s="43"/>
    </row>
    <row r="303" spans="1:5" s="7" customFormat="1" ht="24" x14ac:dyDescent="0.55000000000000004">
      <c r="A303" s="67"/>
      <c r="B303" s="39"/>
      <c r="C303" s="39"/>
      <c r="D303" s="38"/>
      <c r="E303" s="43"/>
    </row>
    <row r="304" spans="1:5" s="7" customFormat="1" ht="24" x14ac:dyDescent="0.55000000000000004">
      <c r="A304" s="67"/>
      <c r="B304" s="39"/>
      <c r="C304" s="39"/>
      <c r="D304" s="38"/>
      <c r="E304" s="43"/>
    </row>
    <row r="305" spans="1:7" s="7" customFormat="1" ht="24" x14ac:dyDescent="0.55000000000000004">
      <c r="A305" s="67"/>
      <c r="B305" s="39"/>
      <c r="C305" s="39"/>
      <c r="D305" s="38"/>
      <c r="E305" s="43"/>
    </row>
    <row r="306" spans="1:7" s="7" customFormat="1" ht="24" x14ac:dyDescent="0.55000000000000004">
      <c r="A306" s="67"/>
      <c r="B306" s="39"/>
      <c r="C306" s="39"/>
      <c r="D306" s="38"/>
      <c r="E306" s="43"/>
    </row>
    <row r="307" spans="1:7" s="7" customFormat="1" ht="24" x14ac:dyDescent="0.55000000000000004">
      <c r="A307" s="67"/>
      <c r="B307" s="39"/>
      <c r="C307" s="39"/>
      <c r="D307" s="38"/>
      <c r="E307" s="43"/>
    </row>
    <row r="308" spans="1:7" s="7" customFormat="1" ht="24" x14ac:dyDescent="0.55000000000000004">
      <c r="A308" s="67"/>
      <c r="B308" s="39"/>
      <c r="C308" s="39"/>
      <c r="D308" s="38"/>
      <c r="E308" s="43"/>
    </row>
    <row r="309" spans="1:7" s="11" customFormat="1" ht="24" x14ac:dyDescent="0.55000000000000004">
      <c r="A309" s="11" t="s">
        <v>87</v>
      </c>
      <c r="E309" s="70"/>
      <c r="F309" s="70"/>
      <c r="G309" s="70"/>
    </row>
    <row r="310" spans="1:7" s="11" customFormat="1" ht="24" x14ac:dyDescent="0.55000000000000004">
      <c r="A310" s="11" t="s">
        <v>561</v>
      </c>
      <c r="E310" s="70"/>
      <c r="F310" s="70"/>
      <c r="G310" s="70"/>
    </row>
    <row r="311" spans="1:7" s="11" customFormat="1" ht="25.5" customHeight="1" x14ac:dyDescent="0.55000000000000004">
      <c r="A311" s="211" t="s">
        <v>45</v>
      </c>
      <c r="B311" s="213"/>
      <c r="C311" s="215" t="s">
        <v>88</v>
      </c>
      <c r="D311" s="71" t="s">
        <v>89</v>
      </c>
      <c r="E311" s="70"/>
      <c r="F311" s="72"/>
      <c r="G311" s="70"/>
    </row>
    <row r="312" spans="1:7" s="11" customFormat="1" ht="25.5" customHeight="1" x14ac:dyDescent="0.55000000000000004">
      <c r="A312" s="212"/>
      <c r="B312" s="214"/>
      <c r="C312" s="216"/>
      <c r="D312" s="73" t="s">
        <v>90</v>
      </c>
      <c r="E312" s="70"/>
      <c r="F312" s="70"/>
      <c r="G312" s="70"/>
    </row>
    <row r="313" spans="1:7" s="7" customFormat="1" ht="24" x14ac:dyDescent="0.55000000000000004">
      <c r="A313" s="74" t="s">
        <v>91</v>
      </c>
      <c r="B313" s="75"/>
      <c r="C313" s="75"/>
      <c r="D313" s="44"/>
      <c r="E313" s="10"/>
      <c r="F313" s="10"/>
      <c r="G313" s="10"/>
    </row>
    <row r="314" spans="1:7" s="7" customFormat="1" ht="25.5" customHeight="1" x14ac:dyDescent="0.55000000000000004">
      <c r="A314" s="76" t="s">
        <v>92</v>
      </c>
      <c r="B314" s="77">
        <f>'EPE (Elementary 2)'!R35</f>
        <v>3.0606060606060606</v>
      </c>
      <c r="C314" s="77">
        <f>'EPE (Elementary 2)'!R36</f>
        <v>1.1790955429299224</v>
      </c>
      <c r="D314" s="78" t="str">
        <f>IF(B314&gt;4.5,"มากที่สุด",IF(B314&gt;3.5,"มาก",IF(B314&gt;2.5,"ปานกลาง",IF(B314&gt;1.5,"น้อย",IF(B314&lt;=1.5,"น้อยที่สุด")))))</f>
        <v>ปานกลาง</v>
      </c>
      <c r="E314" s="10"/>
      <c r="F314" s="10"/>
      <c r="G314" s="10"/>
    </row>
    <row r="315" spans="1:7" s="7" customFormat="1" ht="24.75" thickBot="1" x14ac:dyDescent="0.6">
      <c r="A315" s="79" t="s">
        <v>93</v>
      </c>
      <c r="B315" s="80">
        <f>AVERAGE(B314:B314)</f>
        <v>3.0606060606060606</v>
      </c>
      <c r="C315" s="80">
        <f>SUM(C314)</f>
        <v>1.1790955429299224</v>
      </c>
      <c r="D315" s="81" t="str">
        <f>IF(B315&gt;4.5,"มากที่สุด",IF(B315&gt;3.5,"มาก",IF(B315&gt;2.5,"ปานกลาง",IF(B315&gt;1.5,"น้อย",IF(B315&lt;=1.5,"น้อยที่สุด")))))</f>
        <v>ปานกลาง</v>
      </c>
      <c r="E315" s="10"/>
      <c r="F315" s="10"/>
      <c r="G315" s="10"/>
    </row>
    <row r="316" spans="1:7" s="7" customFormat="1" ht="24.75" thickTop="1" x14ac:dyDescent="0.55000000000000004">
      <c r="A316" s="82" t="s">
        <v>94</v>
      </c>
      <c r="B316" s="75"/>
      <c r="C316" s="75"/>
      <c r="D316" s="75"/>
      <c r="E316" s="10"/>
      <c r="F316" s="10"/>
      <c r="G316" s="10"/>
    </row>
    <row r="317" spans="1:7" s="7" customFormat="1" ht="25.5" customHeight="1" x14ac:dyDescent="0.55000000000000004">
      <c r="A317" s="76" t="s">
        <v>95</v>
      </c>
      <c r="B317" s="77">
        <f>'EPE (Elementary 2)'!S35</f>
        <v>4</v>
      </c>
      <c r="C317" s="77">
        <f>'EPE (Elementary 2)'!S36</f>
        <v>0.6513389472789296</v>
      </c>
      <c r="D317" s="83" t="str">
        <f>IF(B317&gt;4.5,"มากที่สุด",IF(B317&gt;3.5,"มาก",IF(B317&gt;2.5,"ปานกลาง",IF(B317&gt;1.5,"น้อย",IF(B317&lt;=1.5,"น้อยที่สุด")))))</f>
        <v>มาก</v>
      </c>
      <c r="E317" s="10"/>
      <c r="F317" s="10"/>
      <c r="G317" s="10"/>
    </row>
    <row r="318" spans="1:7" s="7" customFormat="1" ht="24.75" thickBot="1" x14ac:dyDescent="0.6">
      <c r="A318" s="79" t="s">
        <v>93</v>
      </c>
      <c r="B318" s="80">
        <f>AVERAGE(B317:B317)</f>
        <v>4</v>
      </c>
      <c r="C318" s="80">
        <f>SUM(C317)</f>
        <v>0.6513389472789296</v>
      </c>
      <c r="D318" s="84" t="str">
        <f>IF(B318&gt;4.5,"มากที่สุด",IF(B318&gt;3.5,"มาก",IF(B318&gt;2.5,"ปานกลาง",IF(B318&gt;1.5,"น้อย",IF(B318&lt;=1.5,"น้อยที่สุด")))))</f>
        <v>มาก</v>
      </c>
      <c r="E318" s="10"/>
      <c r="F318" s="10"/>
      <c r="G318" s="10"/>
    </row>
    <row r="319" spans="1:7" s="7" customFormat="1" ht="24.75" thickTop="1" x14ac:dyDescent="0.55000000000000004">
      <c r="A319" s="85"/>
      <c r="E319" s="10"/>
      <c r="F319" s="10"/>
      <c r="G319" s="10"/>
    </row>
    <row r="320" spans="1:7" s="7" customFormat="1" ht="24" x14ac:dyDescent="0.55000000000000004">
      <c r="A320" s="7" t="s">
        <v>96</v>
      </c>
    </row>
    <row r="321" spans="1:4" s="7" customFormat="1" ht="24" x14ac:dyDescent="0.55000000000000004">
      <c r="A321" s="7" t="s">
        <v>567</v>
      </c>
    </row>
    <row r="322" spans="1:4" s="7" customFormat="1" ht="24" x14ac:dyDescent="0.55000000000000004">
      <c r="A322" s="7" t="s">
        <v>568</v>
      </c>
    </row>
    <row r="323" spans="1:4" s="7" customFormat="1" ht="15.75" customHeight="1" x14ac:dyDescent="0.55000000000000004"/>
    <row r="324" spans="1:4" s="54" customFormat="1" ht="24" x14ac:dyDescent="0.55000000000000004">
      <c r="A324" s="40" t="s">
        <v>499</v>
      </c>
      <c r="B324" s="52"/>
      <c r="C324" s="52"/>
      <c r="D324" s="53"/>
    </row>
    <row r="325" spans="1:4" s="14" customFormat="1" x14ac:dyDescent="0.5">
      <c r="A325" s="206" t="s">
        <v>72</v>
      </c>
      <c r="B325" s="226" t="s">
        <v>569</v>
      </c>
      <c r="C325" s="227"/>
      <c r="D325" s="228"/>
    </row>
    <row r="326" spans="1:4" s="14" customFormat="1" ht="56.25" x14ac:dyDescent="0.5">
      <c r="A326" s="207"/>
      <c r="B326" s="55" t="s">
        <v>73</v>
      </c>
      <c r="C326" s="56" t="s">
        <v>74</v>
      </c>
      <c r="D326" s="56" t="s">
        <v>75</v>
      </c>
    </row>
    <row r="327" spans="1:4" s="14" customFormat="1" x14ac:dyDescent="0.5">
      <c r="A327" s="57" t="s">
        <v>76</v>
      </c>
      <c r="B327" s="58">
        <f>'EPE (Intermediate)'!I40</f>
        <v>4.6052631578947372</v>
      </c>
      <c r="C327" s="58">
        <f>'EPE (Intermediate)'!I41</f>
        <v>0.53995485601797566</v>
      </c>
      <c r="D327" s="59" t="str">
        <f>IF(B327&gt;4.5,"มากที่สุด",IF(B327&gt;3.5,"มาก",IF(B327&gt;2.5,"ปานกลาง",IF(B327&gt;1.5,"น้อย",IF(B327&lt;=1.5,"น้อยที่สุด")))))</f>
        <v>มากที่สุด</v>
      </c>
    </row>
    <row r="328" spans="1:4" s="14" customFormat="1" x14ac:dyDescent="0.5">
      <c r="A328" s="57" t="s">
        <v>77</v>
      </c>
      <c r="B328" s="58">
        <f>'EPE (Intermediate)'!J40</f>
        <v>4.5526315789473681</v>
      </c>
      <c r="C328" s="58">
        <f>'EPE (Intermediate)'!J41</f>
        <v>0.54759610649170409</v>
      </c>
      <c r="D328" s="59" t="str">
        <f t="shared" ref="D328:D337" si="16">IF(B328&gt;4.5,"มากที่สุด",IF(B328&gt;3.5,"มาก",IF(B328&gt;2.5,"ปานกลาง",IF(B328&gt;1.5,"น้อย",IF(B328&lt;=1.5,"น้อยที่สุด")))))</f>
        <v>มากที่สุด</v>
      </c>
    </row>
    <row r="329" spans="1:4" s="14" customFormat="1" x14ac:dyDescent="0.5">
      <c r="A329" s="57" t="s">
        <v>78</v>
      </c>
      <c r="B329" s="58">
        <f>'EPE (Intermediate)'!K40</f>
        <v>4.5789473684210522</v>
      </c>
      <c r="C329" s="58">
        <f>'EPE (Intermediate)'!K41</f>
        <v>0.54442528593624573</v>
      </c>
      <c r="D329" s="59" t="str">
        <f t="shared" si="16"/>
        <v>มากที่สุด</v>
      </c>
    </row>
    <row r="330" spans="1:4" s="14" customFormat="1" x14ac:dyDescent="0.5">
      <c r="A330" s="57" t="s">
        <v>79</v>
      </c>
      <c r="B330" s="58">
        <f>'EPE (Intermediate)'!L40</f>
        <v>4.5675675675675675</v>
      </c>
      <c r="C330" s="58">
        <f>'EPE (Intermediate)'!L41</f>
        <v>0.54725558733287683</v>
      </c>
      <c r="D330" s="59" t="str">
        <f t="shared" si="16"/>
        <v>มากที่สุด</v>
      </c>
    </row>
    <row r="331" spans="1:4" s="14" customFormat="1" x14ac:dyDescent="0.5">
      <c r="A331" s="57" t="s">
        <v>80</v>
      </c>
      <c r="B331" s="58">
        <f>'EPE (Intermediate)'!M40</f>
        <v>4.5789473684210522</v>
      </c>
      <c r="C331" s="58">
        <f>'EPE (Intermediate)'!M41</f>
        <v>0.59078800843799406</v>
      </c>
      <c r="D331" s="59" t="str">
        <f t="shared" si="16"/>
        <v>มากที่สุด</v>
      </c>
    </row>
    <row r="332" spans="1:4" s="14" customFormat="1" x14ac:dyDescent="0.5">
      <c r="A332" s="57" t="s">
        <v>81</v>
      </c>
      <c r="B332" s="58">
        <f>'EPE (Intermediate)'!N40</f>
        <v>4.6315789473684212</v>
      </c>
      <c r="C332" s="58">
        <f>'EPE (Intermediate)'!N41</f>
        <v>0.53415218763643313</v>
      </c>
      <c r="D332" s="59" t="str">
        <f t="shared" si="16"/>
        <v>มากที่สุด</v>
      </c>
    </row>
    <row r="333" spans="1:4" s="14" customFormat="1" x14ac:dyDescent="0.5">
      <c r="A333" s="57" t="s">
        <v>82</v>
      </c>
      <c r="B333" s="58">
        <f>'EPE (Intermediate)'!O40</f>
        <v>4.5675675675675675</v>
      </c>
      <c r="C333" s="58">
        <f>'EPE (Intermediate)'!O41</f>
        <v>0.54725558733287683</v>
      </c>
      <c r="D333" s="59" t="str">
        <f t="shared" si="16"/>
        <v>มากที่สุด</v>
      </c>
    </row>
    <row r="334" spans="1:4" s="14" customFormat="1" x14ac:dyDescent="0.5">
      <c r="A334" s="57" t="s">
        <v>83</v>
      </c>
      <c r="B334" s="58">
        <f>'EPE (Intermediate)'!P40</f>
        <v>4.6315789473684212</v>
      </c>
      <c r="C334" s="58">
        <f>'EPE (Intermediate)'!P41</f>
        <v>0.53415218763643313</v>
      </c>
      <c r="D334" s="59" t="str">
        <f t="shared" si="16"/>
        <v>มากที่สุด</v>
      </c>
    </row>
    <row r="335" spans="1:4" s="14" customFormat="1" x14ac:dyDescent="0.5">
      <c r="A335" s="57" t="s">
        <v>84</v>
      </c>
      <c r="B335" s="58">
        <f>'EPE (Intermediate)'!Q40</f>
        <v>4.6052631578947372</v>
      </c>
      <c r="C335" s="58">
        <f>'EPE (Intermediate)'!Q41</f>
        <v>0.4887940952896469</v>
      </c>
      <c r="D335" s="59" t="str">
        <f t="shared" si="16"/>
        <v>มากที่สุด</v>
      </c>
    </row>
    <row r="336" spans="1:4" s="14" customFormat="1" x14ac:dyDescent="0.5">
      <c r="A336" s="57" t="s">
        <v>85</v>
      </c>
      <c r="B336" s="58">
        <f>'EPE (Intermediate)'!T40</f>
        <v>4.3947368421052628</v>
      </c>
      <c r="C336" s="58">
        <f>'EPE (Intermediate)'!T41</f>
        <v>0.58667096867389579</v>
      </c>
      <c r="D336" s="59" t="str">
        <f t="shared" si="16"/>
        <v>มาก</v>
      </c>
    </row>
    <row r="337" spans="1:7" s="14" customFormat="1" ht="22.5" thickBot="1" x14ac:dyDescent="0.55000000000000004">
      <c r="A337" s="60" t="s">
        <v>86</v>
      </c>
      <c r="B337" s="61">
        <f>AVERAGE(B327:B336)</f>
        <v>4.5714082503556188</v>
      </c>
      <c r="C337" s="61">
        <f>AVERAGE(C327:C336)</f>
        <v>0.54610448707860815</v>
      </c>
      <c r="D337" s="62" t="str">
        <f t="shared" si="16"/>
        <v>มากที่สุด</v>
      </c>
    </row>
    <row r="338" spans="1:7" ht="22.5" thickTop="1" x14ac:dyDescent="0.5">
      <c r="A338" s="63"/>
      <c r="B338" s="64"/>
      <c r="C338" s="64"/>
      <c r="D338" s="65"/>
    </row>
    <row r="339" spans="1:7" s="7" customFormat="1" ht="24" x14ac:dyDescent="0.55000000000000004">
      <c r="A339" s="67" t="s">
        <v>114</v>
      </c>
      <c r="B339" s="68"/>
      <c r="C339" s="68"/>
      <c r="D339" s="69"/>
    </row>
    <row r="340" spans="1:7" s="7" customFormat="1" ht="24" x14ac:dyDescent="0.55000000000000004">
      <c r="A340" s="67" t="s">
        <v>571</v>
      </c>
      <c r="B340" s="68"/>
      <c r="C340" s="68"/>
      <c r="D340" s="69"/>
    </row>
    <row r="341" spans="1:7" s="7" customFormat="1" ht="24" x14ac:dyDescent="0.55000000000000004">
      <c r="A341" s="67" t="s">
        <v>572</v>
      </c>
      <c r="B341" s="68"/>
      <c r="C341" s="68"/>
      <c r="D341" s="69"/>
    </row>
    <row r="342" spans="1:7" s="7" customFormat="1" ht="24" x14ac:dyDescent="0.55000000000000004">
      <c r="A342" s="67" t="s">
        <v>573</v>
      </c>
      <c r="B342" s="68"/>
      <c r="C342" s="68"/>
      <c r="D342" s="69"/>
    </row>
    <row r="343" spans="1:7" s="7" customFormat="1" ht="24" x14ac:dyDescent="0.55000000000000004">
      <c r="A343" s="67" t="s">
        <v>574</v>
      </c>
      <c r="B343" s="68"/>
      <c r="C343" s="68"/>
      <c r="D343" s="69"/>
    </row>
    <row r="344" spans="1:7" s="7" customFormat="1" ht="24" x14ac:dyDescent="0.55000000000000004">
      <c r="A344" s="67" t="s">
        <v>575</v>
      </c>
      <c r="B344" s="68"/>
      <c r="C344" s="68"/>
      <c r="D344" s="69"/>
    </row>
    <row r="345" spans="1:7" s="7" customFormat="1" ht="24" x14ac:dyDescent="0.55000000000000004">
      <c r="A345" s="67"/>
      <c r="B345" s="39"/>
      <c r="C345" s="39"/>
      <c r="D345" s="38"/>
      <c r="E345" s="43"/>
    </row>
    <row r="346" spans="1:7" s="11" customFormat="1" ht="24" x14ac:dyDescent="0.55000000000000004">
      <c r="A346" s="11" t="s">
        <v>122</v>
      </c>
      <c r="E346" s="70"/>
      <c r="F346" s="70"/>
      <c r="G346" s="70"/>
    </row>
    <row r="347" spans="1:7" s="11" customFormat="1" ht="24" x14ac:dyDescent="0.55000000000000004">
      <c r="A347" s="11" t="s">
        <v>570</v>
      </c>
      <c r="E347" s="70"/>
      <c r="F347" s="70"/>
      <c r="G347" s="70"/>
    </row>
    <row r="348" spans="1:7" s="11" customFormat="1" ht="25.5" customHeight="1" x14ac:dyDescent="0.55000000000000004">
      <c r="A348" s="211" t="s">
        <v>45</v>
      </c>
      <c r="B348" s="213"/>
      <c r="C348" s="215" t="s">
        <v>88</v>
      </c>
      <c r="D348" s="71" t="s">
        <v>89</v>
      </c>
      <c r="E348" s="70"/>
      <c r="F348" s="72"/>
      <c r="G348" s="70"/>
    </row>
    <row r="349" spans="1:7" s="11" customFormat="1" ht="25.5" customHeight="1" x14ac:dyDescent="0.55000000000000004">
      <c r="A349" s="212"/>
      <c r="B349" s="214"/>
      <c r="C349" s="216"/>
      <c r="D349" s="73" t="s">
        <v>90</v>
      </c>
      <c r="E349" s="70"/>
      <c r="F349" s="70"/>
      <c r="G349" s="70"/>
    </row>
    <row r="350" spans="1:7" s="7" customFormat="1" ht="24" x14ac:dyDescent="0.55000000000000004">
      <c r="A350" s="74" t="s">
        <v>91</v>
      </c>
      <c r="B350" s="75"/>
      <c r="C350" s="75"/>
      <c r="D350" s="44"/>
      <c r="E350" s="10"/>
      <c r="F350" s="10"/>
      <c r="G350" s="10"/>
    </row>
    <row r="351" spans="1:7" s="7" customFormat="1" ht="25.5" customHeight="1" x14ac:dyDescent="0.55000000000000004">
      <c r="A351" s="76" t="s">
        <v>92</v>
      </c>
      <c r="B351" s="77">
        <f>'EPE (Intermediate)'!R40</f>
        <v>3.3157894736842106</v>
      </c>
      <c r="C351" s="77">
        <f>'EPE (Intermediate)'!R41</f>
        <v>1.0539465470789888</v>
      </c>
      <c r="D351" s="78" t="str">
        <f>IF(B351&gt;4.5,"มากที่สุด",IF(B351&gt;3.5,"มาก",IF(B351&gt;2.5,"ปานกลาง",IF(B351&gt;1.5,"น้อย",IF(B351&lt;=1.5,"น้อยที่สุด")))))</f>
        <v>ปานกลาง</v>
      </c>
      <c r="E351" s="10"/>
      <c r="F351" s="10"/>
      <c r="G351" s="10"/>
    </row>
    <row r="352" spans="1:7" s="7" customFormat="1" ht="24.75" thickBot="1" x14ac:dyDescent="0.6">
      <c r="A352" s="79" t="s">
        <v>93</v>
      </c>
      <c r="B352" s="80">
        <f>AVERAGE(B351:B351)</f>
        <v>3.3157894736842106</v>
      </c>
      <c r="C352" s="80">
        <f>SUM(C351)</f>
        <v>1.0539465470789888</v>
      </c>
      <c r="D352" s="81" t="str">
        <f>IF(B352&gt;4.5,"มากที่สุด",IF(B352&gt;3.5,"มาก",IF(B352&gt;2.5,"ปานกลาง",IF(B352&gt;1.5,"น้อย",IF(B352&lt;=1.5,"น้อยที่สุด")))))</f>
        <v>ปานกลาง</v>
      </c>
      <c r="E352" s="10"/>
      <c r="F352" s="10"/>
      <c r="G352" s="10"/>
    </row>
    <row r="353" spans="1:7" s="7" customFormat="1" ht="24.75" thickTop="1" x14ac:dyDescent="0.55000000000000004">
      <c r="A353" s="82" t="s">
        <v>94</v>
      </c>
      <c r="B353" s="75"/>
      <c r="C353" s="75"/>
      <c r="D353" s="75"/>
      <c r="E353" s="10"/>
      <c r="F353" s="10"/>
      <c r="G353" s="10"/>
    </row>
    <row r="354" spans="1:7" s="7" customFormat="1" ht="25.5" customHeight="1" x14ac:dyDescent="0.55000000000000004">
      <c r="A354" s="76" t="s">
        <v>95</v>
      </c>
      <c r="B354" s="77">
        <f>'EPE (Intermediate)'!S40</f>
        <v>4.1052631578947372</v>
      </c>
      <c r="C354" s="77">
        <f>'EPE (Intermediate)'!S41</f>
        <v>0.64029079266297029</v>
      </c>
      <c r="D354" s="83" t="str">
        <f>IF(B354&gt;4.5,"มากที่สุด",IF(B354&gt;3.5,"มาก",IF(B354&gt;2.5,"ปานกลาง",IF(B354&gt;1.5,"น้อย",IF(B354&lt;=1.5,"น้อยที่สุด")))))</f>
        <v>มาก</v>
      </c>
      <c r="E354" s="10"/>
      <c r="F354" s="10"/>
      <c r="G354" s="10"/>
    </row>
    <row r="355" spans="1:7" s="7" customFormat="1" ht="24.75" thickBot="1" x14ac:dyDescent="0.6">
      <c r="A355" s="79" t="s">
        <v>93</v>
      </c>
      <c r="B355" s="80">
        <f>AVERAGE(B354:B354)</f>
        <v>4.1052631578947372</v>
      </c>
      <c r="C355" s="80">
        <f>SUM(C354)</f>
        <v>0.64029079266297029</v>
      </c>
      <c r="D355" s="84" t="str">
        <f>IF(B355&gt;4.5,"มากที่สุด",IF(B355&gt;3.5,"มาก",IF(B355&gt;2.5,"ปานกลาง",IF(B355&gt;1.5,"น้อย",IF(B355&lt;=1.5,"น้อยที่สุด")))))</f>
        <v>มาก</v>
      </c>
      <c r="E355" s="10"/>
      <c r="F355" s="10"/>
      <c r="G355" s="10"/>
    </row>
    <row r="356" spans="1:7" s="7" customFormat="1" ht="24.75" thickTop="1" x14ac:dyDescent="0.55000000000000004">
      <c r="A356" s="85"/>
      <c r="E356" s="10"/>
      <c r="F356" s="10"/>
      <c r="G356" s="10"/>
    </row>
    <row r="357" spans="1:7" s="7" customFormat="1" ht="24" x14ac:dyDescent="0.55000000000000004">
      <c r="A357" s="7" t="s">
        <v>500</v>
      </c>
    </row>
    <row r="358" spans="1:7" s="7" customFormat="1" ht="24" x14ac:dyDescent="0.55000000000000004">
      <c r="A358" s="7" t="s">
        <v>576</v>
      </c>
    </row>
    <row r="359" spans="1:7" s="7" customFormat="1" ht="24" x14ac:dyDescent="0.55000000000000004">
      <c r="A359" s="7" t="s">
        <v>577</v>
      </c>
    </row>
    <row r="360" spans="1:7" s="7" customFormat="1" ht="16.5" customHeight="1" x14ac:dyDescent="0.55000000000000004">
      <c r="A360" s="67"/>
      <c r="B360" s="68"/>
      <c r="C360" s="68"/>
      <c r="D360" s="69"/>
    </row>
    <row r="361" spans="1:7" s="7" customFormat="1" ht="16.5" customHeight="1" x14ac:dyDescent="0.55000000000000004">
      <c r="A361" s="67"/>
      <c r="B361" s="68"/>
      <c r="C361" s="68"/>
      <c r="D361" s="69"/>
    </row>
    <row r="362" spans="1:7" s="7" customFormat="1" ht="16.5" customHeight="1" x14ac:dyDescent="0.55000000000000004">
      <c r="A362" s="67"/>
      <c r="B362" s="68"/>
      <c r="C362" s="68"/>
      <c r="D362" s="69"/>
    </row>
    <row r="363" spans="1:7" s="7" customFormat="1" ht="16.5" customHeight="1" x14ac:dyDescent="0.55000000000000004">
      <c r="A363" s="67"/>
      <c r="B363" s="68"/>
      <c r="C363" s="68"/>
      <c r="D363" s="69"/>
    </row>
    <row r="364" spans="1:7" s="7" customFormat="1" ht="16.5" customHeight="1" x14ac:dyDescent="0.55000000000000004">
      <c r="A364" s="67"/>
      <c r="B364" s="68"/>
      <c r="C364" s="68"/>
      <c r="D364" s="69"/>
    </row>
    <row r="365" spans="1:7" s="7" customFormat="1" ht="16.5" customHeight="1" x14ac:dyDescent="0.55000000000000004">
      <c r="A365" s="67"/>
      <c r="B365" s="68"/>
      <c r="C365" s="68"/>
      <c r="D365" s="69"/>
    </row>
    <row r="366" spans="1:7" s="7" customFormat="1" ht="16.5" customHeight="1" x14ac:dyDescent="0.55000000000000004">
      <c r="A366" s="67"/>
      <c r="B366" s="68"/>
      <c r="C366" s="68"/>
      <c r="D366" s="69"/>
    </row>
    <row r="367" spans="1:7" s="7" customFormat="1" ht="16.5" customHeight="1" x14ac:dyDescent="0.55000000000000004">
      <c r="A367" s="67"/>
      <c r="B367" s="68"/>
      <c r="C367" s="68"/>
      <c r="D367" s="69"/>
    </row>
    <row r="368" spans="1:7" s="7" customFormat="1" ht="16.5" customHeight="1" x14ac:dyDescent="0.55000000000000004">
      <c r="A368" s="67"/>
      <c r="B368" s="68"/>
      <c r="C368" s="68"/>
      <c r="D368" s="69"/>
    </row>
    <row r="369" spans="1:4" s="14" customFormat="1" ht="24" x14ac:dyDescent="0.55000000000000004">
      <c r="A369" s="40" t="s">
        <v>501</v>
      </c>
      <c r="B369" s="16"/>
      <c r="C369" s="16"/>
    </row>
    <row r="370" spans="1:4" s="14" customFormat="1" ht="18" customHeight="1" x14ac:dyDescent="0.5">
      <c r="A370" s="221" t="s">
        <v>72</v>
      </c>
      <c r="B370" s="223" t="s">
        <v>97</v>
      </c>
      <c r="C370" s="224"/>
      <c r="D370" s="225"/>
    </row>
    <row r="371" spans="1:4" s="14" customFormat="1" ht="15.75" customHeight="1" x14ac:dyDescent="0.5">
      <c r="A371" s="222"/>
      <c r="B371" s="89"/>
      <c r="C371" s="90" t="s">
        <v>578</v>
      </c>
      <c r="D371" s="91"/>
    </row>
    <row r="372" spans="1:4" s="14" customFormat="1" ht="56.25" customHeight="1" x14ac:dyDescent="0.5">
      <c r="A372" s="207"/>
      <c r="B372" s="165" t="s">
        <v>73</v>
      </c>
      <c r="C372" s="92" t="s">
        <v>74</v>
      </c>
      <c r="D372" s="92" t="s">
        <v>75</v>
      </c>
    </row>
    <row r="373" spans="1:4" s="14" customFormat="1" x14ac:dyDescent="0.5">
      <c r="A373" s="57" t="s">
        <v>76</v>
      </c>
      <c r="B373" s="58">
        <f>'EPE (Pre-Intermediate)'!I37</f>
        <v>4.628571428571429</v>
      </c>
      <c r="C373" s="58">
        <f>'EPE (Pre-Intermediate)'!I38</f>
        <v>0.53908463611751734</v>
      </c>
      <c r="D373" s="59" t="str">
        <f>IF(B373&gt;4.5,"มากที่สุด",IF(B373&gt;3.5,"มาก",IF(B373&gt;2.5,"ปานกลาง",IF(B373&gt;1.5,"น้อย",IF(B373&lt;=1.5,"น้อยที่สุด")))))</f>
        <v>มากที่สุด</v>
      </c>
    </row>
    <row r="374" spans="1:4" s="14" customFormat="1" x14ac:dyDescent="0.5">
      <c r="A374" s="57" t="s">
        <v>77</v>
      </c>
      <c r="B374" s="58">
        <f>'EPE (Pre-Intermediate)'!J37</f>
        <v>4.5999999999999996</v>
      </c>
      <c r="C374" s="58">
        <f>'EPE (Pre-Intermediate)'!J38</f>
        <v>0.54510811509539991</v>
      </c>
      <c r="D374" s="59" t="str">
        <f t="shared" ref="D374:D383" si="17">IF(B374&gt;4.5,"มากที่สุด",IF(B374&gt;3.5,"มาก",IF(B374&gt;2.5,"ปานกลาง",IF(B374&gt;1.5,"น้อย",IF(B374&lt;=1.5,"น้อยที่สุด")))))</f>
        <v>มากที่สุด</v>
      </c>
    </row>
    <row r="375" spans="1:4" s="14" customFormat="1" x14ac:dyDescent="0.5">
      <c r="A375" s="57" t="s">
        <v>78</v>
      </c>
      <c r="B375" s="58">
        <f>'EPE (Pre-Intermediate)'!K37</f>
        <v>4.5428571428571427</v>
      </c>
      <c r="C375" s="58">
        <f>'EPE (Pre-Intermediate)'!K38</f>
        <v>0.55254513159467822</v>
      </c>
      <c r="D375" s="59" t="str">
        <f t="shared" si="17"/>
        <v>มากที่สุด</v>
      </c>
    </row>
    <row r="376" spans="1:4" s="14" customFormat="1" x14ac:dyDescent="0.5">
      <c r="A376" s="57" t="s">
        <v>79</v>
      </c>
      <c r="B376" s="58">
        <f>'EPE (Pre-Intermediate)'!L37</f>
        <v>4.371428571428571</v>
      </c>
      <c r="C376" s="58">
        <f>'EPE (Pre-Intermediate)'!L38</f>
        <v>0.63631592718057406</v>
      </c>
      <c r="D376" s="59" t="str">
        <f t="shared" si="17"/>
        <v>มาก</v>
      </c>
    </row>
    <row r="377" spans="1:4" s="14" customFormat="1" x14ac:dyDescent="0.5">
      <c r="A377" s="57" t="s">
        <v>80</v>
      </c>
      <c r="B377" s="58">
        <f>'EPE (Pre-Intermediate)'!M37</f>
        <v>4.4857142857142858</v>
      </c>
      <c r="C377" s="58">
        <f>'EPE (Pre-Intermediate)'!M38</f>
        <v>0.60339177376979358</v>
      </c>
      <c r="D377" s="59" t="str">
        <f t="shared" si="17"/>
        <v>มาก</v>
      </c>
    </row>
    <row r="378" spans="1:4" s="14" customFormat="1" x14ac:dyDescent="0.5">
      <c r="A378" s="57" t="s">
        <v>81</v>
      </c>
      <c r="B378" s="58">
        <f>'EPE (Pre-Intermediate)'!N37</f>
        <v>4.5714285714285712</v>
      </c>
      <c r="C378" s="58">
        <f>'EPE (Pre-Intermediate)'!N38</f>
        <v>0.5495824017620351</v>
      </c>
      <c r="D378" s="59" t="str">
        <f t="shared" si="17"/>
        <v>มากที่สุด</v>
      </c>
    </row>
    <row r="379" spans="1:4" s="14" customFormat="1" x14ac:dyDescent="0.5">
      <c r="A379" s="57" t="s">
        <v>82</v>
      </c>
      <c r="B379" s="58">
        <f>'EPE (Pre-Intermediate)'!O37</f>
        <v>4.4857142857142858</v>
      </c>
      <c r="C379" s="58">
        <f>'EPE (Pre-Intermediate)'!O38</f>
        <v>0.69164105353772343</v>
      </c>
      <c r="D379" s="59" t="str">
        <f t="shared" si="17"/>
        <v>มาก</v>
      </c>
    </row>
    <row r="380" spans="1:4" s="14" customFormat="1" x14ac:dyDescent="0.5">
      <c r="A380" s="57" t="s">
        <v>83</v>
      </c>
      <c r="B380" s="58">
        <f>'EPE (Pre-Intermediate)'!P37</f>
        <v>4.5142857142857142</v>
      </c>
      <c r="C380" s="58">
        <f>'EPE (Pre-Intermediate)'!P38</f>
        <v>0.69164105353772576</v>
      </c>
      <c r="D380" s="59" t="str">
        <f t="shared" si="17"/>
        <v>มากที่สุด</v>
      </c>
    </row>
    <row r="381" spans="1:4" s="14" customFormat="1" x14ac:dyDescent="0.5">
      <c r="A381" s="57" t="s">
        <v>84</v>
      </c>
      <c r="B381" s="58">
        <f>'EPE (Pre-Intermediate)'!Q37</f>
        <v>4.6857142857142859</v>
      </c>
      <c r="C381" s="58">
        <f>'EPE (Pre-Intermediate)'!Q38</f>
        <v>0.52216191092848918</v>
      </c>
      <c r="D381" s="59" t="str">
        <f t="shared" si="17"/>
        <v>มากที่สุด</v>
      </c>
    </row>
    <row r="382" spans="1:4" s="14" customFormat="1" x14ac:dyDescent="0.5">
      <c r="A382" s="57" t="s">
        <v>85</v>
      </c>
      <c r="B382" s="58">
        <f>'EPE (Pre-Intermediate)'!T37</f>
        <v>4.2</v>
      </c>
      <c r="C382" s="58">
        <f>'EPE (Pre-Intermediate)'!T38</f>
        <v>0.62335497797918682</v>
      </c>
      <c r="D382" s="59" t="str">
        <f t="shared" si="17"/>
        <v>มาก</v>
      </c>
    </row>
    <row r="383" spans="1:4" s="14" customFormat="1" ht="22.5" thickBot="1" x14ac:dyDescent="0.55000000000000004">
      <c r="A383" s="60" t="s">
        <v>86</v>
      </c>
      <c r="B383" s="61">
        <f>AVERAGE(B373:B382)</f>
        <v>4.508571428571428</v>
      </c>
      <c r="C383" s="61">
        <f>AVERAGE(C373:C382)</f>
        <v>0.5954826981503123</v>
      </c>
      <c r="D383" s="62" t="str">
        <f t="shared" si="17"/>
        <v>มากที่สุด</v>
      </c>
    </row>
    <row r="384" spans="1:4" s="14" customFormat="1" ht="22.5" thickTop="1" x14ac:dyDescent="0.5">
      <c r="A384" s="86"/>
      <c r="B384" s="87"/>
      <c r="C384" s="87"/>
      <c r="D384" s="88"/>
    </row>
    <row r="385" spans="1:7" s="7" customFormat="1" ht="24" x14ac:dyDescent="0.55000000000000004">
      <c r="A385" s="67" t="s">
        <v>502</v>
      </c>
      <c r="B385" s="68"/>
      <c r="C385" s="68"/>
      <c r="D385" s="69"/>
    </row>
    <row r="386" spans="1:7" s="7" customFormat="1" ht="24" x14ac:dyDescent="0.55000000000000004">
      <c r="A386" s="67" t="s">
        <v>580</v>
      </c>
      <c r="B386" s="68"/>
      <c r="C386" s="68"/>
      <c r="D386" s="69"/>
    </row>
    <row r="387" spans="1:7" s="7" customFormat="1" ht="24" x14ac:dyDescent="0.55000000000000004">
      <c r="A387" s="67" t="s">
        <v>503</v>
      </c>
      <c r="B387" s="68"/>
      <c r="C387" s="68"/>
      <c r="D387" s="69"/>
    </row>
    <row r="388" spans="1:7" s="7" customFormat="1" ht="24" x14ac:dyDescent="0.55000000000000004">
      <c r="A388" s="67" t="s">
        <v>581</v>
      </c>
      <c r="B388" s="68"/>
      <c r="C388" s="68"/>
      <c r="D388" s="69"/>
    </row>
    <row r="389" spans="1:7" s="7" customFormat="1" ht="24" x14ac:dyDescent="0.55000000000000004">
      <c r="A389" s="67" t="s">
        <v>582</v>
      </c>
      <c r="B389" s="68"/>
      <c r="C389" s="68"/>
      <c r="D389" s="69"/>
    </row>
    <row r="390" spans="1:7" s="7" customFormat="1" ht="24" x14ac:dyDescent="0.55000000000000004">
      <c r="A390" s="67"/>
      <c r="B390" s="68"/>
      <c r="C390" s="68"/>
      <c r="D390" s="69"/>
    </row>
    <row r="391" spans="1:7" s="7" customFormat="1" ht="24" x14ac:dyDescent="0.55000000000000004">
      <c r="A391" s="67"/>
      <c r="B391" s="68"/>
      <c r="C391" s="68"/>
      <c r="D391" s="69"/>
    </row>
    <row r="392" spans="1:7" s="7" customFormat="1" ht="24" x14ac:dyDescent="0.55000000000000004">
      <c r="A392" s="67"/>
      <c r="B392" s="68"/>
      <c r="C392" s="68"/>
      <c r="D392" s="69"/>
    </row>
    <row r="393" spans="1:7" s="7" customFormat="1" ht="24" x14ac:dyDescent="0.55000000000000004">
      <c r="A393" s="67"/>
      <c r="B393" s="68"/>
      <c r="C393" s="68"/>
      <c r="D393" s="69"/>
    </row>
    <row r="394" spans="1:7" s="7" customFormat="1" ht="24" x14ac:dyDescent="0.55000000000000004">
      <c r="A394" s="67"/>
      <c r="B394" s="68"/>
      <c r="C394" s="68"/>
      <c r="D394" s="69"/>
    </row>
    <row r="395" spans="1:7" s="7" customFormat="1" ht="24" x14ac:dyDescent="0.55000000000000004">
      <c r="A395" s="67"/>
      <c r="B395" s="68"/>
      <c r="C395" s="68"/>
      <c r="D395" s="69"/>
    </row>
    <row r="396" spans="1:7" s="7" customFormat="1" ht="24" x14ac:dyDescent="0.55000000000000004">
      <c r="A396" s="67"/>
      <c r="B396" s="68"/>
      <c r="C396" s="68"/>
      <c r="D396" s="69"/>
    </row>
    <row r="397" spans="1:7" s="7" customFormat="1" ht="24" x14ac:dyDescent="0.55000000000000004">
      <c r="A397" s="67"/>
      <c r="B397" s="68"/>
      <c r="C397" s="68"/>
      <c r="D397" s="69"/>
    </row>
    <row r="398" spans="1:7" s="11" customFormat="1" ht="24" x14ac:dyDescent="0.55000000000000004">
      <c r="A398" s="11" t="s">
        <v>98</v>
      </c>
      <c r="E398" s="70"/>
      <c r="F398" s="70"/>
      <c r="G398" s="70"/>
    </row>
    <row r="399" spans="1:7" s="11" customFormat="1" ht="24" x14ac:dyDescent="0.55000000000000004">
      <c r="A399" s="11" t="s">
        <v>579</v>
      </c>
      <c r="E399" s="70"/>
      <c r="F399" s="70"/>
      <c r="G399" s="70"/>
    </row>
    <row r="400" spans="1:7" s="11" customFormat="1" ht="21" customHeight="1" x14ac:dyDescent="0.55000000000000004">
      <c r="A400" s="211" t="s">
        <v>45</v>
      </c>
      <c r="B400" s="213"/>
      <c r="C400" s="215" t="s">
        <v>88</v>
      </c>
      <c r="D400" s="71" t="s">
        <v>89</v>
      </c>
      <c r="E400" s="70"/>
      <c r="F400" s="72"/>
      <c r="G400" s="70"/>
    </row>
    <row r="401" spans="1:7" s="11" customFormat="1" ht="13.5" customHeight="1" x14ac:dyDescent="0.55000000000000004">
      <c r="A401" s="212"/>
      <c r="B401" s="214"/>
      <c r="C401" s="216"/>
      <c r="D401" s="73" t="s">
        <v>90</v>
      </c>
      <c r="E401" s="70"/>
      <c r="F401" s="70"/>
      <c r="G401" s="70"/>
    </row>
    <row r="402" spans="1:7" s="7" customFormat="1" ht="24" x14ac:dyDescent="0.55000000000000004">
      <c r="A402" s="74" t="s">
        <v>91</v>
      </c>
      <c r="B402" s="75"/>
      <c r="C402" s="75"/>
      <c r="D402" s="44"/>
      <c r="E402" s="10"/>
      <c r="F402" s="10"/>
      <c r="G402" s="10"/>
    </row>
    <row r="403" spans="1:7" s="7" customFormat="1" ht="25.5" customHeight="1" x14ac:dyDescent="0.55000000000000004">
      <c r="A403" s="76" t="s">
        <v>92</v>
      </c>
      <c r="B403" s="77">
        <f>'EPE (Pre-Intermediate)'!R37</f>
        <v>3.0571428571428569</v>
      </c>
      <c r="C403" s="77">
        <f>'EPE (Pre-Intermediate)'!R38</f>
        <v>1.0125740083811059</v>
      </c>
      <c r="D403" s="78" t="str">
        <f>IF(B403&gt;4.5,"มากที่สุด",IF(B403&gt;3.5,"มาก",IF(B403&gt;2.5,"ปานกลาง",IF(B403&gt;1.5,"น้อย",IF(B403&lt;=1.5,"น้อยที่สุด")))))</f>
        <v>ปานกลาง</v>
      </c>
      <c r="E403" s="10"/>
      <c r="F403" s="10"/>
      <c r="G403" s="10"/>
    </row>
    <row r="404" spans="1:7" s="7" customFormat="1" ht="24.75" thickBot="1" x14ac:dyDescent="0.6">
      <c r="A404" s="79" t="s">
        <v>93</v>
      </c>
      <c r="B404" s="80">
        <f>AVERAGE(B403:B403)</f>
        <v>3.0571428571428569</v>
      </c>
      <c r="C404" s="80">
        <f>SUM(C403)</f>
        <v>1.0125740083811059</v>
      </c>
      <c r="D404" s="81" t="str">
        <f>IF(B404&gt;4.5,"มากที่สุด",IF(B404&gt;3.5,"มาก",IF(B404&gt;2.5,"ปานกลาง",IF(B404&gt;1.5,"น้อย",IF(B404&lt;=1.5,"น้อยที่สุด")))))</f>
        <v>ปานกลาง</v>
      </c>
      <c r="E404" s="10"/>
      <c r="F404" s="10"/>
      <c r="G404" s="10"/>
    </row>
    <row r="405" spans="1:7" s="7" customFormat="1" ht="24.75" thickTop="1" x14ac:dyDescent="0.55000000000000004">
      <c r="A405" s="82" t="s">
        <v>94</v>
      </c>
      <c r="B405" s="75"/>
      <c r="C405" s="75"/>
      <c r="D405" s="75"/>
      <c r="E405" s="10"/>
      <c r="F405" s="10"/>
      <c r="G405" s="10"/>
    </row>
    <row r="406" spans="1:7" s="7" customFormat="1" ht="25.5" customHeight="1" x14ac:dyDescent="0.55000000000000004">
      <c r="A406" s="76" t="s">
        <v>95</v>
      </c>
      <c r="B406" s="77">
        <f>'EPE (Pre-Intermediate)'!S37</f>
        <v>4.0285714285714285</v>
      </c>
      <c r="C406" s="77">
        <f>'EPE (Pre-Intermediate)'!S38</f>
        <v>0.69634614896879576</v>
      </c>
      <c r="D406" s="83" t="str">
        <f>IF(B406&gt;4.5,"มากที่สุด",IF(B406&gt;3.5,"มาก",IF(B406&gt;2.5,"ปานกลาง",IF(B406&gt;1.5,"น้อย",IF(B406&lt;=1.5,"น้อยที่สุด")))))</f>
        <v>มาก</v>
      </c>
      <c r="E406" s="10"/>
      <c r="F406" s="10"/>
      <c r="G406" s="10"/>
    </row>
    <row r="407" spans="1:7" s="7" customFormat="1" ht="24.75" thickBot="1" x14ac:dyDescent="0.6">
      <c r="A407" s="79" t="s">
        <v>93</v>
      </c>
      <c r="B407" s="80">
        <f>AVERAGE(B406:B406)</f>
        <v>4.0285714285714285</v>
      </c>
      <c r="C407" s="80">
        <f>SUM(C406)</f>
        <v>0.69634614896879576</v>
      </c>
      <c r="D407" s="84" t="str">
        <f>IF(B407&gt;4.5,"มากที่สุด",IF(B407&gt;3.5,"มาก",IF(B407&gt;2.5,"ปานกลาง",IF(B407&gt;1.5,"น้อย",IF(B407&lt;=1.5,"น้อยที่สุด")))))</f>
        <v>มาก</v>
      </c>
      <c r="E407" s="10"/>
      <c r="F407" s="10"/>
      <c r="G407" s="10"/>
    </row>
    <row r="408" spans="1:7" s="7" customFormat="1" ht="24.75" thickTop="1" x14ac:dyDescent="0.55000000000000004">
      <c r="A408" s="85"/>
      <c r="E408" s="10"/>
      <c r="F408" s="10"/>
      <c r="G408" s="10"/>
    </row>
    <row r="409" spans="1:7" s="7" customFormat="1" ht="24" x14ac:dyDescent="0.55000000000000004">
      <c r="A409" s="7" t="s">
        <v>115</v>
      </c>
    </row>
    <row r="410" spans="1:7" s="7" customFormat="1" ht="24" x14ac:dyDescent="0.55000000000000004">
      <c r="A410" s="7" t="s">
        <v>583</v>
      </c>
    </row>
    <row r="411" spans="1:7" s="7" customFormat="1" ht="24" x14ac:dyDescent="0.55000000000000004">
      <c r="A411" s="7" t="s">
        <v>584</v>
      </c>
    </row>
    <row r="412" spans="1:7" s="7" customFormat="1" ht="24" x14ac:dyDescent="0.55000000000000004"/>
    <row r="413" spans="1:7" s="14" customFormat="1" ht="24" x14ac:dyDescent="0.55000000000000004">
      <c r="A413" s="40" t="s">
        <v>504</v>
      </c>
      <c r="B413" s="16"/>
      <c r="C413" s="16"/>
    </row>
    <row r="414" spans="1:7" s="14" customFormat="1" x14ac:dyDescent="0.5">
      <c r="A414" s="206" t="s">
        <v>72</v>
      </c>
      <c r="B414" s="208" t="s">
        <v>585</v>
      </c>
      <c r="C414" s="209"/>
      <c r="D414" s="210"/>
    </row>
    <row r="415" spans="1:7" s="14" customFormat="1" ht="56.25" x14ac:dyDescent="0.5">
      <c r="A415" s="207"/>
      <c r="B415" s="55" t="s">
        <v>73</v>
      </c>
      <c r="C415" s="56" t="s">
        <v>74</v>
      </c>
      <c r="D415" s="56" t="s">
        <v>75</v>
      </c>
    </row>
    <row r="416" spans="1:7" s="14" customFormat="1" x14ac:dyDescent="0.5">
      <c r="A416" s="57" t="s">
        <v>76</v>
      </c>
      <c r="B416" s="58">
        <f>'EPE (Starter 2)'!I27</f>
        <v>4.5999999999999996</v>
      </c>
      <c r="C416" s="58">
        <f>'EPE (Starter 2)'!I28</f>
        <v>0.56568542494923801</v>
      </c>
      <c r="D416" s="59" t="str">
        <f>IF(B416&gt;4.5,"มากที่สุด",IF(B416&gt;3.5,"มาก",IF(B416&gt;2.5,"ปานกลาง",IF(B416&gt;1.5,"น้อย",IF(B416&lt;=1.5,"น้อยที่สุด")))))</f>
        <v>มากที่สุด</v>
      </c>
    </row>
    <row r="417" spans="1:4" s="14" customFormat="1" x14ac:dyDescent="0.5">
      <c r="A417" s="57" t="s">
        <v>77</v>
      </c>
      <c r="B417" s="58">
        <f>'EPE (Starter 2)'!J27</f>
        <v>4.75</v>
      </c>
      <c r="C417" s="58">
        <f>'EPE (Starter 2)'!J28</f>
        <v>0.4330127018922193</v>
      </c>
      <c r="D417" s="59" t="str">
        <f t="shared" ref="D417:D425" si="18">IF(B417&gt;4.5,"มากที่สุด",IF(B417&gt;3.5,"มาก",IF(B417&gt;2.5,"ปานกลาง",IF(B417&gt;1.5,"น้อย",IF(B417&lt;=1.5,"น้อยที่สุด")))))</f>
        <v>มากที่สุด</v>
      </c>
    </row>
    <row r="418" spans="1:4" s="14" customFormat="1" x14ac:dyDescent="0.5">
      <c r="A418" s="57" t="s">
        <v>78</v>
      </c>
      <c r="B418" s="58">
        <f>'EPE (Starter 2)'!K27</f>
        <v>4.708333333333333</v>
      </c>
      <c r="C418" s="58">
        <f>'EPE (Starter 2)'!K28</f>
        <v>0.53845199930500942</v>
      </c>
      <c r="D418" s="59" t="str">
        <f t="shared" si="18"/>
        <v>มากที่สุด</v>
      </c>
    </row>
    <row r="419" spans="1:4" s="14" customFormat="1" x14ac:dyDescent="0.5">
      <c r="A419" s="57" t="s">
        <v>79</v>
      </c>
      <c r="B419" s="58">
        <f>'EPE (Starter 2)'!L27</f>
        <v>4.5</v>
      </c>
      <c r="C419" s="58">
        <f>'EPE (Starter 2)'!L28</f>
        <v>0.6454972243679028</v>
      </c>
      <c r="D419" s="59" t="str">
        <f t="shared" si="18"/>
        <v>มาก</v>
      </c>
    </row>
    <row r="420" spans="1:4" s="14" customFormat="1" x14ac:dyDescent="0.5">
      <c r="A420" s="57" t="s">
        <v>80</v>
      </c>
      <c r="B420" s="58">
        <f>'EPE (Starter 2)'!M27</f>
        <v>4.8</v>
      </c>
      <c r="C420" s="58">
        <f>'EPE (Starter 2)'!M28</f>
        <v>0.39999999999999997</v>
      </c>
      <c r="D420" s="59" t="str">
        <f t="shared" si="18"/>
        <v>มากที่สุด</v>
      </c>
    </row>
    <row r="421" spans="1:4" s="14" customFormat="1" x14ac:dyDescent="0.5">
      <c r="A421" s="57" t="s">
        <v>81</v>
      </c>
      <c r="B421" s="58">
        <f>'EPE (Starter 2)'!N27</f>
        <v>4.76</v>
      </c>
      <c r="C421" s="58">
        <f>'EPE (Starter 2)'!N28</f>
        <v>0.42708313008125254</v>
      </c>
      <c r="D421" s="59" t="str">
        <f t="shared" si="18"/>
        <v>มากที่สุด</v>
      </c>
    </row>
    <row r="422" spans="1:4" s="14" customFormat="1" x14ac:dyDescent="0.5">
      <c r="A422" s="57" t="s">
        <v>82</v>
      </c>
      <c r="B422" s="58">
        <f>'EPE (Starter 2)'!O27</f>
        <v>4.8</v>
      </c>
      <c r="C422" s="58">
        <f>'EPE (Starter 2)'!O28</f>
        <v>0.39999999999999997</v>
      </c>
      <c r="D422" s="59" t="str">
        <f t="shared" si="18"/>
        <v>มากที่สุด</v>
      </c>
    </row>
    <row r="423" spans="1:4" s="14" customFormat="1" x14ac:dyDescent="0.5">
      <c r="A423" s="57" t="s">
        <v>83</v>
      </c>
      <c r="B423" s="58">
        <f>'EPE (Starter 2)'!P27</f>
        <v>4.84</v>
      </c>
      <c r="C423" s="58">
        <f>'EPE (Starter 2)'!P28</f>
        <v>0.36660605559646725</v>
      </c>
      <c r="D423" s="59" t="str">
        <f t="shared" si="18"/>
        <v>มากที่สุด</v>
      </c>
    </row>
    <row r="424" spans="1:4" s="14" customFormat="1" x14ac:dyDescent="0.5">
      <c r="A424" s="57" t="s">
        <v>84</v>
      </c>
      <c r="B424" s="58">
        <f>'EPE (Starter 2)'!Q27</f>
        <v>4.916666666666667</v>
      </c>
      <c r="C424" s="58">
        <f>'EPE (Starter 2)'!Q28</f>
        <v>0.27638539919628335</v>
      </c>
      <c r="D424" s="59" t="str">
        <f t="shared" si="18"/>
        <v>มากที่สุด</v>
      </c>
    </row>
    <row r="425" spans="1:4" s="14" customFormat="1" x14ac:dyDescent="0.5">
      <c r="A425" s="57" t="s">
        <v>85</v>
      </c>
      <c r="B425" s="58">
        <f>'EPE (Starter 2)'!T27</f>
        <v>4.28</v>
      </c>
      <c r="C425" s="58">
        <f>'EPE (Starter 2)'!T28</f>
        <v>0.77562877718661172</v>
      </c>
      <c r="D425" s="59" t="str">
        <f t="shared" si="18"/>
        <v>มาก</v>
      </c>
    </row>
    <row r="426" spans="1:4" s="14" customFormat="1" ht="22.5" thickBot="1" x14ac:dyDescent="0.55000000000000004">
      <c r="A426" s="60" t="s">
        <v>86</v>
      </c>
      <c r="B426" s="61">
        <f>AVERAGE(B416:B425)</f>
        <v>4.6954999999999991</v>
      </c>
      <c r="C426" s="61">
        <f>AVERAGE(C416:C425)</f>
        <v>0.48283507125749842</v>
      </c>
      <c r="D426" s="62" t="str">
        <f>IF(B426&gt;4.5,"มากที่สุด",IF(B426&gt;3.5,"มาก",IF(B426&gt;2.5,"ปานกลาง",IF(B426&gt;1.5,"น้อย",IF(B426&lt;=1.5,"น้อยที่สุด")))))</f>
        <v>มากที่สุด</v>
      </c>
    </row>
    <row r="427" spans="1:4" s="14" customFormat="1" ht="22.5" thickTop="1" x14ac:dyDescent="0.5">
      <c r="A427" s="86"/>
      <c r="B427" s="87"/>
      <c r="C427" s="87"/>
      <c r="D427" s="88"/>
    </row>
    <row r="428" spans="1:4" s="7" customFormat="1" ht="24" x14ac:dyDescent="0.55000000000000004">
      <c r="A428" s="67" t="s">
        <v>108</v>
      </c>
      <c r="B428" s="68"/>
      <c r="C428" s="68"/>
      <c r="D428" s="69"/>
    </row>
    <row r="429" spans="1:4" s="7" customFormat="1" ht="24" x14ac:dyDescent="0.55000000000000004">
      <c r="A429" s="67" t="s">
        <v>587</v>
      </c>
      <c r="B429" s="68"/>
      <c r="C429" s="68"/>
      <c r="D429" s="69"/>
    </row>
    <row r="430" spans="1:4" s="7" customFormat="1" ht="24" x14ac:dyDescent="0.55000000000000004">
      <c r="A430" s="67" t="s">
        <v>109</v>
      </c>
      <c r="B430" s="68"/>
      <c r="C430" s="68"/>
      <c r="D430" s="69"/>
    </row>
    <row r="431" spans="1:4" s="7" customFormat="1" ht="24" x14ac:dyDescent="0.55000000000000004">
      <c r="A431" s="67" t="s">
        <v>588</v>
      </c>
      <c r="B431" s="68"/>
      <c r="C431" s="68"/>
      <c r="D431" s="69"/>
    </row>
    <row r="432" spans="1:4" s="7" customFormat="1" ht="24" x14ac:dyDescent="0.55000000000000004">
      <c r="A432" s="67" t="s">
        <v>589</v>
      </c>
      <c r="B432" s="68"/>
      <c r="C432" s="68"/>
      <c r="D432" s="69"/>
    </row>
    <row r="433" spans="1:7" s="7" customFormat="1" ht="24" x14ac:dyDescent="0.55000000000000004">
      <c r="A433" s="67"/>
      <c r="B433" s="68"/>
      <c r="C433" s="68"/>
      <c r="D433" s="69"/>
    </row>
    <row r="434" spans="1:7" s="11" customFormat="1" ht="24" x14ac:dyDescent="0.55000000000000004">
      <c r="A434" s="11" t="s">
        <v>505</v>
      </c>
      <c r="E434" s="70"/>
      <c r="F434" s="70"/>
      <c r="G434" s="70"/>
    </row>
    <row r="435" spans="1:7" s="11" customFormat="1" ht="24" x14ac:dyDescent="0.55000000000000004">
      <c r="A435" s="11" t="s">
        <v>586</v>
      </c>
      <c r="E435" s="70"/>
      <c r="F435" s="70"/>
      <c r="G435" s="70"/>
    </row>
    <row r="436" spans="1:7" s="11" customFormat="1" ht="21" customHeight="1" x14ac:dyDescent="0.55000000000000004">
      <c r="A436" s="211" t="s">
        <v>45</v>
      </c>
      <c r="B436" s="213"/>
      <c r="C436" s="215" t="s">
        <v>88</v>
      </c>
      <c r="D436" s="71" t="s">
        <v>89</v>
      </c>
      <c r="E436" s="70"/>
      <c r="F436" s="72"/>
      <c r="G436" s="70"/>
    </row>
    <row r="437" spans="1:7" s="11" customFormat="1" ht="13.5" customHeight="1" x14ac:dyDescent="0.55000000000000004">
      <c r="A437" s="212"/>
      <c r="B437" s="214"/>
      <c r="C437" s="216"/>
      <c r="D437" s="73" t="s">
        <v>90</v>
      </c>
      <c r="E437" s="70"/>
      <c r="F437" s="70"/>
      <c r="G437" s="70"/>
    </row>
    <row r="438" spans="1:7" s="7" customFormat="1" ht="24" x14ac:dyDescent="0.55000000000000004">
      <c r="A438" s="74" t="s">
        <v>91</v>
      </c>
      <c r="B438" s="75"/>
      <c r="C438" s="75"/>
      <c r="D438" s="44"/>
      <c r="E438" s="10"/>
      <c r="F438" s="10"/>
      <c r="G438" s="10"/>
    </row>
    <row r="439" spans="1:7" s="7" customFormat="1" ht="25.5" customHeight="1" x14ac:dyDescent="0.55000000000000004">
      <c r="A439" s="76" t="s">
        <v>92</v>
      </c>
      <c r="B439" s="77">
        <f>'EPE (Starter 2)'!R27</f>
        <v>3.04</v>
      </c>
      <c r="C439" s="77">
        <f>'EPE (Starter 2)'!R28</f>
        <v>1.3994284547628715</v>
      </c>
      <c r="D439" s="78" t="str">
        <f>IF(B439&gt;4.5,"มากที่สุด",IF(B439&gt;3.5,"มาก",IF(B439&gt;2.5,"ปานกลาง",IF(B439&gt;1.5,"น้อย",IF(B439&lt;=1.5,"น้อยที่สุด")))))</f>
        <v>ปานกลาง</v>
      </c>
      <c r="E439" s="10"/>
      <c r="F439" s="10"/>
      <c r="G439" s="10"/>
    </row>
    <row r="440" spans="1:7" s="7" customFormat="1" ht="24.75" thickBot="1" x14ac:dyDescent="0.6">
      <c r="A440" s="79" t="s">
        <v>93</v>
      </c>
      <c r="B440" s="80">
        <f>AVERAGE(B439:B439)</f>
        <v>3.04</v>
      </c>
      <c r="C440" s="80">
        <f>SUM(C439)</f>
        <v>1.3994284547628715</v>
      </c>
      <c r="D440" s="81" t="str">
        <f>IF(B440&gt;4.5,"มากที่สุด",IF(B440&gt;3.5,"มาก",IF(B440&gt;2.5,"ปานกลาง",IF(B440&gt;1.5,"น้อย",IF(B440&lt;=1.5,"น้อยที่สุด")))))</f>
        <v>ปานกลาง</v>
      </c>
      <c r="E440" s="10"/>
      <c r="F440" s="10"/>
      <c r="G440" s="10"/>
    </row>
    <row r="441" spans="1:7" s="7" customFormat="1" ht="24.75" thickTop="1" x14ac:dyDescent="0.55000000000000004">
      <c r="A441" s="82" t="s">
        <v>94</v>
      </c>
      <c r="B441" s="75"/>
      <c r="C441" s="75"/>
      <c r="D441" s="75"/>
      <c r="E441" s="10"/>
      <c r="F441" s="10"/>
      <c r="G441" s="10"/>
    </row>
    <row r="442" spans="1:7" s="7" customFormat="1" ht="25.5" customHeight="1" x14ac:dyDescent="0.55000000000000004">
      <c r="A442" s="76" t="s">
        <v>95</v>
      </c>
      <c r="B442" s="77">
        <f>'EPE (Starter 2)'!S27</f>
        <v>4.28</v>
      </c>
      <c r="C442" s="77">
        <f>'EPE (Starter 2)'!S28</f>
        <v>0.72221880341071054</v>
      </c>
      <c r="D442" s="83" t="str">
        <f>IF(B442&gt;4.5,"มากที่สุด",IF(B442&gt;3.5,"มาก",IF(B442&gt;2.5,"ปานกลาง",IF(B442&gt;1.5,"น้อย",IF(B442&lt;=1.5,"น้อยที่สุด")))))</f>
        <v>มาก</v>
      </c>
      <c r="E442" s="10"/>
      <c r="F442" s="10"/>
      <c r="G442" s="10"/>
    </row>
    <row r="443" spans="1:7" s="7" customFormat="1" ht="24.75" thickBot="1" x14ac:dyDescent="0.6">
      <c r="A443" s="79" t="s">
        <v>93</v>
      </c>
      <c r="B443" s="80">
        <f>AVERAGE(B442:B442)</f>
        <v>4.28</v>
      </c>
      <c r="C443" s="80">
        <f>SUM(C442)</f>
        <v>0.72221880341071054</v>
      </c>
      <c r="D443" s="84" t="str">
        <f>IF(B443&gt;4.5,"มากที่สุด",IF(B443&gt;3.5,"มาก",IF(B443&gt;2.5,"ปานกลาง",IF(B443&gt;1.5,"น้อย",IF(B443&lt;=1.5,"น้อยที่สุด")))))</f>
        <v>มาก</v>
      </c>
      <c r="E443" s="10"/>
      <c r="F443" s="10"/>
      <c r="G443" s="10"/>
    </row>
    <row r="444" spans="1:7" s="7" customFormat="1" ht="24.75" thickTop="1" x14ac:dyDescent="0.55000000000000004">
      <c r="A444" s="85"/>
      <c r="E444" s="10"/>
      <c r="F444" s="10"/>
      <c r="G444" s="10"/>
    </row>
    <row r="445" spans="1:7" s="7" customFormat="1" ht="24" x14ac:dyDescent="0.55000000000000004">
      <c r="A445" s="7" t="s">
        <v>506</v>
      </c>
    </row>
    <row r="446" spans="1:7" s="7" customFormat="1" ht="24" x14ac:dyDescent="0.55000000000000004">
      <c r="A446" s="7" t="s">
        <v>590</v>
      </c>
    </row>
    <row r="447" spans="1:7" s="7" customFormat="1" ht="24" x14ac:dyDescent="0.55000000000000004">
      <c r="A447" s="7" t="s">
        <v>591</v>
      </c>
    </row>
    <row r="448" spans="1:7" s="7" customFormat="1" ht="18" customHeight="1" x14ac:dyDescent="0.55000000000000004"/>
    <row r="449" spans="1:4" s="7" customFormat="1" ht="18" customHeight="1" x14ac:dyDescent="0.55000000000000004"/>
    <row r="450" spans="1:4" s="7" customFormat="1" ht="18" customHeight="1" x14ac:dyDescent="0.55000000000000004"/>
    <row r="451" spans="1:4" s="7" customFormat="1" ht="18" customHeight="1" x14ac:dyDescent="0.55000000000000004"/>
    <row r="452" spans="1:4" s="7" customFormat="1" ht="18" customHeight="1" x14ac:dyDescent="0.55000000000000004"/>
    <row r="453" spans="1:4" s="7" customFormat="1" ht="18" customHeight="1" x14ac:dyDescent="0.55000000000000004"/>
    <row r="454" spans="1:4" s="7" customFormat="1" ht="18" customHeight="1" x14ac:dyDescent="0.55000000000000004"/>
    <row r="455" spans="1:4" s="7" customFormat="1" ht="18" customHeight="1" x14ac:dyDescent="0.55000000000000004"/>
    <row r="456" spans="1:4" s="7" customFormat="1" ht="18" customHeight="1" x14ac:dyDescent="0.55000000000000004"/>
    <row r="457" spans="1:4" s="7" customFormat="1" ht="18" customHeight="1" x14ac:dyDescent="0.55000000000000004"/>
    <row r="458" spans="1:4" s="7" customFormat="1" ht="18" customHeight="1" x14ac:dyDescent="0.55000000000000004"/>
    <row r="459" spans="1:4" s="14" customFormat="1" ht="24" x14ac:dyDescent="0.55000000000000004">
      <c r="A459" s="40" t="s">
        <v>507</v>
      </c>
      <c r="B459" s="16"/>
      <c r="C459" s="16"/>
    </row>
    <row r="460" spans="1:4" s="14" customFormat="1" x14ac:dyDescent="0.5">
      <c r="A460" s="206" t="s">
        <v>72</v>
      </c>
      <c r="B460" s="208" t="s">
        <v>592</v>
      </c>
      <c r="C460" s="209"/>
      <c r="D460" s="210"/>
    </row>
    <row r="461" spans="1:4" s="14" customFormat="1" ht="56.25" x14ac:dyDescent="0.5">
      <c r="A461" s="207"/>
      <c r="B461" s="55" t="s">
        <v>73</v>
      </c>
      <c r="C461" s="56" t="s">
        <v>74</v>
      </c>
      <c r="D461" s="56" t="s">
        <v>75</v>
      </c>
    </row>
    <row r="462" spans="1:4" s="14" customFormat="1" x14ac:dyDescent="0.5">
      <c r="A462" s="57" t="s">
        <v>76</v>
      </c>
      <c r="B462" s="58">
        <f>'Upper-Intermediate'!I17</f>
        <v>4.8</v>
      </c>
      <c r="C462" s="58">
        <f>'Upper-Intermediate'!I18</f>
        <v>0.39999999999999997</v>
      </c>
      <c r="D462" s="59" t="str">
        <f>IF(B462&gt;4.5,"มากที่สุด",IF(B462&gt;3.5,"มาก",IF(B462&gt;2.5,"ปานกลาง",IF(B462&gt;1.5,"น้อย",IF(B462&lt;=1.5,"น้อยที่สุด")))))</f>
        <v>มากที่สุด</v>
      </c>
    </row>
    <row r="463" spans="1:4" s="14" customFormat="1" x14ac:dyDescent="0.5">
      <c r="A463" s="57" t="s">
        <v>77</v>
      </c>
      <c r="B463" s="58">
        <f>'Upper-Intermediate'!J17</f>
        <v>4.666666666666667</v>
      </c>
      <c r="C463" s="58">
        <f>'Upper-Intermediate'!J18</f>
        <v>0.47140452079103162</v>
      </c>
      <c r="D463" s="59" t="str">
        <f t="shared" ref="D463:D472" si="19">IF(B463&gt;4.5,"มากที่สุด",IF(B463&gt;3.5,"มาก",IF(B463&gt;2.5,"ปานกลาง",IF(B463&gt;1.5,"น้อย",IF(B463&lt;=1.5,"น้อยที่สุด")))))</f>
        <v>มากที่สุด</v>
      </c>
    </row>
    <row r="464" spans="1:4" s="14" customFormat="1" x14ac:dyDescent="0.5">
      <c r="A464" s="57" t="s">
        <v>78</v>
      </c>
      <c r="B464" s="58">
        <f>'Upper-Intermediate'!K17</f>
        <v>4.7333333333333334</v>
      </c>
      <c r="C464" s="58">
        <f>'Upper-Intermediate'!K18</f>
        <v>0.44221663871405337</v>
      </c>
      <c r="D464" s="59" t="str">
        <f t="shared" si="19"/>
        <v>มากที่สุด</v>
      </c>
    </row>
    <row r="465" spans="1:4" s="14" customFormat="1" x14ac:dyDescent="0.5">
      <c r="A465" s="57" t="s">
        <v>79</v>
      </c>
      <c r="B465" s="58">
        <f>'Upper-Intermediate'!M17</f>
        <v>4.5999999999999996</v>
      </c>
      <c r="C465" s="58">
        <f>'Upper-Intermediate'!L18</f>
        <v>0.48989794855663715</v>
      </c>
      <c r="D465" s="59" t="str">
        <f t="shared" si="19"/>
        <v>มากที่สุด</v>
      </c>
    </row>
    <row r="466" spans="1:4" s="14" customFormat="1" x14ac:dyDescent="0.5">
      <c r="A466" s="57" t="s">
        <v>80</v>
      </c>
      <c r="B466" s="58">
        <f>'Upper-Intermediate'!M17</f>
        <v>4.5999999999999996</v>
      </c>
      <c r="C466" s="58">
        <f>'Upper-Intermediate'!M18</f>
        <v>0.48989794855663715</v>
      </c>
      <c r="D466" s="59" t="str">
        <f t="shared" si="19"/>
        <v>มากที่สุด</v>
      </c>
    </row>
    <row r="467" spans="1:4" s="14" customFormat="1" x14ac:dyDescent="0.5">
      <c r="A467" s="57" t="s">
        <v>81</v>
      </c>
      <c r="B467" s="58">
        <f>'Upper-Intermediate'!N17</f>
        <v>4.666666666666667</v>
      </c>
      <c r="C467" s="58">
        <f>'Upper-Intermediate'!N18</f>
        <v>0.47140452079103162</v>
      </c>
      <c r="D467" s="59" t="str">
        <f t="shared" si="19"/>
        <v>มากที่สุด</v>
      </c>
    </row>
    <row r="468" spans="1:4" s="14" customFormat="1" x14ac:dyDescent="0.5">
      <c r="A468" s="57" t="s">
        <v>82</v>
      </c>
      <c r="B468" s="58">
        <f>'Upper-Intermediate'!O17</f>
        <v>4.5999999999999996</v>
      </c>
      <c r="C468" s="58">
        <f>'Upper-Intermediate'!O18</f>
        <v>0.48989794855663715</v>
      </c>
      <c r="D468" s="59" t="str">
        <f t="shared" si="19"/>
        <v>มากที่สุด</v>
      </c>
    </row>
    <row r="469" spans="1:4" s="14" customFormat="1" x14ac:dyDescent="0.5">
      <c r="A469" s="57" t="s">
        <v>83</v>
      </c>
      <c r="B469" s="58">
        <f>'Upper-Intermediate'!P17</f>
        <v>4.5999999999999996</v>
      </c>
      <c r="C469" s="58">
        <f>'Upper-Intermediate'!P18</f>
        <v>0.48989794855663715</v>
      </c>
      <c r="D469" s="59" t="str">
        <f t="shared" si="19"/>
        <v>มากที่สุด</v>
      </c>
    </row>
    <row r="470" spans="1:4" s="14" customFormat="1" x14ac:dyDescent="0.5">
      <c r="A470" s="57" t="s">
        <v>84</v>
      </c>
      <c r="B470" s="58">
        <f>'Upper-Intermediate'!Q17</f>
        <v>4.8666666666666663</v>
      </c>
      <c r="C470" s="58">
        <f>'Upper-Intermediate'!Q18</f>
        <v>0.33993463423951903</v>
      </c>
      <c r="D470" s="59" t="str">
        <f t="shared" si="19"/>
        <v>มากที่สุด</v>
      </c>
    </row>
    <row r="471" spans="1:4" s="14" customFormat="1" x14ac:dyDescent="0.5">
      <c r="A471" s="57" t="s">
        <v>85</v>
      </c>
      <c r="B471" s="58">
        <f>'Upper-Intermediate'!T17</f>
        <v>4.2</v>
      </c>
      <c r="C471" s="58">
        <f>'Upper-Intermediate'!T18</f>
        <v>0.39999999999999997</v>
      </c>
      <c r="D471" s="59" t="str">
        <f t="shared" si="19"/>
        <v>มาก</v>
      </c>
    </row>
    <row r="472" spans="1:4" s="14" customFormat="1" ht="22.5" thickBot="1" x14ac:dyDescent="0.55000000000000004">
      <c r="A472" s="60" t="s">
        <v>86</v>
      </c>
      <c r="B472" s="61">
        <f>AVERAGE(B462:B471)</f>
        <v>4.6333333333333337</v>
      </c>
      <c r="C472" s="61">
        <f>AVERAGE(C462:C471)</f>
        <v>0.44845521087621848</v>
      </c>
      <c r="D472" s="62" t="str">
        <f t="shared" si="19"/>
        <v>มากที่สุด</v>
      </c>
    </row>
    <row r="473" spans="1:4" s="14" customFormat="1" ht="22.5" thickTop="1" x14ac:dyDescent="0.5">
      <c r="A473" s="86"/>
      <c r="B473" s="87"/>
      <c r="C473" s="87"/>
      <c r="D473" s="88"/>
    </row>
    <row r="474" spans="1:4" s="7" customFormat="1" ht="24" x14ac:dyDescent="0.55000000000000004">
      <c r="A474" s="67" t="s">
        <v>108</v>
      </c>
      <c r="B474" s="68"/>
      <c r="C474" s="68"/>
      <c r="D474" s="69"/>
    </row>
    <row r="475" spans="1:4" s="7" customFormat="1" ht="24" x14ac:dyDescent="0.55000000000000004">
      <c r="A475" s="67" t="s">
        <v>594</v>
      </c>
      <c r="B475" s="68"/>
      <c r="C475" s="68"/>
      <c r="D475" s="69"/>
    </row>
    <row r="476" spans="1:4" s="7" customFormat="1" ht="24" x14ac:dyDescent="0.55000000000000004">
      <c r="A476" s="67" t="s">
        <v>595</v>
      </c>
      <c r="B476" s="68"/>
      <c r="C476" s="68"/>
      <c r="D476" s="69"/>
    </row>
    <row r="477" spans="1:4" s="7" customFormat="1" ht="24" x14ac:dyDescent="0.55000000000000004">
      <c r="A477" s="67" t="s">
        <v>597</v>
      </c>
      <c r="B477" s="68"/>
      <c r="C477" s="68"/>
      <c r="D477" s="69"/>
    </row>
    <row r="478" spans="1:4" s="7" customFormat="1" ht="24" x14ac:dyDescent="0.55000000000000004">
      <c r="A478" s="67" t="s">
        <v>596</v>
      </c>
      <c r="B478" s="68"/>
      <c r="C478" s="68"/>
      <c r="D478" s="69"/>
    </row>
    <row r="479" spans="1:4" s="7" customFormat="1" ht="24" x14ac:dyDescent="0.55000000000000004">
      <c r="A479" s="67"/>
      <c r="B479" s="68"/>
      <c r="C479" s="68"/>
      <c r="D479" s="69"/>
    </row>
    <row r="480" spans="1:4" s="7" customFormat="1" ht="24" x14ac:dyDescent="0.55000000000000004">
      <c r="A480" s="67"/>
      <c r="B480" s="68"/>
      <c r="C480" s="68"/>
      <c r="D480" s="69"/>
    </row>
    <row r="481" spans="1:7" s="7" customFormat="1" ht="24" x14ac:dyDescent="0.55000000000000004">
      <c r="A481" s="67"/>
      <c r="B481" s="68"/>
      <c r="C481" s="68"/>
      <c r="D481" s="69"/>
    </row>
    <row r="482" spans="1:7" s="7" customFormat="1" ht="24" x14ac:dyDescent="0.55000000000000004">
      <c r="A482" s="67"/>
      <c r="B482" s="68"/>
      <c r="C482" s="68"/>
      <c r="D482" s="69"/>
    </row>
    <row r="483" spans="1:7" s="7" customFormat="1" ht="24" x14ac:dyDescent="0.55000000000000004">
      <c r="A483" s="67"/>
      <c r="B483" s="68"/>
      <c r="C483" s="68"/>
      <c r="D483" s="69"/>
    </row>
    <row r="484" spans="1:7" s="7" customFormat="1" ht="24" x14ac:dyDescent="0.55000000000000004">
      <c r="A484" s="67"/>
      <c r="B484" s="68"/>
      <c r="C484" s="68"/>
      <c r="D484" s="69"/>
    </row>
    <row r="485" spans="1:7" s="7" customFormat="1" ht="24" x14ac:dyDescent="0.55000000000000004">
      <c r="A485" s="67"/>
      <c r="B485" s="68"/>
      <c r="C485" s="68"/>
      <c r="D485" s="69"/>
    </row>
    <row r="486" spans="1:7" s="7" customFormat="1" ht="24" x14ac:dyDescent="0.55000000000000004">
      <c r="A486" s="67"/>
      <c r="B486" s="68"/>
      <c r="C486" s="68"/>
      <c r="D486" s="69"/>
    </row>
    <row r="487" spans="1:7" s="7" customFormat="1" ht="24" x14ac:dyDescent="0.55000000000000004">
      <c r="A487" s="67"/>
      <c r="B487" s="68"/>
      <c r="C487" s="68"/>
      <c r="D487" s="69"/>
    </row>
    <row r="488" spans="1:7" s="11" customFormat="1" ht="24" x14ac:dyDescent="0.55000000000000004">
      <c r="A488" s="11" t="s">
        <v>508</v>
      </c>
      <c r="E488" s="70"/>
      <c r="F488" s="70"/>
      <c r="G488" s="70"/>
    </row>
    <row r="489" spans="1:7" s="11" customFormat="1" ht="24" x14ac:dyDescent="0.55000000000000004">
      <c r="A489" s="11" t="s">
        <v>593</v>
      </c>
      <c r="E489" s="70"/>
      <c r="F489" s="70"/>
      <c r="G489" s="70"/>
    </row>
    <row r="490" spans="1:7" s="11" customFormat="1" ht="21" customHeight="1" x14ac:dyDescent="0.55000000000000004">
      <c r="A490" s="211" t="s">
        <v>45</v>
      </c>
      <c r="B490" s="213"/>
      <c r="C490" s="215" t="s">
        <v>88</v>
      </c>
      <c r="D490" s="71" t="s">
        <v>89</v>
      </c>
      <c r="E490" s="70"/>
      <c r="F490" s="72"/>
      <c r="G490" s="70"/>
    </row>
    <row r="491" spans="1:7" s="11" customFormat="1" ht="13.5" customHeight="1" x14ac:dyDescent="0.55000000000000004">
      <c r="A491" s="212"/>
      <c r="B491" s="214"/>
      <c r="C491" s="216"/>
      <c r="D491" s="73" t="s">
        <v>90</v>
      </c>
      <c r="E491" s="70"/>
      <c r="F491" s="70"/>
      <c r="G491" s="70"/>
    </row>
    <row r="492" spans="1:7" s="7" customFormat="1" ht="24" x14ac:dyDescent="0.55000000000000004">
      <c r="A492" s="74" t="s">
        <v>91</v>
      </c>
      <c r="B492" s="75"/>
      <c r="C492" s="75"/>
      <c r="D492" s="44"/>
      <c r="E492" s="10"/>
      <c r="F492" s="10"/>
      <c r="G492" s="10"/>
    </row>
    <row r="493" spans="1:7" s="7" customFormat="1" ht="25.5" customHeight="1" x14ac:dyDescent="0.55000000000000004">
      <c r="A493" s="76" t="s">
        <v>92</v>
      </c>
      <c r="B493" s="77">
        <f>'Upper-Intermediate'!R17</f>
        <v>2.8666666666666667</v>
      </c>
      <c r="C493" s="77">
        <f>'Upper-Intermediate'!R18</f>
        <v>0.61824123303304623</v>
      </c>
      <c r="D493" s="78" t="str">
        <f>IF(B493&gt;4.5,"มากที่สุด",IF(B493&gt;3.5,"มาก",IF(B493&gt;2.5,"ปานกลาง",IF(B493&gt;1.5,"น้อย",IF(B493&lt;=1.5,"น้อยที่สุด")))))</f>
        <v>ปานกลาง</v>
      </c>
      <c r="E493" s="10"/>
      <c r="F493" s="10"/>
      <c r="G493" s="10"/>
    </row>
    <row r="494" spans="1:7" s="7" customFormat="1" ht="24.75" thickBot="1" x14ac:dyDescent="0.6">
      <c r="A494" s="79" t="s">
        <v>93</v>
      </c>
      <c r="B494" s="80">
        <f>AVERAGE(B493:B493)</f>
        <v>2.8666666666666667</v>
      </c>
      <c r="C494" s="80">
        <f>SUM(C493)</f>
        <v>0.61824123303304623</v>
      </c>
      <c r="D494" s="81" t="str">
        <f>IF(B494&gt;4.5,"มากที่สุด",IF(B494&gt;3.5,"มาก",IF(B494&gt;2.5,"ปานกลาง",IF(B494&gt;1.5,"น้อย",IF(B494&lt;=1.5,"น้อยที่สุด")))))</f>
        <v>ปานกลาง</v>
      </c>
      <c r="E494" s="10"/>
      <c r="F494" s="10"/>
      <c r="G494" s="10"/>
    </row>
    <row r="495" spans="1:7" s="7" customFormat="1" ht="24.75" thickTop="1" x14ac:dyDescent="0.55000000000000004">
      <c r="A495" s="82" t="s">
        <v>94</v>
      </c>
      <c r="B495" s="75"/>
      <c r="C495" s="75"/>
      <c r="D495" s="75"/>
      <c r="E495" s="10"/>
      <c r="F495" s="10"/>
      <c r="G495" s="10"/>
    </row>
    <row r="496" spans="1:7" s="7" customFormat="1" ht="25.5" customHeight="1" x14ac:dyDescent="0.55000000000000004">
      <c r="A496" s="76" t="s">
        <v>95</v>
      </c>
      <c r="B496" s="77">
        <f>'Upper-Intermediate'!S17</f>
        <v>4.0666666666666664</v>
      </c>
      <c r="C496" s="77">
        <f>'Upper-Intermediate'!S18</f>
        <v>0.57348835113617536</v>
      </c>
      <c r="D496" s="83" t="str">
        <f>IF(B496&gt;4.5,"มากที่สุด",IF(B496&gt;3.5,"มาก",IF(B496&gt;2.5,"ปานกลาง",IF(B496&gt;1.5,"น้อย",IF(B496&lt;=1.5,"น้อยที่สุด")))))</f>
        <v>มาก</v>
      </c>
      <c r="E496" s="10"/>
      <c r="F496" s="10"/>
      <c r="G496" s="10"/>
    </row>
    <row r="497" spans="1:7" s="7" customFormat="1" ht="24.75" thickBot="1" x14ac:dyDescent="0.6">
      <c r="A497" s="79" t="s">
        <v>93</v>
      </c>
      <c r="B497" s="80">
        <f>AVERAGE(B496:B496)</f>
        <v>4.0666666666666664</v>
      </c>
      <c r="C497" s="80">
        <f>SUM(C496)</f>
        <v>0.57348835113617536</v>
      </c>
      <c r="D497" s="84" t="str">
        <f>IF(B497&gt;4.5,"มากที่สุด",IF(B497&gt;3.5,"มาก",IF(B497&gt;2.5,"ปานกลาง",IF(B497&gt;1.5,"น้อย",IF(B497&lt;=1.5,"น้อยที่สุด")))))</f>
        <v>มาก</v>
      </c>
      <c r="E497" s="10"/>
      <c r="F497" s="10"/>
      <c r="G497" s="10"/>
    </row>
    <row r="498" spans="1:7" s="7" customFormat="1" ht="24.75" thickTop="1" x14ac:dyDescent="0.55000000000000004">
      <c r="A498" s="85"/>
      <c r="E498" s="10"/>
      <c r="F498" s="10"/>
      <c r="G498" s="10"/>
    </row>
    <row r="499" spans="1:7" s="7" customFormat="1" ht="24" x14ac:dyDescent="0.55000000000000004">
      <c r="A499" s="7" t="s">
        <v>509</v>
      </c>
    </row>
    <row r="500" spans="1:7" s="7" customFormat="1" ht="24" x14ac:dyDescent="0.55000000000000004">
      <c r="A500" s="7" t="s">
        <v>598</v>
      </c>
    </row>
    <row r="501" spans="1:7" s="7" customFormat="1" ht="24" x14ac:dyDescent="0.55000000000000004">
      <c r="A501" s="7" t="s">
        <v>599</v>
      </c>
    </row>
    <row r="502" spans="1:7" s="7" customFormat="1" ht="18" customHeight="1" x14ac:dyDescent="0.55000000000000004"/>
    <row r="503" spans="1:7" s="7" customFormat="1" ht="18" customHeight="1" x14ac:dyDescent="0.55000000000000004"/>
    <row r="504" spans="1:7" s="7" customFormat="1" ht="18" customHeight="1" x14ac:dyDescent="0.55000000000000004"/>
    <row r="505" spans="1:7" s="7" customFormat="1" ht="18" customHeight="1" x14ac:dyDescent="0.55000000000000004"/>
    <row r="506" spans="1:7" s="7" customFormat="1" ht="18" customHeight="1" x14ac:dyDescent="0.55000000000000004"/>
    <row r="507" spans="1:7" s="7" customFormat="1" ht="18" customHeight="1" x14ac:dyDescent="0.55000000000000004"/>
    <row r="508" spans="1:7" s="7" customFormat="1" ht="18" customHeight="1" x14ac:dyDescent="0.55000000000000004"/>
    <row r="509" spans="1:7" s="7" customFormat="1" ht="18" customHeight="1" x14ac:dyDescent="0.55000000000000004"/>
    <row r="510" spans="1:7" s="7" customFormat="1" ht="18" customHeight="1" x14ac:dyDescent="0.55000000000000004"/>
    <row r="511" spans="1:7" s="7" customFormat="1" ht="18" customHeight="1" x14ac:dyDescent="0.55000000000000004"/>
    <row r="512" spans="1:7" s="7" customFormat="1" ht="18" customHeight="1" x14ac:dyDescent="0.55000000000000004"/>
    <row r="513" spans="1:3" s="7" customFormat="1" ht="18" customHeight="1" x14ac:dyDescent="0.55000000000000004"/>
    <row r="514" spans="1:3" s="7" customFormat="1" ht="18" customHeight="1" x14ac:dyDescent="0.55000000000000004"/>
    <row r="515" spans="1:3" s="7" customFormat="1" ht="18" customHeight="1" x14ac:dyDescent="0.55000000000000004"/>
    <row r="516" spans="1:3" s="7" customFormat="1" ht="18" customHeight="1" x14ac:dyDescent="0.55000000000000004"/>
    <row r="517" spans="1:3" s="7" customFormat="1" ht="18" customHeight="1" x14ac:dyDescent="0.55000000000000004"/>
    <row r="518" spans="1:3" s="7" customFormat="1" ht="18" customHeight="1" x14ac:dyDescent="0.55000000000000004"/>
    <row r="519" spans="1:3" s="7" customFormat="1" ht="18" customHeight="1" x14ac:dyDescent="0.55000000000000004"/>
    <row r="520" spans="1:3" s="7" customFormat="1" ht="18" customHeight="1" x14ac:dyDescent="0.55000000000000004"/>
    <row r="521" spans="1:3" s="7" customFormat="1" ht="18" customHeight="1" x14ac:dyDescent="0.55000000000000004"/>
    <row r="522" spans="1:3" s="50" customFormat="1" ht="24" x14ac:dyDescent="0.55000000000000004">
      <c r="A522" s="194" t="s">
        <v>99</v>
      </c>
      <c r="B522" s="94" t="s">
        <v>46</v>
      </c>
      <c r="C522" s="94" t="s">
        <v>47</v>
      </c>
    </row>
    <row r="523" spans="1:3" s="50" customFormat="1" ht="24" x14ac:dyDescent="0.55000000000000004">
      <c r="A523" s="97" t="s">
        <v>600</v>
      </c>
      <c r="B523" s="201">
        <v>1</v>
      </c>
      <c r="C523" s="189">
        <f>B523*100/4</f>
        <v>25</v>
      </c>
    </row>
    <row r="524" spans="1:3" s="50" customFormat="1" ht="24" x14ac:dyDescent="0.55000000000000004">
      <c r="A524" s="186" t="s">
        <v>601</v>
      </c>
      <c r="B524" s="116">
        <v>1</v>
      </c>
      <c r="C524" s="166">
        <f>B524*100/4</f>
        <v>25</v>
      </c>
    </row>
    <row r="525" spans="1:3" s="50" customFormat="1" ht="24" x14ac:dyDescent="0.55000000000000004">
      <c r="A525" s="97" t="s">
        <v>602</v>
      </c>
      <c r="B525" s="116">
        <v>1</v>
      </c>
      <c r="C525" s="189">
        <f t="shared" ref="C525:C526" si="20">B525*100/4</f>
        <v>25</v>
      </c>
    </row>
    <row r="526" spans="1:3" s="50" customFormat="1" ht="24" x14ac:dyDescent="0.55000000000000004">
      <c r="A526" s="186" t="s">
        <v>603</v>
      </c>
      <c r="B526" s="116">
        <v>1</v>
      </c>
      <c r="C526" s="189">
        <f t="shared" si="20"/>
        <v>25</v>
      </c>
    </row>
    <row r="527" spans="1:3" s="12" customFormat="1" ht="24.75" thickBot="1" x14ac:dyDescent="0.6">
      <c r="A527" s="102" t="s">
        <v>53</v>
      </c>
      <c r="B527" s="103">
        <f>SUM(B523:B526)</f>
        <v>4</v>
      </c>
      <c r="C527" s="104">
        <f>B527*100/4</f>
        <v>100</v>
      </c>
    </row>
    <row r="528" spans="1:3" s="12" customFormat="1" ht="22.5" customHeight="1" thickTop="1" x14ac:dyDescent="0.55000000000000004">
      <c r="A528" s="105"/>
      <c r="B528" s="106"/>
      <c r="C528" s="107"/>
    </row>
    <row r="529" spans="1:3" s="50" customFormat="1" ht="24" x14ac:dyDescent="0.55000000000000004">
      <c r="A529" s="93" t="s">
        <v>510</v>
      </c>
      <c r="B529" s="94" t="s">
        <v>46</v>
      </c>
      <c r="C529" s="94" t="s">
        <v>47</v>
      </c>
    </row>
    <row r="530" spans="1:3" s="50" customFormat="1" ht="24" x14ac:dyDescent="0.55000000000000004">
      <c r="A530" s="97" t="s">
        <v>604</v>
      </c>
      <c r="B530" s="116">
        <v>1</v>
      </c>
      <c r="C530" s="189">
        <f t="shared" ref="C530" si="21">B530*100/4</f>
        <v>25</v>
      </c>
    </row>
    <row r="531" spans="1:3" s="12" customFormat="1" ht="24.75" thickBot="1" x14ac:dyDescent="0.6">
      <c r="A531" s="102" t="s">
        <v>53</v>
      </c>
      <c r="B531" s="103">
        <f>SUM(B530)</f>
        <v>1</v>
      </c>
      <c r="C531" s="104">
        <f>B531*100/1</f>
        <v>100</v>
      </c>
    </row>
    <row r="532" spans="1:3" s="12" customFormat="1" ht="22.5" customHeight="1" thickTop="1" x14ac:dyDescent="0.55000000000000004">
      <c r="A532" s="105"/>
      <c r="B532" s="106"/>
      <c r="C532" s="107"/>
    </row>
    <row r="533" spans="1:3" s="50" customFormat="1" ht="24" x14ac:dyDescent="0.55000000000000004">
      <c r="A533" s="194" t="s">
        <v>107</v>
      </c>
      <c r="B533" s="100" t="s">
        <v>46</v>
      </c>
      <c r="C533" s="100" t="s">
        <v>47</v>
      </c>
    </row>
    <row r="534" spans="1:3" s="12" customFormat="1" ht="24" x14ac:dyDescent="0.55000000000000004">
      <c r="A534" s="96" t="s">
        <v>613</v>
      </c>
      <c r="B534" s="217">
        <v>1</v>
      </c>
      <c r="C534" s="219">
        <f>B534*100/4</f>
        <v>25</v>
      </c>
    </row>
    <row r="535" spans="1:3" s="12" customFormat="1" ht="24" x14ac:dyDescent="0.55000000000000004">
      <c r="A535" s="158" t="s">
        <v>612</v>
      </c>
      <c r="B535" s="218"/>
      <c r="C535" s="220"/>
    </row>
    <row r="536" spans="1:3" s="12" customFormat="1" ht="24" x14ac:dyDescent="0.55000000000000004">
      <c r="A536" s="195" t="s">
        <v>605</v>
      </c>
      <c r="B536" s="95">
        <v>1</v>
      </c>
      <c r="C536" s="101">
        <f>B536*100/4</f>
        <v>25</v>
      </c>
    </row>
    <row r="537" spans="1:3" s="12" customFormat="1" ht="24" x14ac:dyDescent="0.55000000000000004">
      <c r="A537" s="158" t="s">
        <v>606</v>
      </c>
      <c r="B537" s="95">
        <v>1</v>
      </c>
      <c r="C537" s="101">
        <f t="shared" ref="C537:C539" si="22">B537*100/4</f>
        <v>25</v>
      </c>
    </row>
    <row r="538" spans="1:3" s="12" customFormat="1" ht="24" x14ac:dyDescent="0.55000000000000004">
      <c r="A538" s="186" t="s">
        <v>607</v>
      </c>
      <c r="B538" s="95">
        <v>1</v>
      </c>
      <c r="C538" s="101">
        <f t="shared" si="22"/>
        <v>25</v>
      </c>
    </row>
    <row r="539" spans="1:3" s="12" customFormat="1" ht="22.5" customHeight="1" thickBot="1" x14ac:dyDescent="0.6">
      <c r="A539" s="102" t="s">
        <v>53</v>
      </c>
      <c r="B539" s="103">
        <f>SUM(B534:B538)</f>
        <v>4</v>
      </c>
      <c r="C539" s="104">
        <f t="shared" si="22"/>
        <v>100</v>
      </c>
    </row>
    <row r="540" spans="1:3" s="12" customFormat="1" ht="21.75" customHeight="1" thickTop="1" x14ac:dyDescent="0.55000000000000004">
      <c r="A540" s="198"/>
      <c r="B540" s="199"/>
      <c r="C540" s="200"/>
    </row>
    <row r="541" spans="1:3" s="50" customFormat="1" ht="24" x14ac:dyDescent="0.55000000000000004">
      <c r="A541" s="197" t="s">
        <v>100</v>
      </c>
      <c r="B541" s="196" t="s">
        <v>46</v>
      </c>
      <c r="C541" s="196" t="s">
        <v>47</v>
      </c>
    </row>
    <row r="542" spans="1:3" s="12" customFormat="1" ht="24" x14ac:dyDescent="0.55000000000000004">
      <c r="A542" s="96" t="s">
        <v>608</v>
      </c>
      <c r="B542" s="108">
        <v>1</v>
      </c>
      <c r="C542" s="101">
        <f>B542*100/3</f>
        <v>33.333333333333336</v>
      </c>
    </row>
    <row r="543" spans="1:3" s="12" customFormat="1" ht="24" x14ac:dyDescent="0.55000000000000004">
      <c r="A543" s="96" t="s">
        <v>614</v>
      </c>
      <c r="B543" s="108">
        <v>1</v>
      </c>
      <c r="C543" s="101">
        <f t="shared" ref="C543:C544" si="23">B543*100/3</f>
        <v>33.333333333333336</v>
      </c>
    </row>
    <row r="544" spans="1:3" s="12" customFormat="1" ht="24" x14ac:dyDescent="0.55000000000000004">
      <c r="A544" s="96" t="s">
        <v>609</v>
      </c>
      <c r="B544" s="108">
        <v>1</v>
      </c>
      <c r="C544" s="101">
        <f t="shared" si="23"/>
        <v>33.333333333333336</v>
      </c>
    </row>
    <row r="545" spans="1:3" s="12" customFormat="1" ht="21.75" customHeight="1" thickBot="1" x14ac:dyDescent="0.6">
      <c r="A545" s="155" t="s">
        <v>53</v>
      </c>
      <c r="B545" s="154">
        <f>SUM(B542:B544)</f>
        <v>3</v>
      </c>
      <c r="C545" s="156">
        <f>B545*100/3</f>
        <v>100</v>
      </c>
    </row>
    <row r="546" spans="1:3" s="50" customFormat="1" ht="21.75" customHeight="1" thickTop="1" x14ac:dyDescent="0.55000000000000004">
      <c r="A546" s="98"/>
      <c r="B546" s="99"/>
      <c r="C546" s="99"/>
    </row>
    <row r="547" spans="1:3" s="50" customFormat="1" ht="24" x14ac:dyDescent="0.55000000000000004">
      <c r="A547" s="93" t="s">
        <v>511</v>
      </c>
      <c r="B547" s="94" t="s">
        <v>46</v>
      </c>
      <c r="C547" s="94" t="s">
        <v>47</v>
      </c>
    </row>
    <row r="548" spans="1:3" s="50" customFormat="1" ht="24" x14ac:dyDescent="0.55000000000000004">
      <c r="A548" s="97" t="s">
        <v>610</v>
      </c>
      <c r="B548" s="116">
        <v>1</v>
      </c>
      <c r="C548" s="166">
        <f>B548*100/2</f>
        <v>50</v>
      </c>
    </row>
    <row r="549" spans="1:3" s="50" customFormat="1" ht="24" x14ac:dyDescent="0.55000000000000004">
      <c r="A549" s="97" t="s">
        <v>611</v>
      </c>
      <c r="B549" s="116">
        <v>1</v>
      </c>
      <c r="C549" s="189">
        <f t="shared" ref="C549:C550" si="24">B549*100/2</f>
        <v>50</v>
      </c>
    </row>
    <row r="550" spans="1:3" s="12" customFormat="1" ht="22.5" customHeight="1" thickBot="1" x14ac:dyDescent="0.6">
      <c r="A550" s="102" t="s">
        <v>53</v>
      </c>
      <c r="B550" s="103">
        <f>SUM(B548:B549)</f>
        <v>2</v>
      </c>
      <c r="C550" s="104">
        <f t="shared" si="24"/>
        <v>100</v>
      </c>
    </row>
    <row r="551" spans="1:3" s="50" customFormat="1" ht="24.75" thickTop="1" x14ac:dyDescent="0.55000000000000004">
      <c r="A551" s="98"/>
      <c r="B551" s="99"/>
      <c r="C551" s="99"/>
    </row>
    <row r="552" spans="1:3" s="50" customFormat="1" ht="24" x14ac:dyDescent="0.55000000000000004">
      <c r="A552" s="98"/>
      <c r="B552" s="99"/>
      <c r="C552" s="99"/>
    </row>
    <row r="553" spans="1:3" s="50" customFormat="1" ht="24" x14ac:dyDescent="0.55000000000000004">
      <c r="A553" s="98"/>
      <c r="B553" s="99"/>
      <c r="C553" s="99"/>
    </row>
    <row r="554" spans="1:3" s="50" customFormat="1" ht="24" x14ac:dyDescent="0.55000000000000004">
      <c r="A554" s="98"/>
      <c r="B554" s="99"/>
      <c r="C554" s="99"/>
    </row>
    <row r="555" spans="1:3" s="50" customFormat="1" ht="24" x14ac:dyDescent="0.55000000000000004">
      <c r="A555" s="98"/>
      <c r="B555" s="99"/>
      <c r="C555" s="99"/>
    </row>
    <row r="556" spans="1:3" s="50" customFormat="1" ht="24" x14ac:dyDescent="0.55000000000000004">
      <c r="A556" s="98"/>
      <c r="B556" s="99"/>
      <c r="C556" s="99"/>
    </row>
    <row r="557" spans="1:3" s="50" customFormat="1" ht="24" x14ac:dyDescent="0.55000000000000004">
      <c r="A557" s="98"/>
      <c r="B557" s="99"/>
      <c r="C557" s="99"/>
    </row>
    <row r="558" spans="1:3" s="50" customFormat="1" ht="24" x14ac:dyDescent="0.55000000000000004">
      <c r="A558" s="98"/>
      <c r="B558" s="99"/>
      <c r="C558" s="99"/>
    </row>
    <row r="559" spans="1:3" s="50" customFormat="1" ht="24" x14ac:dyDescent="0.55000000000000004">
      <c r="A559" s="98"/>
      <c r="B559" s="99"/>
      <c r="C559" s="99"/>
    </row>
    <row r="560" spans="1:3" s="50" customFormat="1" ht="24" x14ac:dyDescent="0.55000000000000004">
      <c r="A560" s="98"/>
      <c r="B560" s="99"/>
      <c r="C560" s="99"/>
    </row>
    <row r="561" spans="1:3" s="50" customFormat="1" ht="24" x14ac:dyDescent="0.55000000000000004">
      <c r="A561" s="98"/>
      <c r="B561" s="99"/>
      <c r="C561" s="99"/>
    </row>
    <row r="562" spans="1:3" s="50" customFormat="1" ht="24" x14ac:dyDescent="0.55000000000000004">
      <c r="A562" s="98"/>
      <c r="B562" s="99"/>
      <c r="C562" s="99"/>
    </row>
    <row r="563" spans="1:3" s="50" customFormat="1" ht="24" x14ac:dyDescent="0.55000000000000004">
      <c r="A563" s="98"/>
      <c r="B563" s="99"/>
      <c r="C563" s="99"/>
    </row>
    <row r="564" spans="1:3" s="50" customFormat="1" ht="24" x14ac:dyDescent="0.55000000000000004">
      <c r="A564" s="98"/>
      <c r="B564" s="99"/>
      <c r="C564" s="99"/>
    </row>
    <row r="565" spans="1:3" s="50" customFormat="1" ht="24" x14ac:dyDescent="0.55000000000000004">
      <c r="A565" s="98"/>
      <c r="B565" s="99"/>
      <c r="C565" s="99"/>
    </row>
    <row r="566" spans="1:3" s="50" customFormat="1" ht="24" x14ac:dyDescent="0.55000000000000004">
      <c r="A566" s="98"/>
      <c r="B566" s="99"/>
      <c r="C566" s="99"/>
    </row>
    <row r="567" spans="1:3" s="50" customFormat="1" ht="24" x14ac:dyDescent="0.55000000000000004">
      <c r="A567" s="98"/>
      <c r="B567" s="99"/>
      <c r="C567" s="99"/>
    </row>
    <row r="568" spans="1:3" s="50" customFormat="1" ht="24" x14ac:dyDescent="0.55000000000000004">
      <c r="A568" s="98"/>
      <c r="B568" s="99"/>
      <c r="C568" s="99"/>
    </row>
    <row r="569" spans="1:3" s="50" customFormat="1" ht="24" x14ac:dyDescent="0.55000000000000004">
      <c r="A569" s="98"/>
      <c r="B569" s="99"/>
      <c r="C569" s="99"/>
    </row>
    <row r="570" spans="1:3" s="50" customFormat="1" ht="24" x14ac:dyDescent="0.55000000000000004">
      <c r="A570" s="98"/>
      <c r="B570" s="99"/>
      <c r="C570" s="99"/>
    </row>
    <row r="571" spans="1:3" s="50" customFormat="1" ht="24" x14ac:dyDescent="0.55000000000000004">
      <c r="A571" s="98"/>
      <c r="B571" s="99"/>
      <c r="C571" s="99"/>
    </row>
    <row r="572" spans="1:3" s="50" customFormat="1" ht="24" x14ac:dyDescent="0.55000000000000004">
      <c r="A572" s="98"/>
      <c r="B572" s="99"/>
      <c r="C572" s="99"/>
    </row>
    <row r="573" spans="1:3" s="50" customFormat="1" ht="24" x14ac:dyDescent="0.55000000000000004">
      <c r="A573" s="98"/>
      <c r="B573" s="99"/>
      <c r="C573" s="99"/>
    </row>
    <row r="574" spans="1:3" s="50" customFormat="1" ht="24" x14ac:dyDescent="0.55000000000000004">
      <c r="A574" s="98"/>
      <c r="B574" s="99"/>
      <c r="C574" s="99"/>
    </row>
    <row r="575" spans="1:3" s="50" customFormat="1" ht="24" x14ac:dyDescent="0.55000000000000004">
      <c r="A575" s="98"/>
      <c r="B575" s="99"/>
      <c r="C575" s="99"/>
    </row>
    <row r="576" spans="1:3" s="50" customFormat="1" ht="24" x14ac:dyDescent="0.55000000000000004">
      <c r="A576" s="98"/>
      <c r="B576" s="99"/>
      <c r="C576" s="99"/>
    </row>
    <row r="577" spans="1:3" s="50" customFormat="1" ht="24" x14ac:dyDescent="0.55000000000000004">
      <c r="A577" s="98"/>
      <c r="B577" s="99"/>
      <c r="C577" s="99"/>
    </row>
    <row r="578" spans="1:3" s="50" customFormat="1" ht="24" x14ac:dyDescent="0.55000000000000004">
      <c r="A578" s="98"/>
      <c r="B578" s="99"/>
      <c r="C578" s="99"/>
    </row>
    <row r="579" spans="1:3" s="50" customFormat="1" ht="24" x14ac:dyDescent="0.55000000000000004">
      <c r="A579" s="98"/>
      <c r="B579" s="99"/>
      <c r="C579" s="99"/>
    </row>
    <row r="580" spans="1:3" s="50" customFormat="1" ht="24" x14ac:dyDescent="0.55000000000000004">
      <c r="A580" s="98"/>
      <c r="B580" s="99"/>
      <c r="C580" s="99"/>
    </row>
    <row r="581" spans="1:3" s="50" customFormat="1" ht="24" x14ac:dyDescent="0.55000000000000004">
      <c r="A581" s="98"/>
      <c r="B581" s="99"/>
      <c r="C581" s="99"/>
    </row>
    <row r="582" spans="1:3" s="50" customFormat="1" ht="24" x14ac:dyDescent="0.55000000000000004">
      <c r="A582" s="98"/>
      <c r="B582" s="99"/>
      <c r="C582" s="99"/>
    </row>
    <row r="583" spans="1:3" s="50" customFormat="1" ht="24" x14ac:dyDescent="0.55000000000000004">
      <c r="A583" s="98"/>
      <c r="B583" s="99"/>
      <c r="C583" s="99"/>
    </row>
    <row r="584" spans="1:3" s="50" customFormat="1" ht="24" x14ac:dyDescent="0.55000000000000004">
      <c r="A584" s="98"/>
      <c r="B584" s="99"/>
      <c r="C584" s="99"/>
    </row>
    <row r="585" spans="1:3" s="50" customFormat="1" ht="24" x14ac:dyDescent="0.55000000000000004">
      <c r="A585" s="98"/>
      <c r="B585" s="99"/>
      <c r="C585" s="99"/>
    </row>
    <row r="586" spans="1:3" s="50" customFormat="1" ht="24" x14ac:dyDescent="0.55000000000000004">
      <c r="A586" s="98"/>
      <c r="B586" s="99"/>
      <c r="C586" s="99"/>
    </row>
    <row r="587" spans="1:3" s="50" customFormat="1" ht="24" x14ac:dyDescent="0.55000000000000004">
      <c r="A587" s="98"/>
      <c r="B587" s="99"/>
      <c r="C587" s="99"/>
    </row>
    <row r="588" spans="1:3" s="50" customFormat="1" ht="24" x14ac:dyDescent="0.55000000000000004">
      <c r="A588" s="98"/>
      <c r="B588" s="99"/>
      <c r="C588" s="99"/>
    </row>
    <row r="589" spans="1:3" s="50" customFormat="1" ht="24" x14ac:dyDescent="0.55000000000000004">
      <c r="A589" s="98"/>
      <c r="B589" s="99"/>
      <c r="C589" s="99"/>
    </row>
    <row r="590" spans="1:3" s="50" customFormat="1" ht="24" x14ac:dyDescent="0.55000000000000004">
      <c r="A590" s="98"/>
      <c r="B590" s="99"/>
      <c r="C590" s="99"/>
    </row>
    <row r="591" spans="1:3" s="50" customFormat="1" ht="24" x14ac:dyDescent="0.55000000000000004">
      <c r="A591" s="98"/>
      <c r="B591" s="99"/>
      <c r="C591" s="99"/>
    </row>
    <row r="592" spans="1:3" s="50" customFormat="1" ht="24" x14ac:dyDescent="0.55000000000000004">
      <c r="A592" s="98"/>
      <c r="B592" s="99"/>
      <c r="C592" s="99"/>
    </row>
    <row r="593" spans="1:3" s="50" customFormat="1" ht="24" x14ac:dyDescent="0.55000000000000004">
      <c r="A593" s="98"/>
      <c r="B593" s="99"/>
      <c r="C593" s="99"/>
    </row>
    <row r="594" spans="1:3" s="50" customFormat="1" ht="24" x14ac:dyDescent="0.55000000000000004">
      <c r="A594" s="98"/>
      <c r="B594" s="99"/>
      <c r="C594" s="99"/>
    </row>
    <row r="595" spans="1:3" s="50" customFormat="1" ht="24" x14ac:dyDescent="0.55000000000000004">
      <c r="A595" s="98"/>
      <c r="B595" s="99"/>
      <c r="C595" s="99"/>
    </row>
    <row r="596" spans="1:3" s="50" customFormat="1" ht="24" x14ac:dyDescent="0.55000000000000004">
      <c r="A596" s="98"/>
      <c r="B596" s="99"/>
      <c r="C596" s="99"/>
    </row>
    <row r="597" spans="1:3" s="50" customFormat="1" ht="24" x14ac:dyDescent="0.55000000000000004">
      <c r="A597" s="98"/>
      <c r="B597" s="99"/>
      <c r="C597" s="99"/>
    </row>
    <row r="598" spans="1:3" s="50" customFormat="1" ht="24" x14ac:dyDescent="0.55000000000000004">
      <c r="A598" s="98"/>
      <c r="B598" s="99"/>
      <c r="C598" s="99"/>
    </row>
    <row r="599" spans="1:3" s="50" customFormat="1" ht="24" x14ac:dyDescent="0.55000000000000004">
      <c r="A599" s="98"/>
      <c r="B599" s="99"/>
      <c r="C599" s="99"/>
    </row>
    <row r="600" spans="1:3" s="50" customFormat="1" ht="24" x14ac:dyDescent="0.55000000000000004">
      <c r="A600" s="98"/>
      <c r="B600" s="99"/>
      <c r="C600" s="99"/>
    </row>
    <row r="601" spans="1:3" s="50" customFormat="1" ht="24" x14ac:dyDescent="0.55000000000000004">
      <c r="A601" s="98"/>
      <c r="B601" s="99"/>
      <c r="C601" s="99"/>
    </row>
    <row r="602" spans="1:3" s="50" customFormat="1" ht="24" x14ac:dyDescent="0.55000000000000004">
      <c r="A602" s="98"/>
      <c r="B602" s="99"/>
      <c r="C602" s="99"/>
    </row>
    <row r="603" spans="1:3" s="50" customFormat="1" ht="24" x14ac:dyDescent="0.55000000000000004">
      <c r="A603" s="98"/>
      <c r="B603" s="99"/>
      <c r="C603" s="99"/>
    </row>
    <row r="604" spans="1:3" s="50" customFormat="1" ht="24" x14ac:dyDescent="0.55000000000000004">
      <c r="A604" s="98"/>
      <c r="B604" s="99"/>
      <c r="C604" s="99"/>
    </row>
    <row r="605" spans="1:3" s="50" customFormat="1" ht="24" x14ac:dyDescent="0.55000000000000004">
      <c r="A605" s="98"/>
      <c r="B605" s="99"/>
      <c r="C605" s="99"/>
    </row>
    <row r="606" spans="1:3" s="50" customFormat="1" ht="24" x14ac:dyDescent="0.55000000000000004">
      <c r="A606" s="98"/>
      <c r="B606" s="99"/>
      <c r="C606" s="99"/>
    </row>
    <row r="607" spans="1:3" s="50" customFormat="1" ht="24" x14ac:dyDescent="0.55000000000000004">
      <c r="A607" s="98"/>
      <c r="B607" s="99"/>
      <c r="C607" s="99"/>
    </row>
    <row r="608" spans="1:3" s="50" customFormat="1" ht="24" x14ac:dyDescent="0.55000000000000004">
      <c r="A608" s="98"/>
      <c r="B608" s="99"/>
      <c r="C608" s="99"/>
    </row>
    <row r="609" spans="1:3" s="50" customFormat="1" ht="24" x14ac:dyDescent="0.55000000000000004">
      <c r="A609" s="98"/>
      <c r="B609" s="99"/>
      <c r="C609" s="99"/>
    </row>
    <row r="610" spans="1:3" s="50" customFormat="1" ht="24" x14ac:dyDescent="0.55000000000000004">
      <c r="A610" s="98"/>
      <c r="B610" s="99"/>
      <c r="C610" s="99"/>
    </row>
    <row r="611" spans="1:3" s="50" customFormat="1" ht="24" x14ac:dyDescent="0.55000000000000004">
      <c r="A611" s="98"/>
      <c r="B611" s="99"/>
      <c r="C611" s="99"/>
    </row>
    <row r="612" spans="1:3" s="50" customFormat="1" ht="24" x14ac:dyDescent="0.55000000000000004">
      <c r="A612" s="98"/>
      <c r="B612" s="99"/>
      <c r="C612" s="99"/>
    </row>
    <row r="613" spans="1:3" s="50" customFormat="1" ht="24" x14ac:dyDescent="0.55000000000000004">
      <c r="A613" s="98"/>
      <c r="B613" s="99"/>
      <c r="C613" s="99"/>
    </row>
    <row r="614" spans="1:3" s="50" customFormat="1" ht="24" x14ac:dyDescent="0.55000000000000004">
      <c r="A614" s="98"/>
      <c r="B614" s="99"/>
      <c r="C614" s="99"/>
    </row>
    <row r="615" spans="1:3" s="50" customFormat="1" ht="24" x14ac:dyDescent="0.55000000000000004">
      <c r="A615" s="98"/>
      <c r="B615" s="99"/>
      <c r="C615" s="99"/>
    </row>
    <row r="616" spans="1:3" s="50" customFormat="1" ht="24" x14ac:dyDescent="0.55000000000000004">
      <c r="A616" s="98"/>
      <c r="B616" s="99"/>
      <c r="C616" s="99"/>
    </row>
    <row r="617" spans="1:3" s="50" customFormat="1" ht="24" x14ac:dyDescent="0.55000000000000004">
      <c r="A617" s="98"/>
      <c r="B617" s="99"/>
      <c r="C617" s="99"/>
    </row>
    <row r="618" spans="1:3" s="50" customFormat="1" ht="24" x14ac:dyDescent="0.55000000000000004">
      <c r="A618" s="98"/>
      <c r="B618" s="99"/>
      <c r="C618" s="99"/>
    </row>
    <row r="619" spans="1:3" s="50" customFormat="1" ht="24" x14ac:dyDescent="0.55000000000000004">
      <c r="A619" s="98"/>
      <c r="B619" s="99"/>
      <c r="C619" s="99"/>
    </row>
    <row r="620" spans="1:3" s="50" customFormat="1" ht="24" x14ac:dyDescent="0.55000000000000004">
      <c r="A620" s="98"/>
      <c r="B620" s="99"/>
      <c r="C620" s="99"/>
    </row>
    <row r="621" spans="1:3" s="50" customFormat="1" ht="24" x14ac:dyDescent="0.55000000000000004">
      <c r="A621" s="98"/>
      <c r="B621" s="99"/>
      <c r="C621" s="99"/>
    </row>
    <row r="622" spans="1:3" s="50" customFormat="1" ht="24" x14ac:dyDescent="0.55000000000000004">
      <c r="A622" s="98"/>
      <c r="B622" s="99"/>
      <c r="C622" s="99"/>
    </row>
    <row r="623" spans="1:3" s="50" customFormat="1" ht="24" x14ac:dyDescent="0.55000000000000004">
      <c r="A623" s="98"/>
      <c r="B623" s="99"/>
      <c r="C623" s="99"/>
    </row>
    <row r="624" spans="1:3" s="50" customFormat="1" ht="24" x14ac:dyDescent="0.55000000000000004">
      <c r="A624" s="98"/>
      <c r="B624" s="99"/>
      <c r="C624" s="99"/>
    </row>
    <row r="625" spans="1:3" s="50" customFormat="1" ht="24" x14ac:dyDescent="0.55000000000000004">
      <c r="A625" s="98"/>
      <c r="B625" s="99"/>
      <c r="C625" s="99"/>
    </row>
    <row r="626" spans="1:3" s="50" customFormat="1" ht="24" x14ac:dyDescent="0.55000000000000004">
      <c r="A626" s="98"/>
      <c r="B626" s="99"/>
      <c r="C626" s="99"/>
    </row>
    <row r="627" spans="1:3" s="50" customFormat="1" ht="24" x14ac:dyDescent="0.55000000000000004">
      <c r="A627" s="98"/>
      <c r="B627" s="99"/>
      <c r="C627" s="99"/>
    </row>
    <row r="628" spans="1:3" s="50" customFormat="1" ht="24" x14ac:dyDescent="0.55000000000000004">
      <c r="A628" s="98"/>
      <c r="B628" s="99"/>
      <c r="C628" s="99"/>
    </row>
    <row r="629" spans="1:3" s="50" customFormat="1" ht="24" x14ac:dyDescent="0.55000000000000004">
      <c r="A629" s="98"/>
      <c r="B629" s="99"/>
      <c r="C629" s="99"/>
    </row>
    <row r="630" spans="1:3" s="50" customFormat="1" ht="24" x14ac:dyDescent="0.55000000000000004">
      <c r="A630" s="98"/>
      <c r="B630" s="99"/>
      <c r="C630" s="99"/>
    </row>
    <row r="631" spans="1:3" s="50" customFormat="1" ht="24" x14ac:dyDescent="0.55000000000000004">
      <c r="A631" s="98"/>
      <c r="B631" s="99"/>
      <c r="C631" s="99"/>
    </row>
    <row r="632" spans="1:3" s="50" customFormat="1" ht="24" x14ac:dyDescent="0.55000000000000004">
      <c r="A632" s="98"/>
      <c r="B632" s="99"/>
      <c r="C632" s="99"/>
    </row>
    <row r="633" spans="1:3" s="50" customFormat="1" ht="24" x14ac:dyDescent="0.55000000000000004">
      <c r="A633" s="98"/>
      <c r="B633" s="99"/>
      <c r="C633" s="99"/>
    </row>
    <row r="634" spans="1:3" s="50" customFormat="1" ht="24" x14ac:dyDescent="0.55000000000000004">
      <c r="A634" s="98"/>
      <c r="B634" s="99"/>
      <c r="C634" s="99"/>
    </row>
    <row r="635" spans="1:3" s="50" customFormat="1" ht="24" x14ac:dyDescent="0.55000000000000004">
      <c r="A635" s="98"/>
      <c r="B635" s="99"/>
      <c r="C635" s="99"/>
    </row>
    <row r="636" spans="1:3" s="50" customFormat="1" ht="24" x14ac:dyDescent="0.55000000000000004">
      <c r="A636" s="98"/>
      <c r="B636" s="99"/>
      <c r="C636" s="99"/>
    </row>
    <row r="637" spans="1:3" s="50" customFormat="1" ht="24" x14ac:dyDescent="0.55000000000000004">
      <c r="A637" s="98"/>
      <c r="B637" s="99"/>
      <c r="C637" s="99"/>
    </row>
    <row r="638" spans="1:3" s="50" customFormat="1" ht="24" x14ac:dyDescent="0.55000000000000004">
      <c r="A638" s="98"/>
      <c r="B638" s="99"/>
      <c r="C638" s="99"/>
    </row>
    <row r="639" spans="1:3" s="50" customFormat="1" ht="24" x14ac:dyDescent="0.55000000000000004">
      <c r="A639" s="98"/>
      <c r="B639" s="99"/>
      <c r="C639" s="99"/>
    </row>
    <row r="640" spans="1:3" s="50" customFormat="1" ht="24" x14ac:dyDescent="0.55000000000000004">
      <c r="A640" s="98"/>
      <c r="B640" s="99"/>
      <c r="C640" s="99"/>
    </row>
    <row r="641" spans="1:3" s="50" customFormat="1" ht="24" x14ac:dyDescent="0.55000000000000004">
      <c r="A641" s="98"/>
      <c r="B641" s="99"/>
      <c r="C641" s="99"/>
    </row>
    <row r="642" spans="1:3" s="50" customFormat="1" ht="24" x14ac:dyDescent="0.55000000000000004">
      <c r="A642" s="98"/>
      <c r="B642" s="99"/>
      <c r="C642" s="99"/>
    </row>
    <row r="643" spans="1:3" s="50" customFormat="1" ht="24" x14ac:dyDescent="0.55000000000000004">
      <c r="A643" s="98"/>
      <c r="B643" s="99"/>
      <c r="C643" s="99"/>
    </row>
    <row r="644" spans="1:3" s="50" customFormat="1" ht="24" x14ac:dyDescent="0.55000000000000004">
      <c r="A644" s="98"/>
      <c r="B644" s="99"/>
      <c r="C644" s="99"/>
    </row>
    <row r="645" spans="1:3" s="50" customFormat="1" ht="24" x14ac:dyDescent="0.55000000000000004">
      <c r="A645" s="98"/>
      <c r="B645" s="99"/>
      <c r="C645" s="99"/>
    </row>
    <row r="646" spans="1:3" s="50" customFormat="1" ht="24" x14ac:dyDescent="0.55000000000000004">
      <c r="A646" s="98"/>
      <c r="B646" s="99"/>
      <c r="C646" s="99"/>
    </row>
    <row r="647" spans="1:3" s="50" customFormat="1" ht="24" x14ac:dyDescent="0.55000000000000004">
      <c r="A647" s="98"/>
      <c r="B647" s="99"/>
      <c r="C647" s="99"/>
    </row>
    <row r="648" spans="1:3" s="50" customFormat="1" ht="24" x14ac:dyDescent="0.55000000000000004">
      <c r="A648" s="98"/>
      <c r="B648" s="99"/>
      <c r="C648" s="99"/>
    </row>
    <row r="649" spans="1:3" s="50" customFormat="1" ht="24" x14ac:dyDescent="0.55000000000000004">
      <c r="A649" s="98"/>
      <c r="B649" s="99"/>
      <c r="C649" s="99"/>
    </row>
    <row r="650" spans="1:3" s="50" customFormat="1" ht="24" x14ac:dyDescent="0.55000000000000004">
      <c r="A650" s="98"/>
      <c r="B650" s="99"/>
      <c r="C650" s="99"/>
    </row>
    <row r="651" spans="1:3" s="50" customFormat="1" ht="24" x14ac:dyDescent="0.55000000000000004">
      <c r="A651" s="98"/>
      <c r="B651" s="99"/>
      <c r="C651" s="99"/>
    </row>
    <row r="652" spans="1:3" s="50" customFormat="1" ht="24" x14ac:dyDescent="0.55000000000000004">
      <c r="A652" s="98"/>
      <c r="B652" s="99"/>
      <c r="C652" s="99"/>
    </row>
    <row r="653" spans="1:3" s="50" customFormat="1" ht="24" x14ac:dyDescent="0.55000000000000004">
      <c r="A653" s="98"/>
      <c r="B653" s="99"/>
      <c r="C653" s="99"/>
    </row>
    <row r="654" spans="1:3" s="50" customFormat="1" ht="24" x14ac:dyDescent="0.55000000000000004">
      <c r="A654" s="98"/>
      <c r="B654" s="99"/>
      <c r="C654" s="99"/>
    </row>
    <row r="655" spans="1:3" s="50" customFormat="1" ht="24" x14ac:dyDescent="0.55000000000000004">
      <c r="A655" s="98"/>
      <c r="B655" s="99"/>
      <c r="C655" s="99"/>
    </row>
    <row r="656" spans="1:3" s="50" customFormat="1" ht="24" x14ac:dyDescent="0.55000000000000004">
      <c r="A656" s="98"/>
      <c r="B656" s="99"/>
      <c r="C656" s="99"/>
    </row>
    <row r="657" spans="1:3" s="50" customFormat="1" ht="24" x14ac:dyDescent="0.55000000000000004">
      <c r="A657" s="98"/>
      <c r="B657" s="99"/>
      <c r="C657" s="99"/>
    </row>
  </sheetData>
  <mergeCells count="29">
    <mergeCell ref="A1:D1"/>
    <mergeCell ref="A2:D2"/>
    <mergeCell ref="A281:A282"/>
    <mergeCell ref="B281:D281"/>
    <mergeCell ref="A311:A312"/>
    <mergeCell ref="B311:B312"/>
    <mergeCell ref="C311:C312"/>
    <mergeCell ref="A325:A326"/>
    <mergeCell ref="B325:D325"/>
    <mergeCell ref="A348:A349"/>
    <mergeCell ref="B348:B349"/>
    <mergeCell ref="C348:C349"/>
    <mergeCell ref="A370:A372"/>
    <mergeCell ref="B370:D370"/>
    <mergeCell ref="A400:A401"/>
    <mergeCell ref="B400:B401"/>
    <mergeCell ref="C400:C401"/>
    <mergeCell ref="B534:B535"/>
    <mergeCell ref="C534:C535"/>
    <mergeCell ref="A414:A415"/>
    <mergeCell ref="B414:D414"/>
    <mergeCell ref="A436:A437"/>
    <mergeCell ref="B436:B437"/>
    <mergeCell ref="C436:C437"/>
    <mergeCell ref="A460:A461"/>
    <mergeCell ref="B460:D460"/>
    <mergeCell ref="A490:A491"/>
    <mergeCell ref="B490:B491"/>
    <mergeCell ref="C490:C491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201" r:id="rId4">
          <objectPr defaultSize="0" r:id="rId5">
            <anchor moveWithCells="1" sizeWithCells="1">
              <from>
                <xdr:col>1</xdr:col>
                <xdr:colOff>123825</xdr:colOff>
                <xdr:row>399</xdr:row>
                <xdr:rowOff>161925</xdr:rowOff>
              </from>
              <to>
                <xdr:col>1</xdr:col>
                <xdr:colOff>257175</xdr:colOff>
                <xdr:row>400</xdr:row>
                <xdr:rowOff>28575</xdr:rowOff>
              </to>
            </anchor>
          </objectPr>
        </oleObject>
      </mc:Choice>
      <mc:Fallback>
        <oleObject progId="Equation.3" shapeId="8201" r:id="rId4"/>
      </mc:Fallback>
    </mc:AlternateContent>
    <mc:AlternateContent xmlns:mc="http://schemas.openxmlformats.org/markup-compatibility/2006">
      <mc:Choice Requires="x14">
        <oleObject progId="Equation.3" shapeId="8202" r:id="rId6">
          <objectPr defaultSize="0" r:id="rId5">
            <anchor moveWithCells="1" sizeWithCells="1">
              <from>
                <xdr:col>1</xdr:col>
                <xdr:colOff>123825</xdr:colOff>
                <xdr:row>310</xdr:row>
                <xdr:rowOff>219075</xdr:rowOff>
              </from>
              <to>
                <xdr:col>1</xdr:col>
                <xdr:colOff>257175</xdr:colOff>
                <xdr:row>311</xdr:row>
                <xdr:rowOff>85725</xdr:rowOff>
              </to>
            </anchor>
          </objectPr>
        </oleObject>
      </mc:Choice>
      <mc:Fallback>
        <oleObject progId="Equation.3" shapeId="8202" r:id="rId6"/>
      </mc:Fallback>
    </mc:AlternateContent>
    <mc:AlternateContent xmlns:mc="http://schemas.openxmlformats.org/markup-compatibility/2006">
      <mc:Choice Requires="x14">
        <oleObject progId="Equation.3" shapeId="8203" r:id="rId7">
          <objectPr defaultSize="0" autoPict="0" r:id="rId5">
            <anchor moveWithCells="1" sizeWithCells="1">
              <from>
                <xdr:col>1</xdr:col>
                <xdr:colOff>123825</xdr:colOff>
                <xdr:row>435</xdr:row>
                <xdr:rowOff>161925</xdr:rowOff>
              </from>
              <to>
                <xdr:col>1</xdr:col>
                <xdr:colOff>257175</xdr:colOff>
                <xdr:row>436</xdr:row>
                <xdr:rowOff>28575</xdr:rowOff>
              </to>
            </anchor>
          </objectPr>
        </oleObject>
      </mc:Choice>
      <mc:Fallback>
        <oleObject progId="Equation.3" shapeId="8203" r:id="rId7"/>
      </mc:Fallback>
    </mc:AlternateContent>
    <mc:AlternateContent xmlns:mc="http://schemas.openxmlformats.org/markup-compatibility/2006">
      <mc:Choice Requires="x14">
        <oleObject progId="Equation.3" shapeId="8204" r:id="rId8">
          <objectPr defaultSize="0" r:id="rId5">
            <anchor moveWithCells="1" sizeWithCells="1">
              <from>
                <xdr:col>1</xdr:col>
                <xdr:colOff>123825</xdr:colOff>
                <xdr:row>399</xdr:row>
                <xdr:rowOff>161925</xdr:rowOff>
              </from>
              <to>
                <xdr:col>1</xdr:col>
                <xdr:colOff>257175</xdr:colOff>
                <xdr:row>400</xdr:row>
                <xdr:rowOff>28575</xdr:rowOff>
              </to>
            </anchor>
          </objectPr>
        </oleObject>
      </mc:Choice>
      <mc:Fallback>
        <oleObject progId="Equation.3" shapeId="8204" r:id="rId8"/>
      </mc:Fallback>
    </mc:AlternateContent>
    <mc:AlternateContent xmlns:mc="http://schemas.openxmlformats.org/markup-compatibility/2006">
      <mc:Choice Requires="x14">
        <oleObject progId="Equation.3" shapeId="8205" r:id="rId9">
          <objectPr defaultSize="0" r:id="rId5">
            <anchor moveWithCells="1" sizeWithCells="1">
              <from>
                <xdr:col>1</xdr:col>
                <xdr:colOff>123825</xdr:colOff>
                <xdr:row>310</xdr:row>
                <xdr:rowOff>219075</xdr:rowOff>
              </from>
              <to>
                <xdr:col>1</xdr:col>
                <xdr:colOff>257175</xdr:colOff>
                <xdr:row>311</xdr:row>
                <xdr:rowOff>85725</xdr:rowOff>
              </to>
            </anchor>
          </objectPr>
        </oleObject>
      </mc:Choice>
      <mc:Fallback>
        <oleObject progId="Equation.3" shapeId="8205" r:id="rId9"/>
      </mc:Fallback>
    </mc:AlternateContent>
    <mc:AlternateContent xmlns:mc="http://schemas.openxmlformats.org/markup-compatibility/2006">
      <mc:Choice Requires="x14">
        <oleObject progId="Equation.3" shapeId="8206" r:id="rId10">
          <objectPr defaultSize="0" autoPict="0" r:id="rId5">
            <anchor moveWithCells="1" sizeWithCells="1">
              <from>
                <xdr:col>1</xdr:col>
                <xdr:colOff>123825</xdr:colOff>
                <xdr:row>435</xdr:row>
                <xdr:rowOff>161925</xdr:rowOff>
              </from>
              <to>
                <xdr:col>1</xdr:col>
                <xdr:colOff>257175</xdr:colOff>
                <xdr:row>436</xdr:row>
                <xdr:rowOff>28575</xdr:rowOff>
              </to>
            </anchor>
          </objectPr>
        </oleObject>
      </mc:Choice>
      <mc:Fallback>
        <oleObject progId="Equation.3" shapeId="8206" r:id="rId10"/>
      </mc:Fallback>
    </mc:AlternateContent>
    <mc:AlternateContent xmlns:mc="http://schemas.openxmlformats.org/markup-compatibility/2006">
      <mc:Choice Requires="x14">
        <oleObject progId="Equation.3" shapeId="8207" r:id="rId11">
          <objectPr defaultSize="0" r:id="rId5">
            <anchor moveWithCells="1" sizeWithCells="1">
              <from>
                <xdr:col>1</xdr:col>
                <xdr:colOff>123825</xdr:colOff>
                <xdr:row>347</xdr:row>
                <xdr:rowOff>219075</xdr:rowOff>
              </from>
              <to>
                <xdr:col>1</xdr:col>
                <xdr:colOff>257175</xdr:colOff>
                <xdr:row>348</xdr:row>
                <xdr:rowOff>85725</xdr:rowOff>
              </to>
            </anchor>
          </objectPr>
        </oleObject>
      </mc:Choice>
      <mc:Fallback>
        <oleObject progId="Equation.3" shapeId="8207" r:id="rId11"/>
      </mc:Fallback>
    </mc:AlternateContent>
    <mc:AlternateContent xmlns:mc="http://schemas.openxmlformats.org/markup-compatibility/2006">
      <mc:Choice Requires="x14">
        <oleObject progId="Equation.3" shapeId="8208" r:id="rId12">
          <objectPr defaultSize="0" r:id="rId5">
            <anchor moveWithCells="1" sizeWithCells="1">
              <from>
                <xdr:col>1</xdr:col>
                <xdr:colOff>123825</xdr:colOff>
                <xdr:row>347</xdr:row>
                <xdr:rowOff>219075</xdr:rowOff>
              </from>
              <to>
                <xdr:col>1</xdr:col>
                <xdr:colOff>257175</xdr:colOff>
                <xdr:row>348</xdr:row>
                <xdr:rowOff>85725</xdr:rowOff>
              </to>
            </anchor>
          </objectPr>
        </oleObject>
      </mc:Choice>
      <mc:Fallback>
        <oleObject progId="Equation.3" shapeId="8208" r:id="rId12"/>
      </mc:Fallback>
    </mc:AlternateContent>
    <mc:AlternateContent xmlns:mc="http://schemas.openxmlformats.org/markup-compatibility/2006">
      <mc:Choice Requires="x14">
        <oleObject progId="Equation.3" shapeId="8209" r:id="rId13">
          <objectPr defaultSize="0" autoPict="0" r:id="rId5">
            <anchor moveWithCells="1" sizeWithCells="1">
              <from>
                <xdr:col>1</xdr:col>
                <xdr:colOff>123825</xdr:colOff>
                <xdr:row>489</xdr:row>
                <xdr:rowOff>161925</xdr:rowOff>
              </from>
              <to>
                <xdr:col>1</xdr:col>
                <xdr:colOff>257175</xdr:colOff>
                <xdr:row>490</xdr:row>
                <xdr:rowOff>28575</xdr:rowOff>
              </to>
            </anchor>
          </objectPr>
        </oleObject>
      </mc:Choice>
      <mc:Fallback>
        <oleObject progId="Equation.3" shapeId="8209" r:id="rId13"/>
      </mc:Fallback>
    </mc:AlternateContent>
    <mc:AlternateContent xmlns:mc="http://schemas.openxmlformats.org/markup-compatibility/2006">
      <mc:Choice Requires="x14">
        <oleObject progId="Equation.3" shapeId="8210" r:id="rId14">
          <objectPr defaultSize="0" autoPict="0" r:id="rId5">
            <anchor moveWithCells="1" sizeWithCells="1">
              <from>
                <xdr:col>1</xdr:col>
                <xdr:colOff>123825</xdr:colOff>
                <xdr:row>489</xdr:row>
                <xdr:rowOff>161925</xdr:rowOff>
              </from>
              <to>
                <xdr:col>1</xdr:col>
                <xdr:colOff>257175</xdr:colOff>
                <xdr:row>490</xdr:row>
                <xdr:rowOff>28575</xdr:rowOff>
              </to>
            </anchor>
          </objectPr>
        </oleObject>
      </mc:Choice>
      <mc:Fallback>
        <oleObject progId="Equation.3" shapeId="8210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K156"/>
  <sheetViews>
    <sheetView tabSelected="1" topLeftCell="A73" zoomScale="160" zoomScaleNormal="160" workbookViewId="0">
      <selection activeCell="B85" sqref="B85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31" t="s">
        <v>35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" customHeight="1" x14ac:dyDescent="0.55000000000000004"/>
    <row r="3" spans="1:11" x14ac:dyDescent="0.55000000000000004">
      <c r="C3" s="5" t="s">
        <v>618</v>
      </c>
    </row>
    <row r="4" spans="1:11" x14ac:dyDescent="0.55000000000000004">
      <c r="B4" s="5" t="s">
        <v>619</v>
      </c>
    </row>
    <row r="5" spans="1:11" s="7" customFormat="1" x14ac:dyDescent="0.55000000000000004">
      <c r="A5" s="157" t="s">
        <v>620</v>
      </c>
      <c r="B5" s="5"/>
      <c r="C5" s="5"/>
      <c r="E5" s="5"/>
    </row>
    <row r="6" spans="1:11" s="7" customFormat="1" x14ac:dyDescent="0.55000000000000004">
      <c r="A6" s="6" t="s">
        <v>621</v>
      </c>
      <c r="B6" s="5"/>
      <c r="C6" s="5"/>
      <c r="E6" s="5"/>
    </row>
    <row r="7" spans="1:11" s="7" customFormat="1" x14ac:dyDescent="0.55000000000000004">
      <c r="A7" s="6" t="s">
        <v>622</v>
      </c>
      <c r="B7" s="5"/>
      <c r="C7" s="5"/>
      <c r="E7" s="5"/>
    </row>
    <row r="8" spans="1:11" s="7" customFormat="1" x14ac:dyDescent="0.55000000000000004">
      <c r="A8" s="6" t="s">
        <v>623</v>
      </c>
      <c r="B8" s="5"/>
      <c r="C8" s="5"/>
      <c r="E8" s="5"/>
    </row>
    <row r="9" spans="1:11" s="7" customFormat="1" x14ac:dyDescent="0.55000000000000004">
      <c r="A9" s="6" t="s">
        <v>624</v>
      </c>
      <c r="B9" s="5"/>
      <c r="C9" s="5"/>
      <c r="E9" s="5"/>
    </row>
    <row r="10" spans="1:11" s="7" customFormat="1" ht="14.25" customHeigh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36</v>
      </c>
    </row>
    <row r="12" spans="1:11" ht="10.5" customHeight="1" x14ac:dyDescent="0.55000000000000004"/>
    <row r="13" spans="1:11" s="7" customFormat="1" x14ac:dyDescent="0.55000000000000004">
      <c r="C13" s="6" t="s">
        <v>121</v>
      </c>
    </row>
    <row r="14" spans="1:11" s="7" customFormat="1" x14ac:dyDescent="0.55000000000000004">
      <c r="B14" s="6" t="s">
        <v>625</v>
      </c>
      <c r="C14" s="10"/>
      <c r="D14" s="10"/>
    </row>
    <row r="15" spans="1:11" s="7" customFormat="1" x14ac:dyDescent="0.55000000000000004">
      <c r="B15" s="6" t="s">
        <v>626</v>
      </c>
      <c r="C15" s="10"/>
      <c r="D15" s="10"/>
    </row>
    <row r="16" spans="1:11" s="7" customFormat="1" x14ac:dyDescent="0.55000000000000004">
      <c r="B16" s="6" t="s">
        <v>627</v>
      </c>
      <c r="C16" s="10"/>
      <c r="D16" s="10"/>
    </row>
    <row r="17" spans="2:4" s="7" customFormat="1" x14ac:dyDescent="0.55000000000000004">
      <c r="B17" s="6" t="s">
        <v>628</v>
      </c>
      <c r="C17" s="10"/>
      <c r="D17" s="10"/>
    </row>
    <row r="18" spans="2:4" s="7" customFormat="1" x14ac:dyDescent="0.55000000000000004">
      <c r="B18" s="6" t="s">
        <v>629</v>
      </c>
      <c r="C18" s="10"/>
      <c r="D18" s="10"/>
    </row>
    <row r="19" spans="2:4" s="7" customFormat="1" x14ac:dyDescent="0.55000000000000004">
      <c r="B19" s="6" t="s">
        <v>701</v>
      </c>
      <c r="C19" s="10"/>
      <c r="D19" s="10"/>
    </row>
    <row r="20" spans="2:4" s="7" customFormat="1" x14ac:dyDescent="0.55000000000000004">
      <c r="B20" s="6" t="s">
        <v>702</v>
      </c>
      <c r="C20" s="10"/>
      <c r="D20" s="10"/>
    </row>
    <row r="21" spans="2:4" s="7" customFormat="1" x14ac:dyDescent="0.55000000000000004">
      <c r="B21" s="6"/>
      <c r="C21" s="10"/>
      <c r="D21" s="10"/>
    </row>
    <row r="22" spans="2:4" s="7" customFormat="1" x14ac:dyDescent="0.55000000000000004">
      <c r="B22" s="6"/>
      <c r="C22" s="10"/>
      <c r="D22" s="10"/>
    </row>
    <row r="23" spans="2:4" s="7" customFormat="1" x14ac:dyDescent="0.55000000000000004">
      <c r="B23" s="6"/>
      <c r="C23" s="10"/>
      <c r="D23" s="10"/>
    </row>
    <row r="24" spans="2:4" s="7" customFormat="1" x14ac:dyDescent="0.55000000000000004">
      <c r="B24" s="6"/>
      <c r="C24" s="10"/>
      <c r="D24" s="10"/>
    </row>
    <row r="25" spans="2:4" s="7" customFormat="1" x14ac:dyDescent="0.55000000000000004">
      <c r="B25" s="6"/>
      <c r="C25" s="10"/>
      <c r="D25" s="10"/>
    </row>
    <row r="26" spans="2:4" s="7" customFormat="1" x14ac:dyDescent="0.55000000000000004">
      <c r="B26" s="6"/>
      <c r="C26" s="10"/>
      <c r="D26" s="10"/>
    </row>
    <row r="27" spans="2:4" s="7" customFormat="1" x14ac:dyDescent="0.55000000000000004">
      <c r="B27" s="6"/>
      <c r="C27" s="10"/>
      <c r="D27" s="10"/>
    </row>
    <row r="28" spans="2:4" s="7" customFormat="1" x14ac:dyDescent="0.55000000000000004">
      <c r="B28" s="6"/>
      <c r="C28" s="10"/>
      <c r="D28" s="10"/>
    </row>
    <row r="29" spans="2:4" s="7" customFormat="1" x14ac:dyDescent="0.55000000000000004">
      <c r="B29" s="6"/>
      <c r="C29" s="10"/>
      <c r="D29" s="10"/>
    </row>
    <row r="30" spans="2:4" s="7" customFormat="1" x14ac:dyDescent="0.55000000000000004">
      <c r="B30" s="6"/>
      <c r="C30" s="10"/>
      <c r="D30" s="10"/>
    </row>
    <row r="31" spans="2:4" s="7" customFormat="1" x14ac:dyDescent="0.55000000000000004">
      <c r="B31" s="232" t="s">
        <v>512</v>
      </c>
      <c r="C31" s="10"/>
      <c r="D31" s="10"/>
    </row>
    <row r="32" spans="2:4" s="7" customFormat="1" x14ac:dyDescent="0.55000000000000004">
      <c r="B32" s="6" t="s">
        <v>630</v>
      </c>
      <c r="C32" s="10"/>
      <c r="D32" s="10"/>
    </row>
    <row r="33" spans="1:4" s="7" customFormat="1" x14ac:dyDescent="0.55000000000000004">
      <c r="B33" s="6" t="s">
        <v>631</v>
      </c>
      <c r="C33" s="10"/>
      <c r="D33" s="10"/>
    </row>
    <row r="34" spans="1:4" s="7" customFormat="1" x14ac:dyDescent="0.55000000000000004">
      <c r="B34" s="6" t="s">
        <v>632</v>
      </c>
      <c r="C34" s="10"/>
      <c r="D34" s="10"/>
    </row>
    <row r="35" spans="1:4" s="7" customFormat="1" x14ac:dyDescent="0.55000000000000004">
      <c r="B35" s="6" t="s">
        <v>633</v>
      </c>
      <c r="C35" s="10"/>
      <c r="D35" s="10"/>
    </row>
    <row r="36" spans="1:4" s="7" customFormat="1" x14ac:dyDescent="0.55000000000000004">
      <c r="B36" s="6" t="s">
        <v>634</v>
      </c>
      <c r="C36" s="10"/>
      <c r="D36" s="10"/>
    </row>
    <row r="37" spans="1:4" s="7" customFormat="1" x14ac:dyDescent="0.55000000000000004">
      <c r="B37" s="6" t="s">
        <v>635</v>
      </c>
      <c r="C37" s="10"/>
      <c r="D37" s="10"/>
    </row>
    <row r="38" spans="1:4" s="7" customFormat="1" x14ac:dyDescent="0.55000000000000004">
      <c r="B38" s="6" t="s">
        <v>636</v>
      </c>
      <c r="C38" s="10"/>
      <c r="D38" s="10"/>
    </row>
    <row r="39" spans="1:4" s="7" customFormat="1" x14ac:dyDescent="0.55000000000000004">
      <c r="B39" s="6" t="s">
        <v>637</v>
      </c>
      <c r="C39" s="10"/>
      <c r="D39" s="10"/>
    </row>
    <row r="40" spans="1:4" s="7" customFormat="1" x14ac:dyDescent="0.55000000000000004">
      <c r="A40" s="7" t="s">
        <v>638</v>
      </c>
      <c r="B40" s="6"/>
      <c r="C40" s="10"/>
      <c r="D40" s="10"/>
    </row>
    <row r="41" spans="1:4" s="7" customFormat="1" x14ac:dyDescent="0.55000000000000004">
      <c r="A41" s="7" t="s">
        <v>640</v>
      </c>
      <c r="B41" s="6"/>
      <c r="C41" s="10"/>
      <c r="D41" s="10"/>
    </row>
    <row r="42" spans="1:4" s="7" customFormat="1" x14ac:dyDescent="0.55000000000000004">
      <c r="B42" s="6" t="s">
        <v>639</v>
      </c>
      <c r="C42" s="10"/>
      <c r="D42" s="10"/>
    </row>
    <row r="43" spans="1:4" s="7" customFormat="1" x14ac:dyDescent="0.55000000000000004">
      <c r="B43" s="6" t="s">
        <v>513</v>
      </c>
      <c r="C43" s="10"/>
      <c r="D43" s="10"/>
    </row>
    <row r="44" spans="1:4" s="7" customFormat="1" x14ac:dyDescent="0.55000000000000004">
      <c r="B44" s="6" t="s">
        <v>641</v>
      </c>
      <c r="C44" s="10"/>
      <c r="D44" s="10"/>
    </row>
    <row r="45" spans="1:4" s="7" customFormat="1" x14ac:dyDescent="0.55000000000000004">
      <c r="B45" s="6" t="s">
        <v>642</v>
      </c>
      <c r="C45" s="10"/>
      <c r="D45" s="10"/>
    </row>
    <row r="46" spans="1:4" s="7" customFormat="1" x14ac:dyDescent="0.55000000000000004">
      <c r="B46" s="6" t="s">
        <v>643</v>
      </c>
      <c r="C46" s="10"/>
      <c r="D46" s="10"/>
    </row>
    <row r="47" spans="1:4" s="7" customFormat="1" x14ac:dyDescent="0.55000000000000004">
      <c r="B47" s="6" t="s">
        <v>644</v>
      </c>
      <c r="C47" s="10"/>
      <c r="D47" s="10"/>
    </row>
    <row r="48" spans="1:4" s="7" customFormat="1" x14ac:dyDescent="0.55000000000000004">
      <c r="B48" s="6" t="s">
        <v>645</v>
      </c>
      <c r="C48" s="10"/>
      <c r="D48" s="10"/>
    </row>
    <row r="49" spans="2:4" s="7" customFormat="1" x14ac:dyDescent="0.55000000000000004">
      <c r="B49" s="6" t="s">
        <v>646</v>
      </c>
      <c r="C49" s="10"/>
      <c r="D49" s="10"/>
    </row>
    <row r="50" spans="2:4" s="7" customFormat="1" x14ac:dyDescent="0.55000000000000004">
      <c r="B50" s="6" t="s">
        <v>648</v>
      </c>
      <c r="C50" s="10"/>
      <c r="D50" s="10"/>
    </row>
    <row r="51" spans="2:4" s="7" customFormat="1" x14ac:dyDescent="0.55000000000000004">
      <c r="B51" s="6" t="s">
        <v>647</v>
      </c>
      <c r="C51" s="10"/>
      <c r="D51" s="10"/>
    </row>
    <row r="52" spans="2:4" s="7" customFormat="1" x14ac:dyDescent="0.55000000000000004">
      <c r="B52" s="6"/>
      <c r="C52" s="10"/>
      <c r="D52" s="10"/>
    </row>
    <row r="53" spans="2:4" s="7" customFormat="1" x14ac:dyDescent="0.55000000000000004">
      <c r="B53" s="6"/>
      <c r="C53" s="10"/>
      <c r="D53" s="10"/>
    </row>
    <row r="54" spans="2:4" s="7" customFormat="1" x14ac:dyDescent="0.55000000000000004">
      <c r="B54" s="6"/>
      <c r="C54" s="10"/>
      <c r="D54" s="10"/>
    </row>
    <row r="55" spans="2:4" s="7" customFormat="1" x14ac:dyDescent="0.55000000000000004">
      <c r="B55" s="6"/>
      <c r="C55" s="10"/>
      <c r="D55" s="10"/>
    </row>
    <row r="56" spans="2:4" s="7" customFormat="1" x14ac:dyDescent="0.55000000000000004">
      <c r="B56" s="6"/>
      <c r="C56" s="10"/>
      <c r="D56" s="10"/>
    </row>
    <row r="57" spans="2:4" s="7" customFormat="1" x14ac:dyDescent="0.55000000000000004">
      <c r="B57" s="6"/>
      <c r="C57" s="10"/>
      <c r="D57" s="10"/>
    </row>
    <row r="58" spans="2:4" s="7" customFormat="1" x14ac:dyDescent="0.55000000000000004">
      <c r="B58" s="6"/>
      <c r="C58" s="10"/>
      <c r="D58" s="10"/>
    </row>
    <row r="59" spans="2:4" s="7" customFormat="1" x14ac:dyDescent="0.55000000000000004">
      <c r="B59" s="6"/>
      <c r="C59" s="10"/>
      <c r="D59" s="10"/>
    </row>
    <row r="60" spans="2:4" s="7" customFormat="1" x14ac:dyDescent="0.55000000000000004">
      <c r="B60" s="137" t="s">
        <v>514</v>
      </c>
      <c r="C60" s="10"/>
      <c r="D60" s="10"/>
    </row>
    <row r="61" spans="2:4" s="7" customFormat="1" x14ac:dyDescent="0.55000000000000004">
      <c r="B61" s="6" t="s">
        <v>649</v>
      </c>
      <c r="C61" s="10"/>
      <c r="D61" s="10"/>
    </row>
    <row r="62" spans="2:4" s="7" customFormat="1" x14ac:dyDescent="0.55000000000000004">
      <c r="B62" s="6" t="s">
        <v>650</v>
      </c>
      <c r="C62" s="10"/>
      <c r="D62" s="10"/>
    </row>
    <row r="63" spans="2:4" s="7" customFormat="1" x14ac:dyDescent="0.55000000000000004">
      <c r="B63" s="6" t="s">
        <v>651</v>
      </c>
      <c r="C63" s="10"/>
      <c r="D63" s="10"/>
    </row>
    <row r="64" spans="2:4" s="7" customFormat="1" x14ac:dyDescent="0.55000000000000004">
      <c r="B64" s="6" t="s">
        <v>652</v>
      </c>
      <c r="C64" s="10"/>
      <c r="D64" s="10"/>
    </row>
    <row r="65" spans="1:4" s="7" customFormat="1" x14ac:dyDescent="0.55000000000000004">
      <c r="A65" s="137"/>
      <c r="B65" s="6" t="s">
        <v>653</v>
      </c>
      <c r="C65" s="10"/>
      <c r="D65" s="10"/>
    </row>
    <row r="66" spans="1:4" s="7" customFormat="1" x14ac:dyDescent="0.55000000000000004">
      <c r="A66" s="7" t="s">
        <v>654</v>
      </c>
      <c r="B66" s="6"/>
      <c r="C66" s="10"/>
      <c r="D66" s="10"/>
    </row>
    <row r="67" spans="1:4" s="7" customFormat="1" x14ac:dyDescent="0.55000000000000004">
      <c r="B67" s="6" t="s">
        <v>655</v>
      </c>
      <c r="C67" s="10"/>
      <c r="D67" s="10"/>
    </row>
    <row r="68" spans="1:4" s="7" customFormat="1" x14ac:dyDescent="0.55000000000000004">
      <c r="B68" s="6" t="s">
        <v>656</v>
      </c>
      <c r="C68" s="10"/>
      <c r="D68" s="10"/>
    </row>
    <row r="69" spans="1:4" s="7" customFormat="1" x14ac:dyDescent="0.55000000000000004">
      <c r="B69" s="6" t="s">
        <v>657</v>
      </c>
      <c r="C69" s="10"/>
      <c r="D69" s="10"/>
    </row>
    <row r="70" spans="1:4" s="7" customFormat="1" x14ac:dyDescent="0.55000000000000004">
      <c r="B70" s="6"/>
      <c r="C70" s="10"/>
      <c r="D70" s="10"/>
    </row>
    <row r="71" spans="1:4" s="7" customFormat="1" x14ac:dyDescent="0.55000000000000004">
      <c r="B71" s="6" t="s">
        <v>515</v>
      </c>
      <c r="C71" s="10"/>
      <c r="D71" s="10"/>
    </row>
    <row r="72" spans="1:4" s="7" customFormat="1" x14ac:dyDescent="0.55000000000000004">
      <c r="B72" s="6" t="s">
        <v>658</v>
      </c>
      <c r="C72" s="10"/>
      <c r="D72" s="10"/>
    </row>
    <row r="73" spans="1:4" s="7" customFormat="1" x14ac:dyDescent="0.55000000000000004">
      <c r="B73" s="6" t="s">
        <v>659</v>
      </c>
      <c r="C73" s="10"/>
      <c r="D73" s="10"/>
    </row>
    <row r="74" spans="1:4" s="7" customFormat="1" x14ac:dyDescent="0.55000000000000004">
      <c r="B74" s="6" t="s">
        <v>660</v>
      </c>
      <c r="C74" s="10"/>
      <c r="D74" s="10"/>
    </row>
    <row r="75" spans="1:4" s="7" customFormat="1" x14ac:dyDescent="0.55000000000000004">
      <c r="B75" s="6" t="s">
        <v>703</v>
      </c>
      <c r="C75" s="10"/>
      <c r="D75" s="10"/>
    </row>
    <row r="76" spans="1:4" s="7" customFormat="1" x14ac:dyDescent="0.55000000000000004">
      <c r="B76" s="6" t="s">
        <v>704</v>
      </c>
      <c r="C76" s="10"/>
      <c r="D76" s="10"/>
    </row>
    <row r="77" spans="1:4" s="7" customFormat="1" x14ac:dyDescent="0.55000000000000004">
      <c r="B77" s="6" t="s">
        <v>705</v>
      </c>
      <c r="C77" s="10"/>
      <c r="D77" s="10"/>
    </row>
    <row r="78" spans="1:4" s="7" customFormat="1" x14ac:dyDescent="0.55000000000000004">
      <c r="B78" s="6" t="s">
        <v>706</v>
      </c>
      <c r="C78" s="10"/>
      <c r="D78" s="10"/>
    </row>
    <row r="79" spans="1:4" s="7" customFormat="1" x14ac:dyDescent="0.55000000000000004">
      <c r="B79" s="6" t="s">
        <v>707</v>
      </c>
      <c r="C79" s="10"/>
      <c r="D79" s="10"/>
    </row>
    <row r="80" spans="1:4" s="7" customFormat="1" x14ac:dyDescent="0.55000000000000004">
      <c r="B80" s="6" t="s">
        <v>708</v>
      </c>
      <c r="C80" s="10"/>
      <c r="D80" s="10"/>
    </row>
    <row r="81" spans="2:4" s="7" customFormat="1" x14ac:dyDescent="0.55000000000000004">
      <c r="B81" s="6" t="s">
        <v>709</v>
      </c>
      <c r="C81" s="10"/>
      <c r="D81" s="10"/>
    </row>
    <row r="82" spans="2:4" s="7" customFormat="1" x14ac:dyDescent="0.55000000000000004">
      <c r="B82" s="6" t="s">
        <v>710</v>
      </c>
      <c r="C82" s="10"/>
      <c r="D82" s="10"/>
    </row>
    <row r="83" spans="2:4" s="7" customFormat="1" x14ac:dyDescent="0.55000000000000004">
      <c r="B83" s="6" t="s">
        <v>639</v>
      </c>
      <c r="C83" s="10"/>
      <c r="D83" s="10"/>
    </row>
    <row r="84" spans="2:4" s="7" customFormat="1" x14ac:dyDescent="0.55000000000000004">
      <c r="B84" s="6"/>
      <c r="C84" s="10"/>
      <c r="D84" s="10"/>
    </row>
    <row r="85" spans="2:4" s="7" customFormat="1" x14ac:dyDescent="0.55000000000000004">
      <c r="B85" s="6"/>
      <c r="C85" s="10"/>
      <c r="D85" s="10"/>
    </row>
    <row r="86" spans="2:4" s="7" customFormat="1" x14ac:dyDescent="0.55000000000000004">
      <c r="B86" s="6"/>
      <c r="C86" s="10"/>
      <c r="D86" s="10"/>
    </row>
    <row r="87" spans="2:4" s="7" customFormat="1" x14ac:dyDescent="0.55000000000000004">
      <c r="B87" s="6"/>
      <c r="C87" s="10"/>
      <c r="D87" s="10"/>
    </row>
    <row r="88" spans="2:4" s="7" customFormat="1" x14ac:dyDescent="0.55000000000000004">
      <c r="B88" s="6"/>
      <c r="C88" s="10"/>
      <c r="D88" s="10"/>
    </row>
    <row r="89" spans="2:4" s="7" customFormat="1" x14ac:dyDescent="0.55000000000000004">
      <c r="B89" s="6"/>
      <c r="C89" s="10"/>
      <c r="D89" s="10"/>
    </row>
    <row r="90" spans="2:4" s="7" customFormat="1" x14ac:dyDescent="0.55000000000000004">
      <c r="B90" s="137"/>
      <c r="C90" s="11" t="s">
        <v>37</v>
      </c>
    </row>
    <row r="91" spans="2:4" s="7" customFormat="1" x14ac:dyDescent="0.55000000000000004">
      <c r="C91" s="7" t="s">
        <v>38</v>
      </c>
    </row>
    <row r="92" spans="2:4" s="7" customFormat="1" x14ac:dyDescent="0.55000000000000004">
      <c r="B92" s="7" t="s">
        <v>661</v>
      </c>
    </row>
    <row r="93" spans="2:4" s="7" customFormat="1" x14ac:dyDescent="0.55000000000000004">
      <c r="B93" s="7" t="s">
        <v>662</v>
      </c>
    </row>
    <row r="94" spans="2:4" s="7" customFormat="1" x14ac:dyDescent="0.55000000000000004">
      <c r="C94" s="7" t="s">
        <v>516</v>
      </c>
    </row>
    <row r="95" spans="2:4" s="7" customFormat="1" x14ac:dyDescent="0.55000000000000004">
      <c r="B95" s="7" t="s">
        <v>663</v>
      </c>
    </row>
    <row r="96" spans="2:4" s="7" customFormat="1" x14ac:dyDescent="0.55000000000000004">
      <c r="B96" s="7" t="s">
        <v>664</v>
      </c>
    </row>
    <row r="97" spans="2:3" s="7" customFormat="1" x14ac:dyDescent="0.55000000000000004">
      <c r="C97" s="7" t="s">
        <v>517</v>
      </c>
    </row>
    <row r="98" spans="2:3" s="7" customFormat="1" x14ac:dyDescent="0.55000000000000004">
      <c r="B98" s="7" t="s">
        <v>665</v>
      </c>
    </row>
    <row r="99" spans="2:3" s="7" customFormat="1" x14ac:dyDescent="0.55000000000000004">
      <c r="B99" s="7" t="s">
        <v>666</v>
      </c>
    </row>
    <row r="100" spans="2:3" s="7" customFormat="1" x14ac:dyDescent="0.55000000000000004">
      <c r="C100" s="7" t="s">
        <v>518</v>
      </c>
    </row>
    <row r="101" spans="2:3" s="7" customFormat="1" x14ac:dyDescent="0.55000000000000004">
      <c r="B101" s="7" t="s">
        <v>667</v>
      </c>
    </row>
    <row r="102" spans="2:3" s="7" customFormat="1" x14ac:dyDescent="0.55000000000000004">
      <c r="B102" s="7" t="s">
        <v>668</v>
      </c>
    </row>
    <row r="103" spans="2:3" s="7" customFormat="1" x14ac:dyDescent="0.55000000000000004">
      <c r="C103" s="7" t="s">
        <v>519</v>
      </c>
    </row>
    <row r="104" spans="2:3" s="7" customFormat="1" x14ac:dyDescent="0.55000000000000004">
      <c r="B104" s="7" t="s">
        <v>669</v>
      </c>
    </row>
    <row r="105" spans="2:3" s="7" customFormat="1" x14ac:dyDescent="0.55000000000000004">
      <c r="B105" s="7" t="s">
        <v>670</v>
      </c>
    </row>
    <row r="106" spans="2:3" s="7" customFormat="1" x14ac:dyDescent="0.55000000000000004"/>
    <row r="107" spans="2:3" s="7" customFormat="1" x14ac:dyDescent="0.55000000000000004"/>
    <row r="108" spans="2:3" s="7" customFormat="1" x14ac:dyDescent="0.55000000000000004"/>
    <row r="109" spans="2:3" s="7" customFormat="1" x14ac:dyDescent="0.55000000000000004"/>
    <row r="110" spans="2:3" s="7" customFormat="1" x14ac:dyDescent="0.55000000000000004"/>
    <row r="111" spans="2:3" s="7" customFormat="1" x14ac:dyDescent="0.55000000000000004"/>
    <row r="112" spans="2:3" s="7" customFormat="1" x14ac:dyDescent="0.55000000000000004"/>
    <row r="113" spans="1:4" s="7" customFormat="1" x14ac:dyDescent="0.55000000000000004"/>
    <row r="114" spans="1:4" s="7" customFormat="1" x14ac:dyDescent="0.55000000000000004"/>
    <row r="115" spans="1:4" s="7" customFormat="1" x14ac:dyDescent="0.55000000000000004"/>
    <row r="116" spans="1:4" s="7" customFormat="1" x14ac:dyDescent="0.55000000000000004"/>
    <row r="117" spans="1:4" s="7" customFormat="1" x14ac:dyDescent="0.55000000000000004"/>
    <row r="118" spans="1:4" s="7" customFormat="1" x14ac:dyDescent="0.55000000000000004"/>
    <row r="119" spans="1:4" s="12" customFormat="1" x14ac:dyDescent="0.55000000000000004">
      <c r="A119" s="50"/>
      <c r="B119" s="159"/>
      <c r="C119" s="13" t="s">
        <v>39</v>
      </c>
    </row>
    <row r="120" spans="1:4" s="12" customFormat="1" x14ac:dyDescent="0.55000000000000004">
      <c r="B120" s="159"/>
      <c r="C120" s="12" t="s">
        <v>671</v>
      </c>
    </row>
    <row r="121" spans="1:4" s="7" customFormat="1" x14ac:dyDescent="0.55000000000000004">
      <c r="A121" s="67" t="s">
        <v>111</v>
      </c>
      <c r="B121" s="68"/>
      <c r="C121" s="68"/>
      <c r="D121" s="69"/>
    </row>
    <row r="122" spans="1:4" s="7" customFormat="1" x14ac:dyDescent="0.55000000000000004">
      <c r="A122" s="67" t="s">
        <v>672</v>
      </c>
      <c r="B122" s="68"/>
      <c r="C122" s="68"/>
      <c r="D122" s="69"/>
    </row>
    <row r="123" spans="1:4" s="7" customFormat="1" x14ac:dyDescent="0.55000000000000004">
      <c r="A123" s="67" t="s">
        <v>673</v>
      </c>
      <c r="B123" s="68"/>
      <c r="C123" s="68"/>
      <c r="D123" s="69"/>
    </row>
    <row r="124" spans="1:4" s="7" customFormat="1" x14ac:dyDescent="0.55000000000000004">
      <c r="A124" s="67" t="s">
        <v>674</v>
      </c>
      <c r="B124" s="68"/>
      <c r="C124" s="68"/>
      <c r="D124" s="69"/>
    </row>
    <row r="125" spans="1:4" s="12" customFormat="1" x14ac:dyDescent="0.55000000000000004">
      <c r="B125" s="159"/>
      <c r="C125" s="12" t="s">
        <v>675</v>
      </c>
    </row>
    <row r="126" spans="1:4" s="7" customFormat="1" x14ac:dyDescent="0.55000000000000004">
      <c r="A126" s="67" t="s">
        <v>676</v>
      </c>
      <c r="B126" s="68"/>
      <c r="C126" s="68"/>
      <c r="D126" s="69"/>
    </row>
    <row r="127" spans="1:4" s="7" customFormat="1" x14ac:dyDescent="0.55000000000000004">
      <c r="A127" s="67" t="s">
        <v>677</v>
      </c>
      <c r="B127" s="68"/>
      <c r="C127" s="68"/>
      <c r="D127" s="69"/>
    </row>
    <row r="128" spans="1:4" s="7" customFormat="1" x14ac:dyDescent="0.55000000000000004">
      <c r="A128" s="67" t="s">
        <v>678</v>
      </c>
      <c r="B128" s="68"/>
      <c r="C128" s="68"/>
      <c r="D128" s="69"/>
    </row>
    <row r="129" spans="1:4" s="7" customFormat="1" x14ac:dyDescent="0.55000000000000004">
      <c r="A129" s="67" t="s">
        <v>679</v>
      </c>
      <c r="B129" s="68"/>
      <c r="C129" s="68"/>
      <c r="D129" s="69"/>
    </row>
    <row r="130" spans="1:4" s="7" customFormat="1" x14ac:dyDescent="0.55000000000000004">
      <c r="A130" s="67" t="s">
        <v>680</v>
      </c>
      <c r="B130" s="68"/>
      <c r="C130" s="68"/>
      <c r="D130" s="69"/>
    </row>
    <row r="131" spans="1:4" s="12" customFormat="1" x14ac:dyDescent="0.55000000000000004">
      <c r="C131" s="12" t="s">
        <v>681</v>
      </c>
    </row>
    <row r="132" spans="1:4" s="7" customFormat="1" x14ac:dyDescent="0.55000000000000004">
      <c r="A132" s="67" t="s">
        <v>682</v>
      </c>
      <c r="B132" s="68"/>
      <c r="C132" s="68"/>
      <c r="D132" s="69"/>
    </row>
    <row r="133" spans="1:4" s="7" customFormat="1" x14ac:dyDescent="0.55000000000000004">
      <c r="A133" s="67" t="s">
        <v>683</v>
      </c>
      <c r="B133" s="68"/>
      <c r="C133" s="68"/>
      <c r="D133" s="69"/>
    </row>
    <row r="134" spans="1:4" s="7" customFormat="1" x14ac:dyDescent="0.55000000000000004">
      <c r="A134" s="67" t="s">
        <v>684</v>
      </c>
      <c r="B134" s="68"/>
      <c r="C134" s="68"/>
      <c r="D134" s="69"/>
    </row>
    <row r="135" spans="1:4" s="7" customFormat="1" x14ac:dyDescent="0.55000000000000004">
      <c r="A135" s="67"/>
      <c r="B135" s="68"/>
      <c r="C135" s="68" t="s">
        <v>685</v>
      </c>
      <c r="D135" s="69"/>
    </row>
    <row r="136" spans="1:4" s="7" customFormat="1" x14ac:dyDescent="0.55000000000000004">
      <c r="A136" s="67" t="s">
        <v>111</v>
      </c>
      <c r="B136" s="68"/>
      <c r="C136" s="68"/>
      <c r="D136" s="69"/>
    </row>
    <row r="137" spans="1:4" s="7" customFormat="1" x14ac:dyDescent="0.55000000000000004">
      <c r="A137" s="67" t="s">
        <v>686</v>
      </c>
      <c r="B137" s="68"/>
      <c r="C137" s="68"/>
      <c r="D137" s="69"/>
    </row>
    <row r="138" spans="1:4" s="7" customFormat="1" x14ac:dyDescent="0.55000000000000004">
      <c r="A138" s="67" t="s">
        <v>687</v>
      </c>
      <c r="B138" s="68"/>
      <c r="C138" s="68"/>
      <c r="D138" s="69"/>
    </row>
    <row r="139" spans="1:4" s="7" customFormat="1" x14ac:dyDescent="0.55000000000000004">
      <c r="A139" s="67"/>
      <c r="B139" s="68"/>
      <c r="C139" s="68" t="s">
        <v>688</v>
      </c>
      <c r="D139" s="69"/>
    </row>
    <row r="140" spans="1:4" s="7" customFormat="1" x14ac:dyDescent="0.55000000000000004">
      <c r="A140" s="67" t="s">
        <v>689</v>
      </c>
      <c r="B140" s="68"/>
      <c r="C140" s="68"/>
      <c r="D140" s="69"/>
    </row>
    <row r="141" spans="1:4" s="7" customFormat="1" x14ac:dyDescent="0.55000000000000004">
      <c r="A141" s="67" t="s">
        <v>690</v>
      </c>
      <c r="B141" s="68"/>
      <c r="C141" s="68"/>
      <c r="D141" s="69"/>
    </row>
    <row r="142" spans="1:4" s="7" customFormat="1" x14ac:dyDescent="0.55000000000000004">
      <c r="A142" s="67" t="s">
        <v>691</v>
      </c>
      <c r="B142" s="68"/>
      <c r="C142" s="68"/>
      <c r="D142" s="69"/>
    </row>
    <row r="143" spans="1:4" s="7" customFormat="1" x14ac:dyDescent="0.55000000000000004">
      <c r="A143" s="67"/>
      <c r="B143" s="68"/>
      <c r="C143" s="68"/>
      <c r="D143" s="69"/>
    </row>
    <row r="144" spans="1:4" s="7" customFormat="1" x14ac:dyDescent="0.55000000000000004">
      <c r="A144" s="67"/>
      <c r="B144" s="68"/>
      <c r="C144" s="68"/>
      <c r="D144" s="69"/>
    </row>
    <row r="145" spans="1:4" s="7" customFormat="1" x14ac:dyDescent="0.55000000000000004">
      <c r="A145" s="67"/>
      <c r="B145" s="68"/>
      <c r="C145" s="68"/>
      <c r="D145" s="69"/>
    </row>
    <row r="146" spans="1:4" s="7" customFormat="1" x14ac:dyDescent="0.55000000000000004">
      <c r="A146" s="67"/>
      <c r="B146" s="68"/>
      <c r="C146" s="68"/>
      <c r="D146" s="69"/>
    </row>
    <row r="147" spans="1:4" s="7" customFormat="1" x14ac:dyDescent="0.55000000000000004">
      <c r="A147" s="67"/>
      <c r="B147" s="68"/>
      <c r="C147" s="68"/>
      <c r="D147" s="69"/>
    </row>
    <row r="148" spans="1:4" x14ac:dyDescent="0.55000000000000004">
      <c r="B148" s="5" t="s">
        <v>692</v>
      </c>
    </row>
    <row r="149" spans="1:4" x14ac:dyDescent="0.55000000000000004">
      <c r="B149" s="5" t="s">
        <v>693</v>
      </c>
    </row>
    <row r="150" spans="1:4" x14ac:dyDescent="0.55000000000000004">
      <c r="B150" s="5" t="s">
        <v>694</v>
      </c>
    </row>
    <row r="151" spans="1:4" x14ac:dyDescent="0.55000000000000004">
      <c r="B151" s="5" t="s">
        <v>696</v>
      </c>
    </row>
    <row r="152" spans="1:4" x14ac:dyDescent="0.55000000000000004">
      <c r="B152" s="5" t="s">
        <v>695</v>
      </c>
    </row>
    <row r="153" spans="1:4" x14ac:dyDescent="0.55000000000000004">
      <c r="B153" s="5" t="s">
        <v>697</v>
      </c>
    </row>
    <row r="154" spans="1:4" x14ac:dyDescent="0.55000000000000004">
      <c r="B154" s="5" t="s">
        <v>698</v>
      </c>
    </row>
    <row r="155" spans="1:4" x14ac:dyDescent="0.55000000000000004">
      <c r="B155" s="5" t="s">
        <v>700</v>
      </c>
    </row>
    <row r="156" spans="1:4" x14ac:dyDescent="0.55000000000000004">
      <c r="B156" s="5" t="s">
        <v>699</v>
      </c>
    </row>
  </sheetData>
  <mergeCells count="1">
    <mergeCell ref="B1:K1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2022-06-22T06:17:57Z</cp:lastPrinted>
  <dcterms:created xsi:type="dcterms:W3CDTF">2020-12-28T02:20:10Z</dcterms:created>
  <dcterms:modified xsi:type="dcterms:W3CDTF">2022-06-22T06:36:54Z</dcterms:modified>
</cp:coreProperties>
</file>