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WFH -----------16 เม.ย. - 15 พ.ค.64\(ที่บ้าน)ผลประเมินโครงการ ประจำปี 2564\"/>
    </mc:Choice>
  </mc:AlternateContent>
  <xr:revisionPtr revIDLastSave="0" documentId="13_ncr:1_{C65643DD-3AA0-44A1-8BA4-C26D8660941F}" xr6:coauthVersionLast="46" xr6:coauthVersionMax="46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EPE (Upper-Intermediate)" sheetId="9" r:id="rId6"/>
    <sheet name="บทสรุปผู้บริหาร" sheetId="7" r:id="rId7"/>
    <sheet name="สรุปรวม" sheetId="8" r:id="rId8"/>
  </sheets>
  <definedNames>
    <definedName name="_xlnm._FilterDatabase" localSheetId="1" hidden="1">'EPE (Elementary 2)'!$G$1:$G$88</definedName>
    <definedName name="_xlnm._FilterDatabase" localSheetId="2" hidden="1">'EPE (Intermediate)'!$G$1:$G$160</definedName>
    <definedName name="_xlnm._FilterDatabase" localSheetId="3" hidden="1">'EPE (Pre-Intermediate)'!$G$1:$G$180</definedName>
    <definedName name="_xlnm._FilterDatabase" localSheetId="4" hidden="1">'EPE (Starter 2)'!$D$1:$D$78</definedName>
    <definedName name="_xlnm._FilterDatabase" localSheetId="5" hidden="1">'EPE (Upper-Intermediate)'!$D$1:$D$78</definedName>
  </definedNames>
  <calcPr calcId="191029"/>
</workbook>
</file>

<file path=xl/calcChain.xml><?xml version="1.0" encoding="utf-8"?>
<calcChain xmlns="http://schemas.openxmlformats.org/spreadsheetml/2006/main">
  <c r="C620" i="8" l="1"/>
  <c r="C619" i="8"/>
  <c r="C596" i="8"/>
  <c r="C595" i="8"/>
  <c r="C593" i="8"/>
  <c r="C592" i="8"/>
  <c r="C591" i="8"/>
  <c r="C590" i="8"/>
  <c r="C319" i="8"/>
  <c r="C320" i="8"/>
  <c r="C321" i="8"/>
  <c r="C322" i="8"/>
  <c r="C323" i="8"/>
  <c r="C324" i="8"/>
  <c r="C308" i="8"/>
  <c r="C309" i="8"/>
  <c r="C310" i="8"/>
  <c r="C311" i="8"/>
  <c r="C312" i="8"/>
  <c r="C313" i="8"/>
  <c r="C314" i="8"/>
  <c r="C316" i="8"/>
  <c r="C317" i="8"/>
  <c r="C307" i="8"/>
  <c r="C285" i="8"/>
  <c r="C286" i="8"/>
  <c r="C287" i="8"/>
  <c r="C284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8" i="8"/>
  <c r="C249" i="8"/>
  <c r="C250" i="8"/>
  <c r="C251" i="8"/>
  <c r="C252" i="8"/>
  <c r="C253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2" i="8"/>
  <c r="C283" i="8"/>
  <c r="C217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4" i="8"/>
  <c r="C215" i="8"/>
  <c r="C194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289" i="8"/>
  <c r="C168" i="8"/>
  <c r="C169" i="8"/>
  <c r="C170" i="8"/>
  <c r="C171" i="8"/>
  <c r="C172" i="8"/>
  <c r="C173" i="8"/>
  <c r="C174" i="8"/>
  <c r="C167" i="8"/>
  <c r="C158" i="8"/>
  <c r="C159" i="8"/>
  <c r="C160" i="8"/>
  <c r="C161" i="8"/>
  <c r="C162" i="8"/>
  <c r="C163" i="8"/>
  <c r="C164" i="8"/>
  <c r="C165" i="8"/>
  <c r="C157" i="8"/>
  <c r="C152" i="8"/>
  <c r="C153" i="8"/>
  <c r="C154" i="8"/>
  <c r="C155" i="8"/>
  <c r="C151" i="8"/>
  <c r="C144" i="8"/>
  <c r="C145" i="8"/>
  <c r="C146" i="8"/>
  <c r="C147" i="8"/>
  <c r="C148" i="8"/>
  <c r="C149" i="8"/>
  <c r="C150" i="8"/>
  <c r="C143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19" i="8"/>
  <c r="C108" i="8"/>
  <c r="C109" i="8"/>
  <c r="C110" i="8"/>
  <c r="C111" i="8"/>
  <c r="C112" i="8"/>
  <c r="C113" i="8"/>
  <c r="C114" i="8"/>
  <c r="C115" i="8"/>
  <c r="C116" i="8"/>
  <c r="C117" i="8"/>
  <c r="C107" i="8"/>
  <c r="C45" i="8"/>
  <c r="C46" i="8"/>
  <c r="C48" i="8"/>
  <c r="C49" i="8"/>
  <c r="C50" i="8"/>
  <c r="C51" i="8"/>
  <c r="C53" i="8"/>
  <c r="C54" i="8"/>
  <c r="C55" i="8"/>
  <c r="C56" i="8"/>
  <c r="C58" i="8"/>
  <c r="C59" i="8"/>
  <c r="C60" i="8"/>
  <c r="C62" i="8"/>
  <c r="C63" i="8"/>
  <c r="C64" i="8"/>
  <c r="C65" i="8"/>
  <c r="C44" i="8"/>
  <c r="C26" i="8"/>
  <c r="C27" i="8"/>
  <c r="B175" i="8"/>
  <c r="C175" i="8" s="1"/>
  <c r="C81" i="8"/>
  <c r="C83" i="8"/>
  <c r="C84" i="8"/>
  <c r="C86" i="8"/>
  <c r="C87" i="8"/>
  <c r="C89" i="8"/>
  <c r="C90" i="8"/>
  <c r="C92" i="8"/>
  <c r="C93" i="8"/>
  <c r="C80" i="8"/>
  <c r="B94" i="8"/>
  <c r="C94" i="8" s="1"/>
  <c r="B616" i="8"/>
  <c r="C616" i="8" s="1"/>
  <c r="C615" i="8"/>
  <c r="C614" i="8"/>
  <c r="C613" i="8"/>
  <c r="C612" i="8"/>
  <c r="C608" i="8"/>
  <c r="C601" i="8"/>
  <c r="C602" i="8"/>
  <c r="C603" i="8"/>
  <c r="C604" i="8"/>
  <c r="C605" i="8"/>
  <c r="C600" i="8"/>
  <c r="B609" i="8"/>
  <c r="C609" i="8" s="1"/>
  <c r="B597" i="8"/>
  <c r="C597" i="8" s="1"/>
  <c r="C574" i="8"/>
  <c r="C573" i="8"/>
  <c r="C575" i="8"/>
  <c r="C576" i="8"/>
  <c r="C572" i="8"/>
  <c r="B325" i="8"/>
  <c r="C325" i="8" s="1"/>
  <c r="C318" i="8"/>
  <c r="B100" i="2"/>
  <c r="B66" i="8"/>
  <c r="C66" i="8" s="1"/>
  <c r="B115" i="4"/>
  <c r="B146" i="4"/>
  <c r="B141" i="4"/>
  <c r="B129" i="4"/>
  <c r="B130" i="4"/>
  <c r="B131" i="4"/>
  <c r="B138" i="4"/>
  <c r="B132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66" i="9"/>
  <c r="B64" i="9"/>
  <c r="B63" i="9"/>
  <c r="B59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69" i="9"/>
  <c r="B68" i="9"/>
  <c r="B67" i="9"/>
  <c r="B65" i="9"/>
  <c r="B62" i="9"/>
  <c r="B58" i="9"/>
  <c r="B60" i="9" s="1"/>
  <c r="B56" i="9"/>
  <c r="B49" i="9"/>
  <c r="B30" i="8" s="1"/>
  <c r="C30" i="8" s="1"/>
  <c r="B48" i="9"/>
  <c r="B29" i="8" s="1"/>
  <c r="C29" i="8" s="1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89" i="5" s="1"/>
  <c r="B68" i="5"/>
  <c r="B67" i="5"/>
  <c r="B66" i="5"/>
  <c r="B61" i="5"/>
  <c r="B60" i="5"/>
  <c r="B65" i="5"/>
  <c r="B64" i="5"/>
  <c r="B63" i="5"/>
  <c r="B62" i="5"/>
  <c r="B57" i="5"/>
  <c r="B56" i="5"/>
  <c r="B54" i="5"/>
  <c r="B47" i="5"/>
  <c r="B140" i="4"/>
  <c r="B139" i="4"/>
  <c r="B137" i="4"/>
  <c r="B136" i="4"/>
  <c r="B135" i="4"/>
  <c r="B134" i="4"/>
  <c r="B133" i="4"/>
  <c r="B128" i="4"/>
  <c r="B111" i="4"/>
  <c r="B110" i="4"/>
  <c r="B109" i="4"/>
  <c r="B108" i="4"/>
  <c r="B102" i="4"/>
  <c r="B101" i="4"/>
  <c r="B100" i="4"/>
  <c r="B107" i="4"/>
  <c r="B106" i="4"/>
  <c r="B105" i="4"/>
  <c r="B104" i="4"/>
  <c r="B103" i="4"/>
  <c r="B99" i="4"/>
  <c r="B95" i="4"/>
  <c r="B93" i="4"/>
  <c r="B86" i="4"/>
  <c r="B24" i="8" s="1"/>
  <c r="C24" i="8" s="1"/>
  <c r="B85" i="4"/>
  <c r="B23" i="8" s="1"/>
  <c r="C23" i="8" s="1"/>
  <c r="B159" i="3"/>
  <c r="B158" i="3"/>
  <c r="B138" i="3"/>
  <c r="B120" i="3"/>
  <c r="B107" i="3"/>
  <c r="B117" i="3"/>
  <c r="B113" i="3"/>
  <c r="B112" i="3"/>
  <c r="B119" i="3"/>
  <c r="B118" i="3"/>
  <c r="B116" i="3"/>
  <c r="B115" i="3"/>
  <c r="B114" i="3"/>
  <c r="B111" i="3"/>
  <c r="B110" i="3"/>
  <c r="B109" i="3"/>
  <c r="B10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90" i="9" l="1"/>
  <c r="B147" i="4"/>
  <c r="B70" i="9"/>
  <c r="B50" i="9"/>
  <c r="B69" i="5"/>
  <c r="B112" i="4"/>
  <c r="B121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03" i="3"/>
  <c r="B93" i="3"/>
  <c r="B20" i="8" s="1"/>
  <c r="C20" i="8" s="1"/>
  <c r="B94" i="3"/>
  <c r="B21" i="8" s="1"/>
  <c r="C21" i="8" s="1"/>
  <c r="B80" i="2"/>
  <c r="B81" i="2"/>
  <c r="B93" i="2"/>
  <c r="B96" i="2"/>
  <c r="B84" i="2"/>
  <c r="B83" i="2"/>
  <c r="B82" i="2"/>
  <c r="B99" i="2"/>
  <c r="B98" i="2"/>
  <c r="B97" i="2"/>
  <c r="B95" i="2"/>
  <c r="B94" i="2"/>
  <c r="B92" i="2"/>
  <c r="B91" i="2"/>
  <c r="B90" i="2"/>
  <c r="B89" i="2"/>
  <c r="B88" i="2"/>
  <c r="B87" i="2"/>
  <c r="B86" i="2"/>
  <c r="B85" i="2"/>
  <c r="B67" i="2"/>
  <c r="B64" i="2"/>
  <c r="B59" i="2"/>
  <c r="B58" i="2"/>
  <c r="B66" i="2"/>
  <c r="B65" i="2"/>
  <c r="B63" i="2"/>
  <c r="B62" i="2"/>
  <c r="B61" i="2"/>
  <c r="B60" i="2"/>
  <c r="B57" i="2"/>
  <c r="B101" i="2" l="1"/>
  <c r="B160" i="3"/>
  <c r="B68" i="2"/>
  <c r="B54" i="2"/>
  <c r="B53" i="2"/>
  <c r="B51" i="2"/>
  <c r="B45" i="2"/>
  <c r="B18" i="8" s="1"/>
  <c r="C18" i="8" s="1"/>
  <c r="B44" i="2"/>
  <c r="B17" i="8" s="1"/>
  <c r="C17" i="8" s="1"/>
  <c r="J43" i="9"/>
  <c r="K43" i="9"/>
  <c r="L43" i="9"/>
  <c r="M43" i="9"/>
  <c r="B532" i="8" s="1"/>
  <c r="D532" i="8" s="1"/>
  <c r="N43" i="9"/>
  <c r="O43" i="9"/>
  <c r="P43" i="9"/>
  <c r="Q43" i="9"/>
  <c r="B536" i="8" s="1"/>
  <c r="D536" i="8" s="1"/>
  <c r="R43" i="9"/>
  <c r="S43" i="9"/>
  <c r="T43" i="9"/>
  <c r="J46" i="9"/>
  <c r="K46" i="9"/>
  <c r="L46" i="9"/>
  <c r="M46" i="9"/>
  <c r="N46" i="9"/>
  <c r="O46" i="9"/>
  <c r="P46" i="9"/>
  <c r="Q46" i="9"/>
  <c r="R46" i="9"/>
  <c r="S46" i="9"/>
  <c r="T46" i="9"/>
  <c r="I46" i="9"/>
  <c r="I43" i="9"/>
  <c r="J42" i="5"/>
  <c r="J43" i="5" s="1"/>
  <c r="J44" i="5" s="1"/>
  <c r="K42" i="5"/>
  <c r="K43" i="5" s="1"/>
  <c r="K44" i="5" s="1"/>
  <c r="L42" i="5"/>
  <c r="M42" i="5"/>
  <c r="M43" i="5" s="1"/>
  <c r="N42" i="5"/>
  <c r="N43" i="5" s="1"/>
  <c r="N44" i="5" s="1"/>
  <c r="O42" i="5"/>
  <c r="O43" i="5" s="1"/>
  <c r="P42" i="5"/>
  <c r="Q42" i="5"/>
  <c r="Q43" i="5" s="1"/>
  <c r="R42" i="5"/>
  <c r="R43" i="5" s="1"/>
  <c r="R44" i="5" s="1"/>
  <c r="S42" i="5"/>
  <c r="S43" i="5" s="1"/>
  <c r="T42" i="5"/>
  <c r="J45" i="5"/>
  <c r="K45" i="5"/>
  <c r="L45" i="5"/>
  <c r="M45" i="5"/>
  <c r="N45" i="5"/>
  <c r="O45" i="5"/>
  <c r="P45" i="5"/>
  <c r="Q45" i="5"/>
  <c r="R45" i="5"/>
  <c r="S45" i="5"/>
  <c r="T45" i="5"/>
  <c r="I45" i="5"/>
  <c r="I42" i="5"/>
  <c r="I43" i="5" s="1"/>
  <c r="J80" i="4"/>
  <c r="J81" i="4" s="1"/>
  <c r="J82" i="4" s="1"/>
  <c r="K80" i="4"/>
  <c r="K81" i="4" s="1"/>
  <c r="K82" i="4" s="1"/>
  <c r="L80" i="4"/>
  <c r="L81" i="4" s="1"/>
  <c r="M80" i="4"/>
  <c r="N80" i="4"/>
  <c r="N81" i="4" s="1"/>
  <c r="N82" i="4" s="1"/>
  <c r="O80" i="4"/>
  <c r="O81" i="4" s="1"/>
  <c r="O82" i="4" s="1"/>
  <c r="P80" i="4"/>
  <c r="P81" i="4" s="1"/>
  <c r="P82" i="4" s="1"/>
  <c r="Q80" i="4"/>
  <c r="R80" i="4"/>
  <c r="R81" i="4" s="1"/>
  <c r="R82" i="4" s="1"/>
  <c r="S80" i="4"/>
  <c r="S81" i="4" s="1"/>
  <c r="S82" i="4" s="1"/>
  <c r="T80" i="4"/>
  <c r="T81" i="4" s="1"/>
  <c r="J83" i="4"/>
  <c r="K83" i="4"/>
  <c r="L83" i="4"/>
  <c r="M83" i="4"/>
  <c r="N83" i="4"/>
  <c r="O83" i="4"/>
  <c r="P83" i="4"/>
  <c r="Q83" i="4"/>
  <c r="R83" i="4"/>
  <c r="S83" i="4"/>
  <c r="T83" i="4"/>
  <c r="I83" i="4"/>
  <c r="I80" i="4"/>
  <c r="J86" i="3"/>
  <c r="J87" i="3" s="1"/>
  <c r="J88" i="3" s="1"/>
  <c r="K86" i="3"/>
  <c r="K87" i="3" s="1"/>
  <c r="L86" i="3"/>
  <c r="L87" i="3" s="1"/>
  <c r="M86" i="3"/>
  <c r="N86" i="3"/>
  <c r="N87" i="3" s="1"/>
  <c r="N88" i="3" s="1"/>
  <c r="O86" i="3"/>
  <c r="P86" i="3"/>
  <c r="P87" i="3" s="1"/>
  <c r="P88" i="3" s="1"/>
  <c r="Q86" i="3"/>
  <c r="R86" i="3"/>
  <c r="R87" i="3" s="1"/>
  <c r="R88" i="3" s="1"/>
  <c r="S86" i="3"/>
  <c r="S87" i="3" s="1"/>
  <c r="T86" i="3"/>
  <c r="T87" i="3" s="1"/>
  <c r="J89" i="3"/>
  <c r="K89" i="3"/>
  <c r="L89" i="3"/>
  <c r="M89" i="3"/>
  <c r="N89" i="3"/>
  <c r="O89" i="3"/>
  <c r="P89" i="3"/>
  <c r="Q89" i="3"/>
  <c r="R89" i="3"/>
  <c r="S89" i="3"/>
  <c r="T89" i="3"/>
  <c r="I89" i="3"/>
  <c r="I86" i="3"/>
  <c r="I42" i="2"/>
  <c r="T39" i="2"/>
  <c r="J39" i="2"/>
  <c r="J40" i="2" s="1"/>
  <c r="J41" i="2" s="1"/>
  <c r="K39" i="2"/>
  <c r="K40" i="2" s="1"/>
  <c r="L39" i="2"/>
  <c r="M39" i="2"/>
  <c r="M40" i="2" s="1"/>
  <c r="N39" i="2"/>
  <c r="N40" i="2" s="1"/>
  <c r="N41" i="2" s="1"/>
  <c r="O39" i="2"/>
  <c r="O40" i="2" s="1"/>
  <c r="O41" i="2" s="1"/>
  <c r="P39" i="2"/>
  <c r="B359" i="8" s="1"/>
  <c r="Q39" i="2"/>
  <c r="B360" i="8" s="1"/>
  <c r="R39" i="2"/>
  <c r="R40" i="2" s="1"/>
  <c r="R41" i="2" s="1"/>
  <c r="S39" i="2"/>
  <c r="J42" i="2"/>
  <c r="K42" i="2"/>
  <c r="L42" i="2"/>
  <c r="M42" i="2"/>
  <c r="N42" i="2"/>
  <c r="O42" i="2"/>
  <c r="P42" i="2"/>
  <c r="Q42" i="2"/>
  <c r="R42" i="2"/>
  <c r="S42" i="2"/>
  <c r="T42" i="2"/>
  <c r="I39" i="2"/>
  <c r="I40" i="2" s="1"/>
  <c r="I41" i="2" s="1"/>
  <c r="P44" i="9" l="1"/>
  <c r="B535" i="8"/>
  <c r="D535" i="8" s="1"/>
  <c r="I44" i="9"/>
  <c r="C528" i="8" s="1"/>
  <c r="B528" i="8"/>
  <c r="O44" i="9"/>
  <c r="B534" i="8"/>
  <c r="D534" i="8" s="1"/>
  <c r="N44" i="9"/>
  <c r="B533" i="8"/>
  <c r="D533" i="8" s="1"/>
  <c r="T44" i="9"/>
  <c r="C537" i="8" s="1"/>
  <c r="T45" i="9"/>
  <c r="B537" i="8"/>
  <c r="D537" i="8" s="1"/>
  <c r="L44" i="9"/>
  <c r="B531" i="8"/>
  <c r="D531" i="8" s="1"/>
  <c r="S44" i="9"/>
  <c r="B564" i="8"/>
  <c r="K44" i="9"/>
  <c r="B530" i="8"/>
  <c r="D530" i="8" s="1"/>
  <c r="R44" i="9"/>
  <c r="B561" i="8"/>
  <c r="J44" i="9"/>
  <c r="B529" i="8"/>
  <c r="D529" i="8" s="1"/>
  <c r="B31" i="8"/>
  <c r="C31" i="8" s="1"/>
  <c r="I45" i="9"/>
  <c r="O44" i="5"/>
  <c r="I44" i="5"/>
  <c r="S44" i="5"/>
  <c r="T82" i="4"/>
  <c r="L82" i="4"/>
  <c r="T88" i="3"/>
  <c r="L88" i="3"/>
  <c r="S88" i="3"/>
  <c r="O87" i="3"/>
  <c r="O88" i="3" s="1"/>
  <c r="K88" i="3"/>
  <c r="I87" i="3"/>
  <c r="I88" i="3" s="1"/>
  <c r="B46" i="2"/>
  <c r="K41" i="2"/>
  <c r="S40" i="2"/>
  <c r="S41" i="2" s="1"/>
  <c r="Q44" i="9"/>
  <c r="M44" i="9"/>
  <c r="Q44" i="5"/>
  <c r="M44" i="5"/>
  <c r="T43" i="5"/>
  <c r="T44" i="5" s="1"/>
  <c r="P43" i="5"/>
  <c r="P44" i="5" s="1"/>
  <c r="L43" i="5"/>
  <c r="L44" i="5" s="1"/>
  <c r="Q81" i="4"/>
  <c r="Q82" i="4" s="1"/>
  <c r="M81" i="4"/>
  <c r="M82" i="4" s="1"/>
  <c r="Q87" i="3"/>
  <c r="Q88" i="3" s="1"/>
  <c r="M87" i="3"/>
  <c r="M88" i="3" s="1"/>
  <c r="Q40" i="2"/>
  <c r="Q41" i="2" s="1"/>
  <c r="M41" i="2"/>
  <c r="T40" i="2"/>
  <c r="T41" i="2" s="1"/>
  <c r="P40" i="2"/>
  <c r="P41" i="2" s="1"/>
  <c r="L40" i="2"/>
  <c r="L41" i="2" s="1"/>
  <c r="B621" i="8"/>
  <c r="C621" i="8" s="1"/>
  <c r="B577" i="8"/>
  <c r="C577" i="8" s="1"/>
  <c r="M45" i="9" l="1"/>
  <c r="C532" i="8"/>
  <c r="B565" i="8"/>
  <c r="D565" i="8" s="1"/>
  <c r="D564" i="8"/>
  <c r="N45" i="9"/>
  <c r="C533" i="8"/>
  <c r="Q45" i="9"/>
  <c r="C536" i="8"/>
  <c r="S45" i="9"/>
  <c r="C564" i="8"/>
  <c r="C565" i="8" s="1"/>
  <c r="O45" i="9"/>
  <c r="C534" i="8"/>
  <c r="J45" i="9"/>
  <c r="C529" i="8"/>
  <c r="L45" i="9"/>
  <c r="C531" i="8"/>
  <c r="C538" i="8" s="1"/>
  <c r="D528" i="8"/>
  <c r="B538" i="8"/>
  <c r="D538" i="8" s="1"/>
  <c r="D561" i="8"/>
  <c r="B562" i="8"/>
  <c r="D562" i="8" s="1"/>
  <c r="R45" i="9"/>
  <c r="C561" i="8"/>
  <c r="C562" i="8" s="1"/>
  <c r="K45" i="9"/>
  <c r="C530" i="8"/>
  <c r="P45" i="9"/>
  <c r="C535" i="8"/>
  <c r="B352" i="8"/>
  <c r="B48" i="5"/>
  <c r="B49" i="5" s="1"/>
  <c r="B96" i="4" l="1"/>
  <c r="B104" i="3"/>
  <c r="B87" i="4" l="1"/>
  <c r="B97" i="4"/>
  <c r="B105" i="3"/>
  <c r="B95" i="3"/>
  <c r="B390" i="8"/>
  <c r="B499" i="8"/>
  <c r="B498" i="8"/>
  <c r="B497" i="8"/>
  <c r="B496" i="8"/>
  <c r="B495" i="8"/>
  <c r="B494" i="8"/>
  <c r="B493" i="8"/>
  <c r="B491" i="8"/>
  <c r="B490" i="8"/>
  <c r="B446" i="8"/>
  <c r="B469" i="8"/>
  <c r="B466" i="8"/>
  <c r="B445" i="8"/>
  <c r="B444" i="8"/>
  <c r="B443" i="8"/>
  <c r="B442" i="8"/>
  <c r="B441" i="8"/>
  <c r="B440" i="8"/>
  <c r="B439" i="8"/>
  <c r="B437" i="8"/>
  <c r="B101" i="3"/>
  <c r="B399" i="8"/>
  <c r="B426" i="8"/>
  <c r="B423" i="8"/>
  <c r="B398" i="8"/>
  <c r="B397" i="8"/>
  <c r="B396" i="8"/>
  <c r="B395" i="8"/>
  <c r="B394" i="8"/>
  <c r="B393" i="8"/>
  <c r="B392" i="8"/>
  <c r="B391" i="8"/>
  <c r="B356" i="8"/>
  <c r="C515" i="8" l="1"/>
  <c r="B515" i="8"/>
  <c r="C492" i="8"/>
  <c r="B492" i="8"/>
  <c r="B500" i="8" s="1"/>
  <c r="C518" i="8"/>
  <c r="B518" i="8"/>
  <c r="C438" i="8"/>
  <c r="B438" i="8"/>
  <c r="B447" i="8" s="1"/>
  <c r="B400" i="8"/>
  <c r="B358" i="8"/>
  <c r="B357" i="8"/>
  <c r="B355" i="8"/>
  <c r="C380" i="8"/>
  <c r="B380" i="8"/>
  <c r="B354" i="8"/>
  <c r="B377" i="8"/>
  <c r="B353" i="8"/>
  <c r="B361" i="8"/>
  <c r="B58" i="5"/>
  <c r="C493" i="8"/>
  <c r="C497" i="8"/>
  <c r="C499" i="8"/>
  <c r="I81" i="4"/>
  <c r="B362" i="8" l="1"/>
  <c r="C494" i="8"/>
  <c r="C498" i="8"/>
  <c r="C490" i="8"/>
  <c r="C496" i="8"/>
  <c r="C491" i="8"/>
  <c r="C495" i="8"/>
  <c r="C444" i="8"/>
  <c r="C439" i="8"/>
  <c r="C440" i="8"/>
  <c r="I82" i="4"/>
  <c r="C437" i="8"/>
  <c r="C443" i="8"/>
  <c r="C441" i="8"/>
  <c r="C445" i="8"/>
  <c r="C442" i="8"/>
  <c r="C469" i="8"/>
  <c r="C446" i="8"/>
  <c r="C466" i="8"/>
  <c r="C390" i="8"/>
  <c r="C399" i="8"/>
  <c r="C423" i="8"/>
  <c r="C426" i="8"/>
  <c r="C395" i="8"/>
  <c r="C393" i="8"/>
  <c r="C392" i="8"/>
  <c r="C398" i="8"/>
  <c r="C397" i="8"/>
  <c r="C396" i="8"/>
  <c r="C391" i="8"/>
  <c r="C394" i="8"/>
  <c r="C353" i="8"/>
  <c r="C355" i="8"/>
  <c r="C357" i="8"/>
  <c r="C352" i="8"/>
  <c r="C356" i="8"/>
  <c r="C377" i="8"/>
  <c r="C359" i="8"/>
  <c r="C354" i="8"/>
  <c r="C361" i="8"/>
  <c r="C360" i="8"/>
  <c r="C358" i="8"/>
  <c r="C500" i="8" l="1"/>
  <c r="C447" i="8"/>
  <c r="C400" i="8"/>
  <c r="C362" i="8"/>
  <c r="B55" i="2" l="1"/>
  <c r="C519" i="8"/>
  <c r="D518" i="8"/>
  <c r="C516" i="8"/>
  <c r="D515" i="8"/>
  <c r="D499" i="8"/>
  <c r="D498" i="8"/>
  <c r="D497" i="8"/>
  <c r="D496" i="8"/>
  <c r="D495" i="8"/>
  <c r="D494" i="8"/>
  <c r="D493" i="8"/>
  <c r="D492" i="8"/>
  <c r="D491" i="8"/>
  <c r="C470" i="8"/>
  <c r="D469" i="8"/>
  <c r="C467" i="8"/>
  <c r="B467" i="8"/>
  <c r="D467" i="8" s="1"/>
  <c r="D446" i="8"/>
  <c r="D445" i="8"/>
  <c r="D444" i="8"/>
  <c r="D443" i="8"/>
  <c r="D442" i="8"/>
  <c r="D441" i="8"/>
  <c r="D440" i="8"/>
  <c r="D439" i="8"/>
  <c r="D438" i="8"/>
  <c r="D437" i="8"/>
  <c r="C427" i="8"/>
  <c r="D426" i="8"/>
  <c r="C424" i="8"/>
  <c r="D423" i="8"/>
  <c r="D399" i="8"/>
  <c r="D398" i="8"/>
  <c r="D397" i="8"/>
  <c r="D396" i="8"/>
  <c r="D395" i="8"/>
  <c r="D394" i="8"/>
  <c r="D393" i="8"/>
  <c r="D392" i="8"/>
  <c r="D391" i="8"/>
  <c r="D390" i="8"/>
  <c r="B516" i="8" l="1"/>
  <c r="D516" i="8" s="1"/>
  <c r="B424" i="8"/>
  <c r="D424" i="8" s="1"/>
  <c r="B519" i="8"/>
  <c r="D519" i="8" s="1"/>
  <c r="B470" i="8"/>
  <c r="D470" i="8" s="1"/>
  <c r="B427" i="8"/>
  <c r="D427" i="8" s="1"/>
  <c r="D447" i="8"/>
  <c r="D400" i="8"/>
  <c r="D466" i="8"/>
  <c r="D352" i="8"/>
  <c r="D354" i="8" l="1"/>
  <c r="D355" i="8"/>
  <c r="D356" i="8"/>
  <c r="D357" i="8"/>
  <c r="D358" i="8"/>
  <c r="D359" i="8"/>
  <c r="D360" i="8"/>
  <c r="D361" i="8"/>
  <c r="C378" i="8"/>
  <c r="C381" i="8"/>
  <c r="D362" i="8" l="1"/>
  <c r="B381" i="8"/>
  <c r="D381" i="8" s="1"/>
  <c r="D380" i="8"/>
  <c r="B378" i="8"/>
  <c r="D378" i="8" s="1"/>
  <c r="D377" i="8"/>
  <c r="D500" i="8" l="1"/>
  <c r="D490" i="8"/>
  <c r="D353" i="8"/>
</calcChain>
</file>

<file path=xl/sharedStrings.xml><?xml version="1.0" encoding="utf-8"?>
<sst xmlns="http://schemas.openxmlformats.org/spreadsheetml/2006/main" count="5245" uniqueCount="941">
  <si>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</si>
  <si>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</si>
  <si>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</si>
  <si>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</si>
  <si>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</si>
  <si>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</si>
  <si>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</si>
  <si>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</si>
  <si>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</si>
  <si>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</si>
  <si>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</si>
  <si>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</si>
  <si>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</si>
  <si>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</si>
  <si>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</si>
  <si>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</si>
  <si>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</si>
  <si>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</si>
  <si>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</si>
  <si>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</si>
  <si>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</si>
  <si>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</si>
  <si>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</si>
  <si>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</si>
  <si>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EPE (Elementary 2)</t>
  </si>
  <si>
    <t>31-40 ปี</t>
  </si>
  <si>
    <t>หญิง</t>
  </si>
  <si>
    <t>20-30 ปี</t>
  </si>
  <si>
    <t>คณะเกษตรศาสตร์ฯ</t>
  </si>
  <si>
    <t>เทคโนโลยีชีวภาพทางการเกษตร</t>
  </si>
  <si>
    <t>ศึกษาศาสตร์</t>
  </si>
  <si>
    <t>ปริญญาโท</t>
  </si>
  <si>
    <t>EPE (Intermediate)</t>
  </si>
  <si>
    <t>บริหารธุรกิจ</t>
  </si>
  <si>
    <t>สาธารณสุข</t>
  </si>
  <si>
    <t>การบริหารการศึกษา</t>
  </si>
  <si>
    <t>EPE (Starter 2)</t>
  </si>
  <si>
    <t>สัตวศาสตร์</t>
  </si>
  <si>
    <t>EPE (Pre-Intermediate)</t>
  </si>
  <si>
    <t>วิทยาศาสตร์การเกษตร</t>
  </si>
  <si>
    <t>เกษตรศาสตร์ ทรัพยากรธรรมชาติและสิ่งแวดล้อม</t>
  </si>
  <si>
    <t>เภสัชศาสตร์</t>
  </si>
  <si>
    <t>-</t>
  </si>
  <si>
    <t>คณะสาธารณสุขศาสตร์</t>
  </si>
  <si>
    <t>คณะศึกษาศาสตร์</t>
  </si>
  <si>
    <t>ภาษาไทย</t>
  </si>
  <si>
    <t>สังคมศาสตร์</t>
  </si>
  <si>
    <t>รัฐศาสตร์</t>
  </si>
  <si>
    <t>หลักสูตรและการสอน</t>
  </si>
  <si>
    <t>ไม่มี</t>
  </si>
  <si>
    <t>คณะวิศวกรรมศาสตร์</t>
  </si>
  <si>
    <t>มนุษยศาสตร์</t>
  </si>
  <si>
    <t>วิทยาศาสตร์</t>
  </si>
  <si>
    <t>สาธารณสุขศาสตร์</t>
  </si>
  <si>
    <t>บริหารการศึกษา</t>
  </si>
  <si>
    <t>การสื่อสาร</t>
  </si>
  <si>
    <t>สถิติ</t>
  </si>
  <si>
    <t>วิจัยและประเมินทางการศึกษา</t>
  </si>
  <si>
    <t>51 ปีขึ้นไป</t>
  </si>
  <si>
    <t>คณะสังคมศาสตร์</t>
  </si>
  <si>
    <t>เภสัชกรรมชุมชน</t>
  </si>
  <si>
    <t>โลจิสติกส์และดิจิทัลซัพพลายเชน</t>
  </si>
  <si>
    <t>โลจิสติกส์และโซ่อุปทาน</t>
  </si>
  <si>
    <t>สถาปัตยกรรมศาสตร์</t>
  </si>
  <si>
    <t>สหเวชศาสตร์</t>
  </si>
  <si>
    <t>บทสรุปสำหรับผู้บริหาร</t>
  </si>
  <si>
    <t>ปรากฏผลการประเมินดังนี้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</si>
  <si>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</si>
  <si>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</si>
  <si>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     3. กลุ่ม Pre - Intermediate พบว่า จำนวนผู้เข้ารับการอบรมจำแนกตามเพศ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</si>
  <si>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</si>
  <si>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</si>
  <si>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</si>
  <si>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</si>
  <si>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</si>
  <si>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</si>
  <si>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 xml:space="preserve">3. กลุ่ม Pre - Intermediate  พบว่า ภาพรวมมีความพึงพอใจอยู่ในระดับมาก 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</si>
  <si>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</si>
  <si>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</si>
  <si>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</si>
  <si>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</si>
  <si>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</si>
  <si>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</si>
  <si>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</si>
  <si>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</si>
  <si>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</si>
  <si>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</si>
  <si>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</si>
  <si>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</si>
  <si>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</si>
  <si>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</si>
  <si>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</si>
  <si>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</si>
  <si>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</si>
  <si>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</si>
  <si>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</si>
  <si>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</si>
  <si>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</si>
  <si>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 xml:space="preserve">   51 ปีขึ้นไป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</si>
  <si>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</si>
  <si>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</si>
  <si>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</si>
  <si>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</si>
  <si>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</si>
  <si>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</si>
  <si>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</si>
  <si>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</si>
  <si>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</si>
  <si>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</si>
  <si>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</si>
  <si>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</si>
  <si>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</si>
  <si>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</si>
  <si>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</si>
  <si>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</si>
  <si>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>Pre - Intermediate</t>
  </si>
  <si>
    <t xml:space="preserve">   คณะโลจิสติกส์และดิจิทัลซัพพลายเชน</t>
  </si>
  <si>
    <t xml:space="preserve">   คณะสหเวชศาสตร์</t>
  </si>
  <si>
    <t xml:space="preserve">Starter 2   </t>
  </si>
  <si>
    <t xml:space="preserve">   คณะสังคมศาสตร์</t>
  </si>
  <si>
    <t xml:space="preserve">   คณะสถาปัตยกรรมศาสตร์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</si>
  <si>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</si>
  <si>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</si>
  <si>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   สาขาวิชาหลักสูตรและการสอน</t>
  </si>
  <si>
    <t xml:space="preserve">   สาขาวิชาภาษาไทย</t>
  </si>
  <si>
    <t xml:space="preserve">   สาขาวิชาวิทยาศาสตร์การเกษตร</t>
  </si>
  <si>
    <t xml:space="preserve">   สาขาวิชาการบริหารการศึกษา</t>
  </si>
  <si>
    <t xml:space="preserve">   สาขาวิชาการสื่อสาร</t>
  </si>
  <si>
    <t xml:space="preserve">   สาขาวิชาเทคโนโลยีชีวภาพทางการเกษตร</t>
  </si>
  <si>
    <t xml:space="preserve">   สาขาวิชาสาธารณสุขศาสตร์</t>
  </si>
  <si>
    <t xml:space="preserve">   สาขาวิชาเภสัชกรรมชุมชน</t>
  </si>
  <si>
    <t xml:space="preserve">   สาขาวิชาวิจัยและประเมินผลการศึกษา</t>
  </si>
  <si>
    <t xml:space="preserve">   สาขาวิชาสัตวศาสตร์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</si>
  <si>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</si>
  <si>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</si>
  <si>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</si>
  <si>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</si>
  <si>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</si>
  <si>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</si>
  <si>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</si>
  <si>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</si>
  <si>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</si>
  <si>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</si>
  <si>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</si>
  <si>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</si>
  <si>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</si>
  <si>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</si>
  <si>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</si>
  <si>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</si>
  <si>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</si>
  <si>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</si>
  <si>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</si>
  <si>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</si>
  <si>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</si>
  <si>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</si>
  <si>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</si>
  <si>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</si>
  <si>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</si>
  <si>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</si>
  <si>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</si>
  <si>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</si>
  <si>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</si>
  <si>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</si>
  <si>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</si>
  <si>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</si>
  <si>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</si>
  <si>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</si>
  <si>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</si>
  <si>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</si>
  <si>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Elementary 2</t>
  </si>
  <si>
    <t>1.ควรจะมีการเรียนการสอนออนไลน์</t>
  </si>
  <si>
    <t>กลุ่ม Starter 2</t>
  </si>
  <si>
    <t>คณะ</t>
  </si>
  <si>
    <t>คณะมนุษยศาสตร์</t>
  </si>
  <si>
    <t>คณะวิทยาศาสตร์</t>
  </si>
  <si>
    <t>เพศ</t>
  </si>
  <si>
    <t>อายุ</t>
  </si>
  <si>
    <t>ระดับ</t>
  </si>
  <si>
    <t>สาขาวิชา</t>
  </si>
  <si>
    <t>วิทยาศาสตร์การแพทย์</t>
  </si>
  <si>
    <t xml:space="preserve">   สาขาวิชารัฐศาสตร์</t>
  </si>
  <si>
    <t xml:space="preserve">   สาขาวิชาสถิติ</t>
  </si>
  <si>
    <t>1. กลุ่ม Elementary 2  พบว่า จำนวนผู้เข้ารับการอบรมจำแนกตามเพศ เป็นเพศหญิง</t>
  </si>
  <si>
    <t>ที่อยู่อีเมล</t>
  </si>
  <si>
    <t>kanokwankh63@nu.ac.th</t>
  </si>
  <si>
    <t>เทคโนโลยีสารสนเทศ</t>
  </si>
  <si>
    <t>butsakonk62@nu.ac.th</t>
  </si>
  <si>
    <t>pla_cpe9@hotmail.com</t>
  </si>
  <si>
    <t>คอมพิวเตอร์</t>
  </si>
  <si>
    <t>waritsaras62@nu.ac.th</t>
  </si>
  <si>
    <t>nanthawatm62@nu.ac.th</t>
  </si>
  <si>
    <t>pijitraj62@nu.ac.th</t>
  </si>
  <si>
    <t>navapuschalukp59@nu.ac.th</t>
  </si>
  <si>
    <t>จุลชีววิทยา</t>
  </si>
  <si>
    <t>ศิลปะและการออกแบบ</t>
  </si>
  <si>
    <t>phrapobthamp63@nu.ac.th</t>
  </si>
  <si>
    <t>manochs59@nu.ac.th</t>
  </si>
  <si>
    <t>preechak63@nu.ac.th</t>
  </si>
  <si>
    <t>chawali7@gmail.com</t>
  </si>
  <si>
    <t>sakdinap62@nu.ac.th</t>
  </si>
  <si>
    <t>สรีรวิทยา</t>
  </si>
  <si>
    <t>wishirataw63@nu.ac.th</t>
  </si>
  <si>
    <t>thanathats63@nu.ac.th</t>
  </si>
  <si>
    <t>watunchalee@hotmail.com</t>
  </si>
  <si>
    <t>สังคมศึกษา</t>
  </si>
  <si>
    <t>chanunporni61@nu.ac.th</t>
  </si>
  <si>
    <t>เคมี</t>
  </si>
  <si>
    <t>ไม่มีครับ</t>
  </si>
  <si>
    <t>pimpisaka59@nu.ac.th</t>
  </si>
  <si>
    <t>pimchuthap59@nu.ac.th</t>
  </si>
  <si>
    <t>nareerats60@nu.ac.th</t>
  </si>
  <si>
    <t>monchudas63@nu.ac.th</t>
  </si>
  <si>
    <t>เกษตรศาสตร์ ทรัพยากรธรรมชาติ และสิ่งแวดล้อม</t>
  </si>
  <si>
    <t>piyaratt63@nu.ac.th</t>
  </si>
  <si>
    <t>kanchanah63@nu.ac.th</t>
  </si>
  <si>
    <t>nawaphatt63@nu.ac.th</t>
  </si>
  <si>
    <t>wanwaew.22@gmail.com</t>
  </si>
  <si>
    <t>iradan63@nu.ac.th</t>
  </si>
  <si>
    <t>renv_gis@hotmail.com</t>
  </si>
  <si>
    <t>phattharapornh63@nu.ac.th</t>
  </si>
  <si>
    <t>วิจัยและประเมินการศึกษา</t>
  </si>
  <si>
    <t>ดี4ครับ</t>
  </si>
  <si>
    <t>วิทยาลัยพลังงานทดแทนและสมาร์ตกริดเทคโนโลยี</t>
  </si>
  <si>
    <t xml:space="preserve">   สาขาวิชาสรีรวิทยา</t>
  </si>
  <si>
    <t xml:space="preserve">   สาขาวิชาเทคโนโลยีสารสนเทศ</t>
  </si>
  <si>
    <t xml:space="preserve">   สาขาวิชาสังคมศึกษา</t>
  </si>
  <si>
    <t xml:space="preserve">   สาขาวิชาคอมพิวเตอร์</t>
  </si>
  <si>
    <t>สำหรับนิสิตบัณฑิตศึกษา ในกลุ่ม Starter 2 พบว่า ภาพรวมมีความพึงพอใจอยู่ในระดับมากที่สุด</t>
  </si>
  <si>
    <t>กลุ่ม Intermediate</t>
  </si>
  <si>
    <t>กลุ่ม Per-Intermediate</t>
  </si>
  <si>
    <t xml:space="preserve">   วิทยาลัยพลังงานทดแทนและสมาร์ตกริดเทคโนโลยี</t>
  </si>
  <si>
    <t xml:space="preserve">              4. กลุ่ม Starter 2 พบว่า จำนวนผู้เข้ารับการอบรมจำแนกตามเพศเป็นเพศชาย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</si>
  <si>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</si>
  <si>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เลิกสอนตรงตามเวลา</t>
  </si>
  <si>
    <t>piyanuth61@nu.ac.th</t>
  </si>
  <si>
    <t>พลังงานทดแทน</t>
  </si>
  <si>
    <t>piyapatj62@nu.ac.th</t>
  </si>
  <si>
    <t>วิจัยและประเมินผลการศึกษา</t>
  </si>
  <si>
    <t xml:space="preserve">อยากให้อาจารย์ผู้สอน มีการประเมินผลเป็นรายบุคคลระหว่างเรียน </t>
  </si>
  <si>
    <t>sabvolleyball@gmail.com</t>
  </si>
  <si>
    <t>พัฒนศึกษา</t>
  </si>
  <si>
    <t>sattapornw63@nu.ac.th</t>
  </si>
  <si>
    <t>ชีวเวชศาสตร์</t>
  </si>
  <si>
    <t>sirikranl63@nu.ac.th</t>
  </si>
  <si>
    <t>Chatchan62@nu.ac.th</t>
  </si>
  <si>
    <t>บริหารธุรกิจฯ</t>
  </si>
  <si>
    <t>jadsadapornr63@nu.ac.th</t>
  </si>
  <si>
    <t>คณะวิทยาศาสตร์การแพทย์</t>
  </si>
  <si>
    <t>ระยะเวลาในการเรียนในแต่ละครั้งควรปรับให้เหมาะสมไม่ใช้เวลานานเกินไป</t>
  </si>
  <si>
    <t>taweephatm62@nu.ac.th</t>
  </si>
  <si>
    <t>EPE (Upper-Intermediate)</t>
  </si>
  <si>
    <t>ไม่มีข้อเสนอแนะ</t>
  </si>
  <si>
    <t>Ukrits62@nu.ac.th</t>
  </si>
  <si>
    <t>บริหารธุรกิจเศรษฐศาสตร์เเละการสื่อสาร</t>
  </si>
  <si>
    <t>suttipongd63@nu.ac.th</t>
  </si>
  <si>
    <t>วิศวกรรมสิ่งแวดล้อม</t>
  </si>
  <si>
    <t>natthawat_tam@hotmail.com</t>
  </si>
  <si>
    <t xml:space="preserve">เทคโนโลยีและสื่อสารการศึกษา </t>
  </si>
  <si>
    <t>jaturong.23032529@gmail.com</t>
  </si>
  <si>
    <t>wuttisart@gmail.com</t>
  </si>
  <si>
    <t>อยากให้มีการสอน epe online แบบนี้ตลอดไป</t>
  </si>
  <si>
    <t>chiraphat63@nu.ac.th</t>
  </si>
  <si>
    <t>sutthichaip59@nu.ac.th</t>
  </si>
  <si>
    <t>บริหารงานก่อสร้าง</t>
  </si>
  <si>
    <t>chiraphats63@nu.ac.th</t>
  </si>
  <si>
    <t>chirawatt63@nu.ac.th</t>
  </si>
  <si>
    <t>kedkandas63@nu.ac.th</t>
  </si>
  <si>
    <t>wasindata@gmail.com</t>
  </si>
  <si>
    <t>วิศวกรรมคอมพิวเตอร์</t>
  </si>
  <si>
    <t>thanyaphonp62@nu.ac.th</t>
  </si>
  <si>
    <t>warasits62@nu.ac.th</t>
  </si>
  <si>
    <t>.</t>
  </si>
  <si>
    <t>sirichon.pay@gmail.com</t>
  </si>
  <si>
    <t>วิทยาศาสตร์สิ่งแวดล้อม</t>
  </si>
  <si>
    <t>thanawatja61@nu.ac.th</t>
  </si>
  <si>
    <t>เทคโนโลยีและสื่อสารการศึกษา</t>
  </si>
  <si>
    <t>เรียนออนไลน์แล้วก็มาสอบแบบนี้มาถูกทางแล้วครับ</t>
  </si>
  <si>
    <t>chaowalitp61@nu.ac.th</t>
  </si>
  <si>
    <t>jaruwant61@nu.ac.th</t>
  </si>
  <si>
    <t>ควรมีการเรียนออนไลน์และมาสอบที่ มน. แบบนี้อย่างต่อเนื่องเพื่่ออำนวยความสะดวกต่อนิสิตที่อยู่ต่างจังหวัด</t>
  </si>
  <si>
    <t>sunisasae63@nu.ac.th</t>
  </si>
  <si>
    <t>p.pawida@hotmail.co.th</t>
  </si>
  <si>
    <t>บริหารธุรกิจ เศรษฐ์ศาสตร์และการสื่อสาร</t>
  </si>
  <si>
    <t>การบริหารเทคโนโลยีสารสนเทศเชิงกลุยุทธ์</t>
  </si>
  <si>
    <t>somruethaich63@nu.ac.th</t>
  </si>
  <si>
    <t>peerapatk62@nu.ac.th</t>
  </si>
  <si>
    <t>บริหารธุรกิจและการสื่อสาร</t>
  </si>
  <si>
    <t>MBA</t>
  </si>
  <si>
    <t>kappaponp62@nu.ac.th</t>
  </si>
  <si>
    <t>บริหารธุรกิจ เศรษฐศาสตร์ และการสื่อสาร</t>
  </si>
  <si>
    <t>wichayutl62@nu.ac.th</t>
  </si>
  <si>
    <t>sarochath63@nu.ac.th</t>
  </si>
  <si>
    <t>วิทยาศาสตร์ชีวภาพ</t>
  </si>
  <si>
    <t>nattachait63@nu.ac.th</t>
  </si>
  <si>
    <t>เกษตรศาสตร์ฯ</t>
  </si>
  <si>
    <t>sirisakp61@nu.ac.th</t>
  </si>
  <si>
    <t>montreek63@nu.ac.th</t>
  </si>
  <si>
    <t>อยากให้เปิดเรียนออนไลน์ตลอดครับ เพราะสะดวกและสามารถเรียนย้อนหลังได้ครับ</t>
  </si>
  <si>
    <t>kallayaneer61@nu.ac.th</t>
  </si>
  <si>
    <t xml:space="preserve">ขอบคุณที่มีทางเลือกในการเรียน English </t>
  </si>
  <si>
    <t>Cheerasakc62@nu.ac.th</t>
  </si>
  <si>
    <t>ปรสิตวิทยา</t>
  </si>
  <si>
    <t>nontayaw62@nu.ac.th</t>
  </si>
  <si>
    <t>เป็นการพัฒนาความรู้ภาษาอังกฤษของนิสิต ที่เหมาะสมกับสภาพการปัจจุบันเป็นอย่างยิ่ง เนื่องจากนิสิตอยู่กันหลายหลายพื้นที่ ไม่สะดวกต่อกับการเดินทางมาเรียนที่มหาวิทยาลัยนเรศวร อยากให้มีบริการสอนออนไลน์แบบนี้ในทุก level ครับ</t>
  </si>
  <si>
    <t>tippawunb61@nu.ac.th</t>
  </si>
  <si>
    <t>nitwadeej58@nu.ac.th</t>
  </si>
  <si>
    <t>เอเชียตะวันออกเฉียงใต้ศึกษา</t>
  </si>
  <si>
    <t>siramonw63@nu.ac.th</t>
  </si>
  <si>
    <t>duangprateepm62@nu.ac.th</t>
  </si>
  <si>
    <t>เกษตรศาสตร์ทรัพยากรธรรมชาติและสิ่งแวดล้อม</t>
  </si>
  <si>
    <t>apisitn61@nu.ac.th</t>
  </si>
  <si>
    <t>SGTech</t>
  </si>
  <si>
    <t>Smartgrid Technology</t>
  </si>
  <si>
    <t>siriwattanas62@nu.ac.th</t>
  </si>
  <si>
    <t>wunpenc63@nu.ac.th</t>
  </si>
  <si>
    <t>สาธารณสุขศาสตรมหาบัณฑิต</t>
  </si>
  <si>
    <t>อยากให้เปิดสอนออนไลน์อีกค่ะ</t>
  </si>
  <si>
    <t>butsarapornh63@nu.ac.th</t>
  </si>
  <si>
    <t>dencrongcumpee23@gmail.com</t>
  </si>
  <si>
    <t>พลศึกษาและวิทยาศาสตร์การออกกำลังกาย</t>
  </si>
  <si>
    <t>sakinsi62@nu.ac.th</t>
  </si>
  <si>
    <t>ศึกษาสตร์</t>
  </si>
  <si>
    <t>yutthanay60@nu.ac.th</t>
  </si>
  <si>
    <t>natdanaikam62@nu.ac.th</t>
  </si>
  <si>
    <t>อาจารย์ผู้สอนมีความตั้งใจในการสอนเป็นอย่างยิ่งครับ</t>
  </si>
  <si>
    <t>ninjaview@hotmail.com</t>
  </si>
  <si>
    <t>ปรับปรุงระบบเสียงเทปวิดิโอในการเรียนการสอน (เสียงในเทปวิดีโอขาดๆหายๆ)</t>
  </si>
  <si>
    <t>sarunratchs63@nu.ac.th</t>
  </si>
  <si>
    <t>watcharapolb63@nu.ac.th</t>
  </si>
  <si>
    <t>chamat201@gmail.com</t>
  </si>
  <si>
    <t>nontapornr63@nu.ac.th</t>
  </si>
  <si>
    <t>yositap63@nu.ac.th</t>
  </si>
  <si>
    <t>thanini61@nu.ac.th</t>
  </si>
  <si>
    <t>สาขาวิชารัฐศาสตร์</t>
  </si>
  <si>
    <t>panisaras63@nu.ac.th</t>
  </si>
  <si>
    <t>ninja948fn@gmail.com</t>
  </si>
  <si>
    <t>B.E.C.</t>
  </si>
  <si>
    <t>บัญชี</t>
  </si>
  <si>
    <t>kittisaksr63@nu.ac.th</t>
  </si>
  <si>
    <t>วิศวกรรมไฟฟ้าและคอมพิวเตอร์</t>
  </si>
  <si>
    <t>สิ่งสนับสนุน เช่น ไฟล์เสียง น่าจะเพิ่มเติมมาพร้อมกับเล่มเอกสาร เพื่อจะได้ใช้ฝึกการฟังนอกชั่วโมงเรียน</t>
  </si>
  <si>
    <t>chanittac61@nu.ac.th</t>
  </si>
  <si>
    <t>เคมีอุตสาหกรรม</t>
  </si>
  <si>
    <t>boonlongk62@nu.ac.th</t>
  </si>
  <si>
    <t>kornnikas62@nu.ac.th</t>
  </si>
  <si>
    <t>radamaneen63@nu.ac.th</t>
  </si>
  <si>
    <t>สาธารรสุขศาสตร์</t>
  </si>
  <si>
    <t>ควรมีระบบการสำรองไฟ ในกรณีที่เครื่ิองคอมพิวเตออร์ดับ จะได้ไม่เสียในการทำ ควรทำข้อสอบแบบสามารถรีเซตได้ กรณีไฟดับ คอมพิวเตอร์ดับ เพื่อลดระยะเวลาในการที่จะเริ่มทำใหม่</t>
  </si>
  <si>
    <t>Thanawatsr63@nu.ac.th</t>
  </si>
  <si>
    <t>สังคมศึกษาแผน ก</t>
  </si>
  <si>
    <t>Wanchanokp63@nu.ac.th</t>
  </si>
  <si>
    <t>pisitc60@nu.ac.th</t>
  </si>
  <si>
    <t>punnidau62@nu.ac.th</t>
  </si>
  <si>
    <t xml:space="preserve">ขอบคุณบุคลากรทุกท่านที่อำนวยความสะดวกเสมอมา </t>
  </si>
  <si>
    <t>napat.taneerutana@gmail.com</t>
  </si>
  <si>
    <t>Wachirawitd63@nu.ac.th</t>
  </si>
  <si>
    <t>rachayab61@nu.ac.th</t>
  </si>
  <si>
    <t>atthaponk62@nu.ac.th</t>
  </si>
  <si>
    <t>phantida62@nu.ac.th</t>
  </si>
  <si>
    <t>aummarat60@nu.ac.th</t>
  </si>
  <si>
    <t>teacher.tiwa@gmail.com</t>
  </si>
  <si>
    <t>อยากให้มีการจัดการเรียนการสอนในห้องเรียน บ้าง บางครั้ง</t>
  </si>
  <si>
    <t>ขอบคุณสำหรับการให้ความรู้ด้านภาษาอังกฤษ</t>
  </si>
  <si>
    <t>Apiradeeb62@nu.ac.th</t>
  </si>
  <si>
    <t>malaiwant63@nu.ac.th</t>
  </si>
  <si>
    <t>jensakk61@nu.ac.th</t>
  </si>
  <si>
    <t>วิศวกรรมโยธา</t>
  </si>
  <si>
    <t>patarasudak63@nu.ac.th</t>
  </si>
  <si>
    <t>คณะบริหารธุรกิจ เศรษฐศาสตร์และการสื่อสาร</t>
  </si>
  <si>
    <t>อยากให้มีการจัดอบรมภาษารูปแบบออนไลน์ในทุกๆปีเพื่อความสะดวกในการเรียนของนิสิต</t>
  </si>
  <si>
    <t>kanokrata62@nu.ac.th</t>
  </si>
  <si>
    <t>chanatdak63@nu.ac.th</t>
  </si>
  <si>
    <t>baba_birdram@hotmail.com</t>
  </si>
  <si>
    <t>kaotimer99@gmail.com</t>
  </si>
  <si>
    <t>วิศวกรรมการจัดการ</t>
  </si>
  <si>
    <t>nattaponpu59@nu.ac.th</t>
  </si>
  <si>
    <t>piyanarty63@nu.ac.th</t>
  </si>
  <si>
    <t>อาจารย์ใช้วิธีการสอนที่ทำให้เข้าใจได้ง่ายยิ่งขึ้น</t>
  </si>
  <si>
    <t>nittayana61@nu.ac.th</t>
  </si>
  <si>
    <t>rutairatl62@nu.ac.th</t>
  </si>
  <si>
    <t>บัญชีมหาบัณฑิต</t>
  </si>
  <si>
    <t>การประชาสัมพันธ์ในการเปิดสอนวิชาภาษาอังกฤษ ยังไม่ทั่วถึงเท่าที่ควร เข้าถึงการรับรู้ว่ามีการเปิดให้สมัครเรียนได้ยาก ไม่มีช่วงเวลาที่ชัดเจน ทำให้ต้องคอยเข้าเช็คในเว็บบัณฑิตวิทยาลัยด้วยตัวเองอยู่บ่อยครั้ง ซึ่งถ้าไม่คอยมาเข้าดูก็จะไม่สามารถทราบได้เลยว่าตอนนี้มีการเปิดรับสมัครเรียนวิชาภาษาอังกฤษ</t>
  </si>
  <si>
    <t>anivatb62@nu.ac.th</t>
  </si>
  <si>
    <t>keng.cw@hotmail.com</t>
  </si>
  <si>
    <t>BEC</t>
  </si>
  <si>
    <t>snowboomka@gmail.co.th</t>
  </si>
  <si>
    <t>wikhanesuant61@nu.ac.th</t>
  </si>
  <si>
    <t>อาจารย์สอนดีครับ มีการยกตัวอย่างให้เข้าใจง่าย</t>
  </si>
  <si>
    <t>thirawatw62@nu.ac.th</t>
  </si>
  <si>
    <t>luanghan@gmail.com</t>
  </si>
  <si>
    <t>atp1951@hotmail.com</t>
  </si>
  <si>
    <t>รูปแบบของการเรียน ไม่ควรจัดเวลาให้มีการเรียนทั้งวัน ควรจัดแบ่งย่อยเวลาการเรียนไปแต่ละวัน</t>
  </si>
  <si>
    <t>nons62@nu.ac.th</t>
  </si>
  <si>
    <t>Naphatsara.dw@gmail.com</t>
  </si>
  <si>
    <t xml:space="preserve">อาจารย์สอนเข้าใจง่าย ยกตัวอย่างชัดเจน ตอบคำถามและอธิบายตัวอย่างและการทำกิจกรรมอย่างเข้าใจ </t>
  </si>
  <si>
    <t>papang_555@hotmail.com</t>
  </si>
  <si>
    <t>abhinant.th@gmail.com</t>
  </si>
  <si>
    <t>ฟิสิกส์ประยุกต์</t>
  </si>
  <si>
    <t>nattapornt62@nu.ac.th</t>
  </si>
  <si>
    <t>watchareei61@nu.ac.th</t>
  </si>
  <si>
    <t>kitthithus_max@hotmail.com</t>
  </si>
  <si>
    <t>วิศวกรรมสิ่งเเวดล้อม</t>
  </si>
  <si>
    <t>ระบบด้านเสียง ตอนสอน</t>
  </si>
  <si>
    <t>krurontichi@gmail.com</t>
  </si>
  <si>
    <t>นวัตกรรมทางการวัดผลการเรียนรู้</t>
  </si>
  <si>
    <t>ดีแล้วครับ</t>
  </si>
  <si>
    <t>ratchaneekornj60@nu.ac.th</t>
  </si>
  <si>
    <t>สาธารณสุขศาสตรดุษฎีบัณฑิต</t>
  </si>
  <si>
    <t>pimpornlapatl62@nu.ac.th</t>
  </si>
  <si>
    <t>walayatupanich@gmail.com</t>
  </si>
  <si>
    <t>gatsuneem63@nu.ac.th</t>
  </si>
  <si>
    <t>มนุษศาสตร์</t>
  </si>
  <si>
    <t>pattachaip62@nu.ac.th</t>
  </si>
  <si>
    <t>วิทยาศาสตรืชีวภาพ</t>
  </si>
  <si>
    <t>chayasornj63@nu.ac.th</t>
  </si>
  <si>
    <t>sujitraa60@nu.ac.th</t>
  </si>
  <si>
    <t>nunnaphatt59@nu.ac.th</t>
  </si>
  <si>
    <t>ruchirak63@nu.ac.th</t>
  </si>
  <si>
    <t>thaniraty60@nu.ac.th</t>
  </si>
  <si>
    <t>มีเฉลยในหนังสือให้ตอนกลางภาคเรียน</t>
  </si>
  <si>
    <t>umawanc63@nu.ac.th</t>
  </si>
  <si>
    <t>kanitah63@nu.ac.th</t>
  </si>
  <si>
    <t>Paradonl61@nu.ac.th</t>
  </si>
  <si>
    <t>adisakk61@nu.ac.th</t>
  </si>
  <si>
    <t>อาจารย์สอนเข้าใจ และยกตัวอย่างเห็นภาพ</t>
  </si>
  <si>
    <t>Nut.Ratchapon@gmail.com</t>
  </si>
  <si>
    <t>การจัดการการท่องเที่ยวและจิตบริการ</t>
  </si>
  <si>
    <t>anyadaa63@nu.ac.th</t>
  </si>
  <si>
    <t>พลศึกษาและวิทยาศาสตร์การออกำลังกาย</t>
  </si>
  <si>
    <t>tanachotto62@nu.ac.th</t>
  </si>
  <si>
    <t>เกษตรศาสตร์</t>
  </si>
  <si>
    <t>supavichw62@nu.ac.th</t>
  </si>
  <si>
    <t>pongsakl62@nu.ac.th</t>
  </si>
  <si>
    <t>kanjanaf61@nu.ac.th</t>
  </si>
  <si>
    <t>พยาบาลศาสตร์</t>
  </si>
  <si>
    <t>การพยาบาลเวชปฏิบัติชุมชน</t>
  </si>
  <si>
    <t>Eakkaweeh62@nu.ac.th</t>
  </si>
  <si>
    <t>เห็นควรจัดอบรมแบบออนไลน์ต่อไป</t>
  </si>
  <si>
    <t>tanakornk63@nu.ac.th</t>
  </si>
  <si>
    <t>วิศวกรรมไฟฟ้า</t>
  </si>
  <si>
    <t>mananyac63@nu.ac.th</t>
  </si>
  <si>
    <t>bec</t>
  </si>
  <si>
    <t>nutthanitc61@nu.ac.th</t>
  </si>
  <si>
    <t>พัฒนาสังคม</t>
  </si>
  <si>
    <t>Sathapornp62@nu.ac.th</t>
  </si>
  <si>
    <t>การแจ้งกำหนดการส่งงาน ให้เป็นระบบ และสามารถเข้าใจได้ทั่วทุกคน</t>
  </si>
  <si>
    <t>คณะเกษตรศาสตร ทรัพยากรธรรมชาติ และสิ่งแวดล้อม</t>
  </si>
  <si>
    <t>sunsai3652@gmail.com</t>
  </si>
  <si>
    <t>อาจารย์สอนดี</t>
  </si>
  <si>
    <t>noothanaporn935@gmil.com</t>
  </si>
  <si>
    <t>ววิจัยและประเมินทางการศึกษา</t>
  </si>
  <si>
    <t>บางครั้งไม่สามารถเข้าเรืียนผ่านทางโทรศัพท์มือถือได้ต้องเข้าจากคอมพิวเตอร์ก่อนถึงจะเข้าทางโทรศัพท์มือถือได้</t>
  </si>
  <si>
    <t>niorn.n62@nu.ac.th</t>
  </si>
  <si>
    <t>yuttidak62@nu.ac.th</t>
  </si>
  <si>
    <t>wareen63@nu.ac.th</t>
  </si>
  <si>
    <t>การจัดการกีฬา</t>
  </si>
  <si>
    <t>pattanapanp61@nu.ac.th</t>
  </si>
  <si>
    <t>บริหารธุรกิจมหาบัณฑิต</t>
  </si>
  <si>
    <t>การบริหารเทคดนโลยีสารสนเทศเชิงกลยุทธ์</t>
  </si>
  <si>
    <t>metallica2532@gmail.com</t>
  </si>
  <si>
    <t xml:space="preserve">ขอขอบคุณสำหรับความรู้ครับ </t>
  </si>
  <si>
    <t>sureeratb63@nu.ac.th</t>
  </si>
  <si>
    <t>เกษตรสาสตร์</t>
  </si>
  <si>
    <t>khanidthaj60@nu.ac.th</t>
  </si>
  <si>
    <t>saowalukd62@nu.ac.th</t>
  </si>
  <si>
    <t>yanyongvorakornt63@nu.ac.th</t>
  </si>
  <si>
    <t>touchs62@nu.ac.th</t>
  </si>
  <si>
    <t>peeraphatg62@nu.ac.th</t>
  </si>
  <si>
    <t>คณิตศาสตร์</t>
  </si>
  <si>
    <t>อยากให้มีความรวดเร็วในการประกาศคะแนนของแต่ละรอบ ไม่ให้มีการซ้อนทับกับการสมัครในครั้งต่อไป 
- โปรดพิจารณา -</t>
  </si>
  <si>
    <t>siriyakornka61@nu.ac.th</t>
  </si>
  <si>
    <t>oranichas63@nu.ac.th</t>
  </si>
  <si>
    <t>wisanup63@nu.ac.th</t>
  </si>
  <si>
    <t>ขอบคุณ อาจารย์และเจ้าหน้าที่อำนวยความสะดวกในการสอบเป็นอย่างดี</t>
  </si>
  <si>
    <t>sasiwimonj62@nu.ac.th</t>
  </si>
  <si>
    <t>คระสาธารณสุขศาสตร์</t>
  </si>
  <si>
    <t>อยากให้เปิดคอร์สเรียนอย่างต่อเนื่อง เพื่อให้โอกาสนิสิตได้เรียนจบ</t>
  </si>
  <si>
    <t>Iradapornh62@nu.ac.th</t>
  </si>
  <si>
    <t>wipawadeew61@nu.ac.th</t>
  </si>
  <si>
    <t>saisuneechareonsin@gmail.com</t>
  </si>
  <si>
    <t>mullikap62@nu.ac.th</t>
  </si>
  <si>
    <t>chompoonutn62@nu.ac.th</t>
  </si>
  <si>
    <t>watcharac62@nu.ac.th</t>
  </si>
  <si>
    <t>pimprapais63@nu.ac.th</t>
  </si>
  <si>
    <t>masaoku@hotmail.com</t>
  </si>
  <si>
    <t>Education</t>
  </si>
  <si>
    <t>Curriculum and Instrution</t>
  </si>
  <si>
    <t>dumnerns63@nu.ac.th</t>
  </si>
  <si>
    <t>chermf444@gmail.com</t>
  </si>
  <si>
    <t>panupont61@nu.ac.th</t>
  </si>
  <si>
    <t>sgtech</t>
  </si>
  <si>
    <t>smart grid technology</t>
  </si>
  <si>
    <t>หากลดค่าลงทะเบียนจะเป็นการดีสำหรับนิสิต</t>
  </si>
  <si>
    <t>wanthanak61@nu.ac.th</t>
  </si>
  <si>
    <t>bigm_jr@hotmail.com</t>
  </si>
  <si>
    <t>ค่าลงทะเบียนค่อนข้างสูง ไม่สอดคล้องกับสภาพเศรษฐกิจในปัจจุบัน   ให้ฝ่ายบริหารช่วยพิจารณา</t>
  </si>
  <si>
    <t>yongjoh@hotmail.com</t>
  </si>
  <si>
    <t>wilailaks59@nu.ac.th</t>
  </si>
  <si>
    <t>tatee_ice@hotmail.com</t>
  </si>
  <si>
    <t>Putita147@gmail.com</t>
  </si>
  <si>
    <t>overremo@gmail.com</t>
  </si>
  <si>
    <t>การบริหารหารศึกษา</t>
  </si>
  <si>
    <t>ratchada.0605@gmail.com</t>
  </si>
  <si>
    <t>supapornw62@nu.ac.th</t>
  </si>
  <si>
    <t>chatnapaj62@nu.ac.th</t>
  </si>
  <si>
    <t>sarawutth61@nu.ac.th</t>
  </si>
  <si>
    <t xml:space="preserve">ควรมีการวางแผนการสอนให้มีความครบถ้วนตามเนื้อหาในหนังสือ ไม่ควรให้ทำการบ้านแล้วเฉลยภายหลัง เพื่อความเข้าใจของนิสิตในชั่วโมงเรียน </t>
  </si>
  <si>
    <t>khemmanat22052533@gmail.com</t>
  </si>
  <si>
    <t>natayap62@nu.ac.th</t>
  </si>
  <si>
    <t>noppachaif61@nu.ac.th</t>
  </si>
  <si>
    <t xml:space="preserve">การจัดการเรียนการสอนแบบออนไลน์ ถือเป็น 1 ช่องทาง สำหรับนิสิตที่อยู่ไกลและทำงานไปด้วย อยากให้ มน. คงการสอนภาษาอังกฤษช่องทางออนไลน์ไว้ แม้ว่า ในอนาคตสถานการณ์โควิด อาจจะคลีคลายลงก็ตาม </t>
  </si>
  <si>
    <t>ขอบคุณครับ</t>
  </si>
  <si>
    <t>maynartb62@nu.ac.th</t>
  </si>
  <si>
    <t>AthittananS62@nu.ac.th</t>
  </si>
  <si>
    <t>คณะสาธารณสุขศาสตรมหาบัณฑิต</t>
  </si>
  <si>
    <t xml:space="preserve">สาธารณสุขศาสตร์ </t>
  </si>
  <si>
    <t>sunsaneej61@nu.ac.th</t>
  </si>
  <si>
    <t>คณะพยาบาลศาสตร์</t>
  </si>
  <si>
    <t>การพยาบาลเวชปฎิบัติชุมชน</t>
  </si>
  <si>
    <t>kanlayap63@nu.ac.th</t>
  </si>
  <si>
    <t>Narachaornk62@nu.ac.th</t>
  </si>
  <si>
    <t>anchaleei62@nu.ac.th</t>
  </si>
  <si>
    <t>บริหาร</t>
  </si>
  <si>
    <t>siwakons62@nu.ac.th</t>
  </si>
  <si>
    <t>purimr63@nu.ac.th</t>
  </si>
  <si>
    <t>---</t>
  </si>
  <si>
    <t>chaimongkhonp63@nu.ac.th</t>
  </si>
  <si>
    <t>aphirutr62@nu.ac.th</t>
  </si>
  <si>
    <t>I_am_new_Einstein@hotmail.com</t>
  </si>
  <si>
    <t>วิทยาลัยเพื่อการค้นคว้าระดับรากฐาน</t>
  </si>
  <si>
    <t>ฟิสิกส์ทฤษฎี</t>
  </si>
  <si>
    <t>อยากให้มีการอบรมอย่างต่อเนื่องโดยเพิ่มรอบคอร์สในแต่ละเทอม</t>
  </si>
  <si>
    <t>parkinj62@nu.ac.th</t>
  </si>
  <si>
    <t>Krijakara@gmail.com</t>
  </si>
  <si>
    <t>chontichab63@nu.ac.th</t>
  </si>
  <si>
    <t>คณะเกษตรศาสตร์ ทรัพยากรธรรมชาติและสิ่งแวดล้อม</t>
  </si>
  <si>
    <t>tippharatt59@nu.ac.th</t>
  </si>
  <si>
    <t>nimnuch88@gmail.com</t>
  </si>
  <si>
    <t>arayake61@nu.ac.th</t>
  </si>
  <si>
    <t>สาธารณสุขศาสตร์มหาบัณฑิต</t>
  </si>
  <si>
    <t>ไม่มีคะ</t>
  </si>
  <si>
    <t>supattray62@nu.ac.th</t>
  </si>
  <si>
    <t>prapimporns62@nu.ac.th</t>
  </si>
  <si>
    <t>apitchayaka63@nu.ac.th</t>
  </si>
  <si>
    <t>วิทยาศาสตร์การประมง</t>
  </si>
  <si>
    <t>kook.kanlaya07@gmail.com</t>
  </si>
  <si>
    <t>farreedah63@nu.ac.th</t>
  </si>
  <si>
    <t>usanaa62@nu.ac.th</t>
  </si>
  <si>
    <t>ควรมีการแจ้งรายละเอียดการสอบก่อนเข้าสอบ เช่น จำนวนข้อ ลักษณะการสอบ เวลา และให้เตรียมข้อมูลอีเมลกับรหัสผ่านต่างๆ ที่จำเป็น เพราะบางคนจำข้อมูลไม่ได้ทั้งหมด</t>
  </si>
  <si>
    <t>gumjudpai@gmail.com</t>
  </si>
  <si>
    <t>tg27259@gmail.com</t>
  </si>
  <si>
    <t>phanudechg61@nu.ac.th</t>
  </si>
  <si>
    <t>kitjakarnpk@gmail.com</t>
  </si>
  <si>
    <t>บริหารธุรกิจ เศรษฐศาสตร์และการสื่อสาร</t>
  </si>
  <si>
    <t>บริหารเทคโนโลยีสารสนเทศเชิงกลยุทธ์</t>
  </si>
  <si>
    <t>phitchayaninb60@nu.ac.th</t>
  </si>
  <si>
    <t>์No</t>
  </si>
  <si>
    <t>pusitk61@nu.ac.th</t>
  </si>
  <si>
    <t>no comment</t>
  </si>
  <si>
    <t>songsaks61@nu.ac.th</t>
  </si>
  <si>
    <t>tanyongs61@nu.ac.th</t>
  </si>
  <si>
    <t>kotcharatp63@nu.ac.th</t>
  </si>
  <si>
    <t>vasan_vangsuk@hotmail.com</t>
  </si>
  <si>
    <t>chanoknunf62@nu.ac.th</t>
  </si>
  <si>
    <t>anutidap62@nu.ac.th</t>
  </si>
  <si>
    <t>ratchaneewanp62@nu.ac.th</t>
  </si>
  <si>
    <t>natthawutc63@nu.ac.th</t>
  </si>
  <si>
    <t>อาจารย์ผู้สอนถ่ายทอดสาระเนื้อหาความรู้ได้ดี รูปแบบการเรียนการสอนก็สามารถให้เข้าเรียนและสามารถติดตามการเรียนการสอนได้เสมอ แต่มีบางเนื้อหาที่ผู้เรียน อาจจะเรียนรู้ยังไม่ดีพอ ในกรณีที่เรียนแล้วยังไม่เข้าใจหรือเรียนไม่ทันก็สามารถกลับมาดูวิดีโอการเรียนการสอนย้อนหลังได้ ทำให้เข้าใจได้ดีขึ้น โดยสรุปภาพรวมของการเรียนอบรมภาษาอังกฤษทำให้ยกระดับความรู้ได้ดีขึ้น</t>
  </si>
  <si>
    <t>อยากให้มีการปรับเวลาการเรียนการสอน เนื่องจากเวลา 6 ชั่วโมงต่อวัน ส่งผลให้เกิดความเหนื่อยล้า ทำให้ประสิทธิภาพการเรียนรู้ลดลง</t>
  </si>
  <si>
    <t>watcharap63@nu.ac.th</t>
  </si>
  <si>
    <t>อยากให้มีการสอนช้าๆนิสิตตามไม่ทันครับ</t>
  </si>
  <si>
    <t>wannikak58@nu.ac.th</t>
  </si>
  <si>
    <t>warutm61@nu.ac.th</t>
  </si>
  <si>
    <t>คณะบริาหารฯธุรกิจเศรษฐศาสตร์ และการสือ่สาร</t>
  </si>
  <si>
    <t>การสสื่อสาร</t>
  </si>
  <si>
    <t>nathanyawats62@nu.ac.th</t>
  </si>
  <si>
    <t>Pangcholt62@nu.ac.th</t>
  </si>
  <si>
    <t>rotsukhonp63@nu.ac.th</t>
  </si>
  <si>
    <t>obajung_1989@hotmai.com</t>
  </si>
  <si>
    <t>tatsanee.skto@gmail.com</t>
  </si>
  <si>
    <t>teerakornt62@nu.ac.th</t>
  </si>
  <si>
    <t>M.B.A</t>
  </si>
  <si>
    <t>sutidaa63@nu.ac.th</t>
  </si>
  <si>
    <t>วิทยาศาสตร์ศึกษา</t>
  </si>
  <si>
    <t>punnipaj62@nu.ac.th</t>
  </si>
  <si>
    <t>บริหารการพยาบาล</t>
  </si>
  <si>
    <t>nichapay63@nu.ac.th</t>
  </si>
  <si>
    <t>marisak61@nu.ac.th</t>
  </si>
  <si>
    <t>aromc63@nu.ac.th</t>
  </si>
  <si>
    <t>sumleep62@nu.ac.th</t>
  </si>
  <si>
    <t>บริหารทางการพยาบาล</t>
  </si>
  <si>
    <t>tatsayapornw62@nu.ac.th</t>
  </si>
  <si>
    <t>siwapornc61@nu.ac.th</t>
  </si>
  <si>
    <t>ขอบคุณอาจรย์ที่สอนอย่างละเอียดและเข้าใจง่าย และขอบคุณเจ้าหน้าที่ที่อำนวยความสะดวกในการเรียนครั้งนี้ค่ะ</t>
  </si>
  <si>
    <t>Siriphons62@nu.ac.th</t>
  </si>
  <si>
    <t>u5526016@gmail.com</t>
  </si>
  <si>
    <t>watcharakh61@nu.ac.th</t>
  </si>
  <si>
    <t>kannikatu61@nu.ac.th</t>
  </si>
  <si>
    <t>สถาปัตยกรรม</t>
  </si>
  <si>
    <t>ketsiric61@nu.ac.th</t>
  </si>
  <si>
    <t>meenarato63@nu.ac.th</t>
  </si>
  <si>
    <t>premnapas61@nu.ac.th</t>
  </si>
  <si>
    <t>koonmuu1@gmail.com</t>
  </si>
  <si>
    <t>chaimongkol.kos@kbu.ac.th</t>
  </si>
  <si>
    <t>การจัดการท่องเที่ยว</t>
  </si>
  <si>
    <t>akekachaip61@nu.ac.th</t>
  </si>
  <si>
    <t>phatarins62@nu.ac.th</t>
  </si>
  <si>
    <t>jesadaporns63@nu.ac.th</t>
  </si>
  <si>
    <t>chalermchaip63@nu.ac.th</t>
  </si>
  <si>
    <t>เหมือนทบทวนความที่เคยเรียนและแนวการคิดที่แปลกใหม่เข้าใจง่าย</t>
  </si>
  <si>
    <t>pongnuwats61@nu.ac.th</t>
  </si>
  <si>
    <t>wanicha.byuy@gmail.com</t>
  </si>
  <si>
    <t>การสื้่อสาร</t>
  </si>
  <si>
    <t>ดี</t>
  </si>
  <si>
    <t>pirawunn62@nu.ac.th</t>
  </si>
  <si>
    <t>rattanaprona61@nu.ac.th</t>
  </si>
  <si>
    <t>benjapony62@nu.ac.th</t>
  </si>
  <si>
    <t>ฺBEC</t>
  </si>
  <si>
    <t>penpuem18@gamil.com</t>
  </si>
  <si>
    <t>คณะสถาปัตยกรรมศาสตร์</t>
  </si>
  <si>
    <t>คณะศิลปะและการออกแบบ</t>
  </si>
  <si>
    <t>thaisuan2528@gmail.com</t>
  </si>
  <si>
    <t>jinknicu2@gmail.com</t>
  </si>
  <si>
    <t>อาจารย์สอนได้ดีค่ะ แต่แบบฝึกหัดเยอะไปหน่อยค่ะ ถ้ามีเวลาคงจะทำได้ดีค่ะ</t>
  </si>
  <si>
    <t>bongkotpa62@nu.ac.th</t>
  </si>
  <si>
    <t>การบริหารการพยาบาล</t>
  </si>
  <si>
    <t>areeyat60@nu.ac.th</t>
  </si>
  <si>
    <t>somchaiko63@nu.ac.th</t>
  </si>
  <si>
    <t>Naparattpumpui@gmail.com</t>
  </si>
  <si>
    <t>boonyapornk61@nu.ac.th</t>
  </si>
  <si>
    <t>tukky2123@gmail.com</t>
  </si>
  <si>
    <t>0982694233ksp@gmail.com</t>
  </si>
  <si>
    <t>nipaporns61@nu.ac.th</t>
  </si>
  <si>
    <t>ทรัพยากรธรรมชาติ และสิ่งแวดล้อม</t>
  </si>
  <si>
    <t>ควรลดเวลาเรียน ให้เป็นวันละ 3 ชั่วโมง</t>
  </si>
  <si>
    <t>wichayan62@nu.ac.th</t>
  </si>
  <si>
    <t>การบริหารเทคโนโลยีสารสนเทศเชิงกลยุทธ์</t>
  </si>
  <si>
    <t>อาจารย์สอนได้ดี4ๆครับ สอนได้ละเอียดและชัดเจน4</t>
  </si>
  <si>
    <t>ภาษาอังกฤตควรเรียนในชั้นเรียน4ว่าที่จะเรียนออนไลน์ เพราะไม่สะดวกในการสื่อสารกับอาจารย์และถามตอบ</t>
  </si>
  <si>
    <t>ดี4</t>
  </si>
  <si>
    <t xml:space="preserve">อยากเรียนกับอาจารย์ท่านเดิมค่ะ อาจารย์สอนดี4ๆเลยค่ะ </t>
  </si>
  <si>
    <t>อาจารย์ รุ้งกานต์ ประทุมทอง มีเทคนิคการสอน ระดับเบื้องต้นที่ดี4 มีการยกตัวอย่างในการเรียนการสอนอย่างชัดเจน สื่อสารกับนิสิต ตลอดเวลา ถึงแม้จะเป็นการเรียนแบบออนไลน์ผ่านโปรแกรม แต่บรรยากาสในการเรียน ไม่น่าเบื่อ นิสิต สามารถสอบถามอาจารย์ได้ตลอด และมีสรุปบทเรียนให้นิสตทุกครั้ง ประทับใจในการสอนของอาจารย์4ครับ</t>
  </si>
  <si>
    <t>อยากให้มีระยะเวลาการเรียนที่4กว่าเดิม และช่วงเวลาในการส่งงานรวมทั้งเตรียมตัวสอบ</t>
  </si>
  <si>
    <t>อาจารย์ผู้สอนสอนเข้าใจง่าย ทำให้รายวิชาน่าเรียน สนุกกับการเรียน ขอบคุณอาจารย์ผู้สอน4ค่ะ</t>
  </si>
  <si>
    <t>อยากให้มีเปิดเรียนออนไลน์แบบนี้ตลอดไป ไม่จำเป็นต้องเดินทางมาเรียน เพราะช่วยประหยัดเวลา ค่าใช้จ่ายต่างๆได้4 และผลสำเร็จในการศึกษาก็ดี4 ขอบคุณค่ะ</t>
  </si>
  <si>
    <t>อาจารย์ผู้สอนดี4 และเก่ง4 ๆๆ</t>
  </si>
  <si>
    <t>ควรเพิ่มก่ารแจ้งเตือน หรือ ผูกการแจ้งเตือนในเรื่องการผ่านภาษาอังกฤษในหน้า reg.nu.ac.th เลย เพื่อลดเวลาและความผิดพลาดที่เกิดขึ้นในการติดตาม สอบถาม และทำความเข้าใจของนิสิตใหม่ที่ต้องการสมัครเรียน และอาจไม่เข้าใจระบบการเข้าเรียนรายวิชา EPE   โดยเฉพาะผู้ที่ต้องการผลคะแนนเพื่อผ่านข้อกำหนดการเป็นนิสิตสามัญของมหา'ลัย ได้ทันและเป็นไปตามกรอบเวลา
การเรียนในรูปแบบออนไลน์ เป็นวิธีการทีดีและมีประโยชน์4 สำหรับนิสิตที่ทำงานประจำ และไม่ได้พักอาศัยอยู่ต่างจังหวัด  การเรียนออนไลนืจะช่วยประหยัดค่าใช้จ่าย  และเวลา เป็นอย่าง4 ลดโอกาสในการเกิดอุบัติเหตุจากการเดินทาง อนอกจากนี้ยังสามารถนำบันทึกการสอนมาทบทวนได้บ่อยครั้งเท่าที่ต้องการ และทำให้นิสิตเข้าใจ4ยึ่งขึ้น ดดยลดภาระของอาจารย์ผู้สอนได้ระดับหนึ่ง</t>
  </si>
  <si>
    <t>อาจารย์อธิบายเนื้อหาเป็นลำดับขั้นตอนดี4ค่ะ  มีความชัดเจนและยกตัวอย่างประโยคให้เห็นภาพ ถึงแม้ว่ารายละเอียดเนื้อหาจะเยอะก็ตาม</t>
  </si>
  <si>
    <t>อาจารย์สอนดี4 เป็นระบบ เหมาะกับผู้เรียน</t>
  </si>
  <si>
    <t>พี่ๆเจ้าหน้าที่ดูแลนิสิตดี4ๆครับ</t>
  </si>
  <si>
    <t xml:space="preserve">อาจารย์น่ารัก4ค่ะ เป็นกันเอง ยกตัวอย่างและสามารถให้นิสิตเข้าใจได้ดี </t>
  </si>
  <si>
    <t xml:space="preserve">เป็นการจัดการเรียนการสอนและพัฒนาทักษะภาษาอังกฤษอย่างดี4 ทำให้นิสิตได้เข้าใจพื้นฐานแบบไม่ก้าวกระโดดเกินไปและสามารถใช้ได้จริง </t>
  </si>
  <si>
    <t>อาจารย์สอนสนุก4ค่ะ ขอบคุณค่ะ</t>
  </si>
  <si>
    <t>อาจารย์สอนละเอียด4 ลงลึกทุกๆเรื่อง และตรงเวลา4</t>
  </si>
  <si>
    <t>อาจารย์สอนดี4ค่ะ อยากให้อาจารย์สอนเนื้อหาที่เข้าใจง่ายแบบนี้ต่อไปเรื่อยๆค่ะ</t>
  </si>
  <si>
    <t xml:space="preserve">อยากให้อาจารย์ผู้สอน ถาม-ตอบ กับนิสิตให้4กว่านี้ค่ะ และให้นิสิตฝึกทำโจทย์ในชั้นเรียนให้4ขึ้น เนื่องจากเป็นการสอนออนไลน์ จะค่อนข้างเข้าใจยากค่ะ </t>
  </si>
  <si>
    <t>หากการระบาดของโรคโควิค-19 คลี่คลายลงควรเปิดการอบรมในห้องเรียน เพื่อการปฏิสัมพันธ์กับผู้สอนและผู้ร่วมห้องเรียน อันน่าจะเป็นการสร้างบรรยากาศแห่งการเรียนรู้ได้4ขึ้น</t>
  </si>
  <si>
    <t>อาจารย์สอนดี4น่ารักเป็นกันเองสอนละเอียดภาพรวมดีค่ะ การเรียนการสอนออนไลน์แบบนี้ดีเหมาะสมกับสถานการณ์ดี4ค่ะ ไม่ต้องใช้เวลาเดินทาง อยากให้มีโครงการที่เอื้อกับนิสิตแบบนี้ตลอดไปค่ะ</t>
  </si>
  <si>
    <t>ควรจัดอบรมแบบนี้ให้กับนิสิตบัณฑิตศึกษาให้4ขึ้น</t>
  </si>
  <si>
    <t>เฉลยแบบฝึกหัดที่อาจารย์ให้ดี4ค่ะ แต่อยากให้มีเลขหน้าของแบบฝึกหัดนั้นประกอบด้วย เพื่อจะได้ดูง่ายยิ่งขึ้น</t>
  </si>
  <si>
    <t>เวลาที่ใช้ในการเรียนต่อ1ครั้ง4เกินไป (เสนอให้เรียนภาคเช้า 2 ชม. 10.00-12.00น. และ บ่าย 13.00-15.00น.)
ข้อสอบReading เยอะเกินไป</t>
  </si>
  <si>
    <t>อยากเรียนกับอาจารย์ต่างชาติ4กว่า เนื่องจากสอนสนุกและน่าสนใจกว่า แต่อาจารย์ไทยก็มีความใส่ใจนิสิตดี4ค่ะ แต่เรียนแล้วไม่ค่อยสนุกเท่าไร</t>
  </si>
  <si>
    <t>การเรียนการสอน จำกัดด้วยระยะเวลา ทำให้การเรียนการสอนไปไว4ๆ ครับ บ้างครั้งก็ตามไม่ทัน</t>
  </si>
  <si>
    <t>อาจารย์สอนดี อธิบายดี พาทำแบบฝึกหัดดี อ.พลังเยอะ4 แต่น่าจะตรวจการบ้านไปทีละ1 ใน3 หรือทีละครึ่ง เพื่อนักศึกษาจะได้รู้สิ่งที่ต้องปรับเพิ่มเติม อ.รอรับชิ้นงานเขียนครั้งเดียว</t>
  </si>
  <si>
    <t xml:space="preserve">อาจารย์สอนเข้าใจดี4ค่ะ </t>
  </si>
  <si>
    <t>อาจารย์สอนดี4ครับ บัณฑิตให้คำแนะนำดี4</t>
  </si>
  <si>
    <t>อย่ากให้เปิด4กว่าเทอมละ1ครั้ง ขอเสนอ เทอมละ 2 ครั้ง</t>
  </si>
  <si>
    <t>ควรลดอัตราค่าเรียนลงสักเล้ก2 รู้สึกว่าอจารย์ผู้สอน สอนเนื้อหาช้าเกินไปทำให้น่าเบื่อเล็ก2 และควรลดเวลาในการเรียนออนไลน์ให้เหลือเพียงครึ่งวัน</t>
  </si>
  <si>
    <t>เทคโนโลยีสมาร์ทกริด</t>
  </si>
  <si>
    <t>วันที่ 3 เมษายน 2564</t>
  </si>
  <si>
    <t xml:space="preserve">Upper-Intermediate  </t>
  </si>
  <si>
    <t xml:space="preserve">    1. Elementary 2                    จำนวน 37 คน</t>
  </si>
  <si>
    <t xml:space="preserve">    2. Intermediate                     จำนวน 84 คน</t>
  </si>
  <si>
    <t xml:space="preserve">    3. Pre - Intermediate             จำนวน 78 คน</t>
  </si>
  <si>
    <t xml:space="preserve">    5. Upper-Intermediate           จำนวน 41 คน</t>
  </si>
  <si>
    <t xml:space="preserve">Upper-Intermediate   </t>
  </si>
  <si>
    <t>นวัตกรรมทางการจวัดผลการเรียนรู้</t>
  </si>
  <si>
    <t>บริหารเทคโนนโลยีสารสนเทศเชิงกลยุทธ์</t>
  </si>
  <si>
    <t xml:space="preserve">   คณะพยาบาลศาสตร์</t>
  </si>
  <si>
    <t xml:space="preserve">   วิทยาลัยเพื่อการค้นคว้าระดับรากฐาน</t>
  </si>
  <si>
    <t xml:space="preserve">Upper-Intermediate     </t>
  </si>
  <si>
    <t xml:space="preserve">   สาขาวิชาพัฒนศึกษา</t>
  </si>
  <si>
    <t xml:space="preserve">   สาขาวิชาชีวเวชศาสตร์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</si>
  <si>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</si>
  <si>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</si>
  <si>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สาขาวิชาปรสิตวิทยา</t>
  </si>
  <si>
    <t xml:space="preserve">   สาขาวิชาวิทยาศาสตร์ชีวภาพ</t>
  </si>
  <si>
    <t xml:space="preserve">   สาขาวิชาวิศวกรรมสิ่งแวดล้อม</t>
  </si>
  <si>
    <t xml:space="preserve">   สาขาวิชาวิศวกรรมไฟฟ้า</t>
  </si>
  <si>
    <t xml:space="preserve">   สาขาวิชาวิศวกรรมคอมพิวเตอร์</t>
  </si>
  <si>
    <t xml:space="preserve">   สาขาภาษาไทย</t>
  </si>
  <si>
    <t xml:space="preserve">   สาขาวิชาวิทยาลัยพลังงานงานทดแทนและสมาร์ตกริดเทคโนโลยี</t>
  </si>
  <si>
    <t xml:space="preserve">   สาขาวิชาวิศวกรรมการจัดการ</t>
  </si>
  <si>
    <t xml:space="preserve">   สาขาวิชาเคมี</t>
  </si>
  <si>
    <t xml:space="preserve">   สาขาวิชาพัฒนาสังคม</t>
  </si>
  <si>
    <t xml:space="preserve">   สาขาวิชาการบริหารเทคโนโลยีสารสนเทศเชิงกลยุทธ์</t>
  </si>
  <si>
    <t xml:space="preserve">   สาขาวิชาเทคโนโลยีสมาร์ทกริด</t>
  </si>
  <si>
    <t xml:space="preserve">   สาขาวิชาจุลชีววิทยา</t>
  </si>
  <si>
    <t xml:space="preserve">   สาขาวิชาศิลปะและการออกแบบ</t>
  </si>
  <si>
    <t xml:space="preserve">   สาขาวิชาคณิตศาสตร์</t>
  </si>
  <si>
    <t xml:space="preserve">   สาขาวิชานวัตกรรมทางการวัดผลการเรียนรู้</t>
  </si>
  <si>
    <t xml:space="preserve">   สาขาวิชาวิทยาศาสตร์การประมง</t>
  </si>
  <si>
    <t xml:space="preserve">   สาขาวิชาโลจิสติกส์และดิจิทัลซัพพลายเซน</t>
  </si>
  <si>
    <t xml:space="preserve">   สาขาวิชาฟิสิกส์ประยุกต์</t>
  </si>
  <si>
    <t xml:space="preserve">   สาขาวิชาผลศึกษาและวิทยาศาสตร์การออกกำลังกาย</t>
  </si>
  <si>
    <t xml:space="preserve">   สาขาวิชาวิศวกรรมโยธา</t>
  </si>
  <si>
    <t xml:space="preserve">   สาขาวิชาสถาปัตยกรรมศาสตร์</t>
  </si>
  <si>
    <t xml:space="preserve">   สาขาวิชาเภสัชศาสตร์</t>
  </si>
  <si>
    <t xml:space="preserve">   สาขาวิชาการจัดการท่องเที่ยวและจิตบริการ</t>
  </si>
  <si>
    <t xml:space="preserve">   สาขาวิชาการบริหารการพยาบาล</t>
  </si>
  <si>
    <t xml:space="preserve">   สาขาวิชาทรัพยากรธรรมชาติและสิ่งแวดล้อม</t>
  </si>
  <si>
    <t xml:space="preserve">   สาขาวิชาการพยาบาลเวชปฏิบัติชุมชน</t>
  </si>
  <si>
    <t xml:space="preserve">   สาขาวิชาเอเชียตะวันออกเฉียงใต้</t>
  </si>
  <si>
    <t xml:space="preserve">   สาขาวิชาพลศึกษาและวิทยาศาสตร์การออกกำลังกาย</t>
  </si>
  <si>
    <t xml:space="preserve">   สาขาวิชาการจัดการกีฬา</t>
  </si>
  <si>
    <t xml:space="preserve">   สาขาวิชาวิทยาศาสตร์ศึกษา</t>
  </si>
  <si>
    <t xml:space="preserve">   สาขาวิชาพลังงานงานทดแทนและสมาร์ตกริดเทคโนโลยี</t>
  </si>
  <si>
    <t xml:space="preserve">   สาขาวิชาบริหารเทคโนโลยีสารสนเทศเชิงกลยุทธ์</t>
  </si>
  <si>
    <t xml:space="preserve">   สาขาวิชาฟิสิกส์ทฤษฎี</t>
  </si>
  <si>
    <t>EPE (Elementary 2) N=37</t>
  </si>
  <si>
    <t>กลุ่ม Elementary 2 (N = 37)</t>
  </si>
  <si>
    <t xml:space="preserve">อยู่ในระดับมาก (ค่าเฉลี่ย 3.86) </t>
  </si>
  <si>
    <t>EPE (Intermediate)  N = 84</t>
  </si>
  <si>
    <t>กลุ่ม Intermediate  (N = 84)</t>
  </si>
  <si>
    <t xml:space="preserve">อยู่ในระดับมาก (ค่าเฉลี่ย 3.94) </t>
  </si>
  <si>
    <t xml:space="preserve"> N = 78</t>
  </si>
  <si>
    <t>กลุ่ม Pre - Intermediate (N = 78)</t>
  </si>
  <si>
    <t>ภาพรวม อยู่ในระดับปานกลาง (ค่าเฉลี่ย 3.22)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</si>
  <si>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4.04) </t>
  </si>
  <si>
    <t>ภาพรวม อยู่ในระดับปานกลาง (ค่าเฉลี่ย 3.23)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</si>
  <si>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4.30) </t>
  </si>
  <si>
    <t>กลุ่ม Upper-Intermediate (N = 41)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</si>
  <si>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</si>
  <si>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</si>
  <si>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</si>
  <si>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ภาพรวม อยู่ในระดับมาก (ค่าเฉลี่ย 3.59)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</si>
  <si>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4.39) </t>
  </si>
  <si>
    <t xml:space="preserve">1.อยากให้อาจารย์ผู้สอน มีการประเมินผลเป็นรายบุคคลระหว่างเรียน </t>
  </si>
  <si>
    <t>3.อยากให้มีการจัดอบรมภาษารูปแบบออนไลน์ในทุกๆปีเพื่อความสะดวกในการเรียนของนิสิต</t>
  </si>
  <si>
    <t>5.ระบบด้านเสียง ตอนสอน</t>
  </si>
  <si>
    <t>1.ควรจัดอบรมแบบออนไลน์ต่อไป</t>
  </si>
  <si>
    <t>2.การแจ้งกำหนดการส่งงาน ให้เป็นระบบ และสามารถเข้าใจได้ทั่วทุกคน</t>
  </si>
  <si>
    <t>3.อยากให้เปิดคอร์สเรียนอย่างต่อเนื่อง เพื่อให้โอกาสนิสิตได้เรียนจบ</t>
  </si>
  <si>
    <t xml:space="preserve">ไม่ควรให้ทำการบ้านแล้วเฉลยภายหลัง เพื่อความเข้าใจของนิสิตในชั่วโมงเรียน </t>
  </si>
  <si>
    <t xml:space="preserve">4.ควรมีการวางแผนการสอนให้มีความครบถ้วนตามเนื้อหาในหนังสือ </t>
  </si>
  <si>
    <t xml:space="preserve">5.อยากให้มีการปรับเวลาการเรียนการสอน เนื่องจากเวลา 6 ชั่วโมงต่อวัน </t>
  </si>
  <si>
    <t xml:space="preserve">6.อาจารย์ผู้สอนถ่ายทอดสาระเนื้อหาความรู้ได้ดี </t>
  </si>
  <si>
    <t>และให้เตรียมข้อมูลอีเมลกับรหัสผ่านต่างๆ ที่จำเป็น เพราะบางคนจำข้อมูลไม่ได้ทั้งหมด</t>
  </si>
  <si>
    <t>2.อาจารย์สอนเข้าใจ และยกตัวอย่างเห็นภาพ</t>
  </si>
  <si>
    <t>3.เป็นการจัดการเรียนการสอนและพัฒนาทักษะภาษาอังกฤษอย่างดี</t>
  </si>
  <si>
    <t xml:space="preserve">4.อยากให้มีความรวดเร็วในการประกาศคะแนนของแต่ละรอบ </t>
  </si>
  <si>
    <t>6.อยากให้มีการอบรมอย่างต่อเนื่องโดยเพิ่มรอบคอร์สในแต่ละเทอม</t>
  </si>
  <si>
    <t xml:space="preserve">7.ควรมีการแจ้งรายละเอียดการสอบก่อนเข้าสอบ เช่น จำนวนข้อ ลักษณะการสอบ เวลา </t>
  </si>
  <si>
    <t>8.อยากเรียนกับอาจารย์ต่างชาติ</t>
  </si>
  <si>
    <t>2.การประชาสัมพันธ์ในการเปิดสอนวิชาภาษาอังกฤษ ยังไม่ทั่วถึงเท่าที่ควร</t>
  </si>
  <si>
    <t>3อาจารย์ใช้วิธีการสอนที่ทำให้เข้าใจได้ง่ายยิ่งขึ้น</t>
  </si>
  <si>
    <t>4.ระยะเวลาในการเรียนในแต่ละครั้งควรปรับให้เหมาะสมไม่ใช้เวลานานเกินไป</t>
  </si>
  <si>
    <t>กลุ่ม Upper-Intermediate</t>
  </si>
  <si>
    <t>2.อาจารย์และเจ้าหน้าที่ดูแลดี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</si>
  <si>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</si>
  <si>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        จากตารางแสดงจำนวนผู้เข้าร่วมรับการอบรมจำแนกตามคณะ/วิทยาลัย พบว่า กลุ่ม Elementary 2</t>
  </si>
  <si>
    <t xml:space="preserve">          จากตารางแสดงจำนวนผู้เข้าร่วมรับการอบรมจำแนกตามสาขาวิชา พบว่า กลุ่ม Elementary 2 </t>
  </si>
  <si>
    <t xml:space="preserve">   สาขาวิชาวิทยาศาสตร์สิ่งแวดล้อม</t>
  </si>
  <si>
    <t xml:space="preserve">   สาขาวิชาการบริหารเทคโนโลยีสารสนเทศเชิงกลุยุทธ์</t>
  </si>
  <si>
    <t xml:space="preserve">   สาขาวิชาวิทยาลัยพลังงานทดแทนและสมาร์ตกริดเทคโนโลยี</t>
  </si>
  <si>
    <t xml:space="preserve">   สาขาวิชาเคมีอุตสาหกรรม</t>
  </si>
  <si>
    <t>กลุ่ม Starter 2 (N = 40)</t>
  </si>
  <si>
    <t>EPE (Upper-Intermediate) N = 40</t>
  </si>
  <si>
    <t xml:space="preserve">    4. Starter 2                          จำนวน 40 คน</t>
  </si>
  <si>
    <t>ในครั้งนี้ จำนวนทั้งสิ้น 280 คน จำแนกเป็น</t>
  </si>
  <si>
    <t xml:space="preserve">           จากตารางพบว่า กลุ่ม Elementary 2 เป็นเพศหญิง คิดเป็นร้อยละ 6.79 เพศชาย คิดเป็นร้อยละ 6.43</t>
  </si>
  <si>
    <t xml:space="preserve">อายุระหว่าง 31 - 40 ปี คิดเป็นร้อยละ 3.21 กลุ่ม Intermediate ส่วนใหญ่มีอายุระหว่าง 20 - 30 ปี </t>
  </si>
  <si>
    <t>คิดเป็นร้อยละ 2.14 และคณะวิศวกรรมศาสตร์ คิดเป็นร้อยละ 1.79 กลุ่ม Intermediate ส่วนใหญ่สังกัด</t>
  </si>
  <si>
    <t xml:space="preserve">เศรษฐ์ศาสตร์และการสื่อสาร คิดเป็นร้อยละ 5.36 กลุ่ม Pre - Intermediate สังกัดคณะสาธารณสุขศาสตร์ </t>
  </si>
  <si>
    <t>คิดเป็นร้อยละ 7.50 รองลงมาคือ คณะศึกษาศาสตร์ คิดเป็นร้อยละ 5.00 และคณะบริหารธุรกิจ เศรษฐ์ศาสตร์</t>
  </si>
  <si>
    <t xml:space="preserve">และการสื่อสาร คิดเป็นร้อยละ 3.57 กลุ่ม Starter 2 สังกัดคณะศึกษาศาสตร์ คิดเป็นร้อยละ 4.29 </t>
  </si>
  <si>
    <t>คณะสาธารณสุขศาสตร์ คิดเป็นร้อยละ 1.79 กลุ่ม Upper-Intermediate สังกัดคณะศึกษาศาสตร์</t>
  </si>
  <si>
    <t>คิดเป็นร้อยละ 6.79 รองลงมาคือ คณะวิทยาศาสตร์ คิดเป็นร้อยละ 1.79 และคณะสาธารณสุขศาสตร์</t>
  </si>
  <si>
    <t>คณะสังคมศาสตร์ คิดเป็นร้อยละ 1.43</t>
  </si>
  <si>
    <t>สาขาวิชาการบริหารธุรกิจ คิดเป็นร้อยละ 2.14 รองลงมาคือ สาขาวิชาหลักสูตรและการสอน</t>
  </si>
  <si>
    <t>คิดเป็นร้อยละ 1.79 และสาขาวิชาเทคโนโลยีชีวภาพทางการเกษตร คิดเป็นร้อยละ 1.07</t>
  </si>
  <si>
    <t xml:space="preserve">กลุ่ม Intermediate สาขาวิชาสาธารณสุขศาสตร์ คิดเป็นร้อยละ 5.71 รองลงมาคือ </t>
  </si>
  <si>
    <t>สำหรับนิสิตบัณฑิตศึกษา ในกลุ่ม Elementary 2  พบว่า ภาพรวมมีความพึงพอใจอยู่ในระดับมาก</t>
  </si>
  <si>
    <t>เลิกสอน ตรงตามเวลาอยู่ในระดับมากที่สุด (ค่าเฉลี่ยเท่ากับ 4.57) รองลงมาคือ ข้อ 1) เจ้าหน้าที่ให้บริการ</t>
  </si>
  <si>
    <t xml:space="preserve">ตอบคำถามออนไลน์ได้ถูกต้อง ชัดเจน และรวดเร็วอยู่ในระดับมากที่สุด (ค่าเฉลี่ยเท่ากับ 4.54) </t>
  </si>
  <si>
    <t>และข้อ 7) อาจารย์ผู้สอนมีการอธิบายเนื้อหาวิชาได้อย่างชัดเจน และเข้าใจง่าย</t>
  </si>
  <si>
    <t>อยู่ในระดับมากที่สุด (ค่าเฉลี่ยเท่ากับ 4.51)</t>
  </si>
  <si>
    <t>ภาพรวม อยู่ในระดับปานกลาง (ค่าเฉลี่ย 3.00) และหลังเข้ารับการอบรมค่าเฉลี่ยความรู้ ความเข้าใจสูงขึ้น</t>
  </si>
  <si>
    <t>สำหรับนิสิตบัณฑิตศึกษา ในกลุ่ม Intermediate พบว่า ภาพรวมมีความพึงพอใจอยู่ในระดับมาก</t>
  </si>
  <si>
    <t>(ค่าเฉลี่ยเท่ากับ 4.44) เมื่อพิจารณารายข้อพบว่า ข้อที่มีค่าเฉลี่ยสูงสุด คือ ข้อ 9) อาจารย์ผู้สอนเข้าสอน – เลิกสอน</t>
  </si>
  <si>
    <t>ตรงตามเวลาอยู่ในระดับมากที่สุด (ค่าเฉลี่ยเท่ากับ 4.70) รองลงมาคือ ข้อ 7) อาจารย์ผู้สอนมีการอธิบายเนื้อหา</t>
  </si>
  <si>
    <t>วิชาได้อย่างชัดเจน และเข้าใจง่ายอยู่ในระดับมากที่สุด (ค่าเฉลี่ยเท่ากับ 4.51) และข้อ 8) อาจารย์ผู้สอนใช้สื่อ</t>
  </si>
  <si>
    <t>ในการอบรมที่เหมาะสมกับเนื้อหา และตอบคำถามได้อย่างชัดเจนอยู่ในระดับมาก (ค่าเฉลี่ยเท่ากับ 4.50)</t>
  </si>
  <si>
    <t>ภาพรวม อยู่ในระดับปานกลาง (ค่าเฉลี่ย 3.13) และหลังเข้ารับการอบรมค่าเฉลี่ยความรู้ ความเข้าใจสูงขึ้น</t>
  </si>
  <si>
    <t xml:space="preserve">(ค่าเฉลี่ยเท่ากับ 4.48) เมื่อพิจารณารายข้อพบว่า ข้อที่มีค่าเฉลี่ยสูงสุด คือ ข้อ 9) อาจารย์ผู้สอนเข้าสอน – </t>
  </si>
  <si>
    <t>สำหรับนิสิตบัณฑิตศึกษา ในกลุ่ม Pre - Intermediate  พบว่า ภาพรวมมีความพึงพอใจอยู่ในระดับมาก</t>
  </si>
  <si>
    <t>เลิกสอน ตรงตามเวลาอยู่ในระดับมากที่สุด (ค่าเฉลี่ยเท่ากับ 4.68) รองลงมาคือ ข้อ 1) เจ้าหน้าที่ให้บริการ</t>
  </si>
  <si>
    <t xml:space="preserve">ตอบคำถามออนไลน์ได้ถูกต้อง ชัดเจน และรวดเร็วอยู่ในระดับมากที่สุด (ค่าเฉลี่ยเท่ากับ 4.55) และข้อ 2) </t>
  </si>
  <si>
    <t>การสมัครเข้ารับการอบบรมมีความสะดวกและง่ายต่อการใช้งาน และข้อ 7) อาจารย์ผู้สอนมีการอธิบาย</t>
  </si>
  <si>
    <t>เนื้อหาวิชาได้อย่างชัดเจน และเข้าใจง่ายอยู่ในระดับมากที่สุด (ค่าเฉลี่ยเท่ากับ 4.51)</t>
  </si>
  <si>
    <t>EPE (Starter 2) N = 40</t>
  </si>
  <si>
    <t>(ค่าเฉลี่ยเท่ากับ 4.75) เมื่อพิจารณารายข้อพบว่า ข้อที่มีค่าเฉลี่ยสูงสุด คือ ข้อ 9) อาจารย์ผู้สอนใช้สื่อในการอบรม</t>
  </si>
  <si>
    <t xml:space="preserve">ที่เหมาะสมกับเนื้อหา และตอบคำถามได้อย่างชัดเจนอยู่ในระดับมากที่สุด (ค่าเฉลี่ยเท่ากับ 4.88) รองลงมาคือ ข้อ 7) </t>
  </si>
  <si>
    <t>อาจารย์ผู้สอนมีการอธิบายเนื้อหาวิชาได้อย่างชัดเจน และเข้าใจง่าย ข้อ 8) อาจารย์ผู้สอนใช้สื่อในการอบรมที่เหมาะสม</t>
  </si>
  <si>
    <t>กับเนื้อหา และตอบคำถามได้อย่างชัดเจนอยู่ในระดับมากที่สุด (ค่าเฉลี่ยเท่ากับ 4.85) และข้อ 6) หนังสือที่เรียน</t>
  </si>
  <si>
    <t xml:space="preserve">มีเนื้อหาสาระ ความชัดเจน ความครบถ้วนตรงตามความต้องการ และเข้าใจง่ายอยู่ในระดับมากที่สุด </t>
  </si>
  <si>
    <t>(ค่าเฉลี่ยเท่ากับ 4.83)</t>
  </si>
  <si>
    <t>2.ระบบเสียงเทปวิดิโอในการเรียนการสอนเสียงในเทปวิดีโอขาดๆหายๆ</t>
  </si>
  <si>
    <t>ผลการประเมินโครงการภาษาอังกฤษเพื่อยกระดับความรู้นิสิตบัณฑิตศึกษา วันที่ 3 เมษายน 2564</t>
  </si>
  <si>
    <t>จำนวนทั้งสิ้น 280 คน จำแนกเป็น</t>
  </si>
  <si>
    <t xml:space="preserve">          1. Elementary 2                    จำนวน 37 คน</t>
  </si>
  <si>
    <t xml:space="preserve">          2. Intermediate                     จำนวน 84 คน</t>
  </si>
  <si>
    <t xml:space="preserve">          3. Pre - Intermediate             จำนวน 78 คน</t>
  </si>
  <si>
    <t xml:space="preserve">          4. Starter 2                          จำนวน 40 คน</t>
  </si>
  <si>
    <t xml:space="preserve">          5. Upper-Intermediate          จำนวน 41 คน</t>
  </si>
  <si>
    <t>คิดเป็นร้อยละ 6.79 และเพศชาย คิดเป็นร้อยละ 6.43 แสดงจำนวนผู้เข้ารับการอบรมจำแนกตามอายุ</t>
  </si>
  <si>
    <t xml:space="preserve">พบว่า ผู้เข้ารับการอบรมส่วนใหญ่มีอายุระหว่าง 20 - 30 ปี คิดเป็นร้อยละ 8.57 รองลงมาคือ อายุระหว่าง  </t>
  </si>
  <si>
    <t xml:space="preserve">31 - 40 ปี คิดเป็นร้อยละ 3.21 แสดงจำนวนผู้เข้ารับการอบรมจำแนกตามระดับการศึกษา พบว่า  </t>
  </si>
  <si>
    <t>คิดเป็นร้อยละ 1.79 แสดงจำนวนผู้เข้ารับการอบรมจำแนกตามสาขาวิชา พบว่า ส่วนใหญ่สาขาวิชาบริหารธุรกิจ</t>
  </si>
  <si>
    <t>คิดเป็นร้อยละ 2.14 รองลงมาคือ สาขาวิชาหลักสูตรและการสอน คิดเป็นร้อยละ 1.79</t>
  </si>
  <si>
    <t>เป็นนิสิตปริญญาโท คิดเป็นร้อยละ 8.57 นิสิตปริญญาเอก คิดเป็นร้อยละ 4.64 แสดงจำนวนผู้เข้ารับ</t>
  </si>
  <si>
    <t xml:space="preserve">การอบรมจำแนกตามคณะ/วิทยาลัย พบว่า เป็นนิสิตสังกัดคณะศึกษาศาสตร์ คิดเป็นร้อยละ 3.21 </t>
  </si>
  <si>
    <t xml:space="preserve">รองลงมาคือ คณะบริหารธุรกิจ เศรษฐศาสตร์และการสื่อสาร คิดเป็นร้อยละ 2.14 และคณะวิศวกรรมศาสตร์ </t>
  </si>
  <si>
    <t xml:space="preserve">         สาขาวิชาเทคโนโลยีชีวภาพทางการเกษตร คิดเป็นร้อยละ 1.07</t>
  </si>
  <si>
    <t xml:space="preserve">คิดเป็นร้อยละ 17.14 เพศชาย คิดเป็นร้อยละ 12.86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</si>
  <si>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15.00 รองลงมาคือ </t>
  </si>
  <si>
    <t xml:space="preserve">อายุระหว่าง 31 - 40 ปี คิดเป็นร้อยละ 9.29 จำนวนผู้เข้ารับการอบรมจำแนกตามระดับการศึกษา </t>
  </si>
  <si>
    <t>พบว่า เป็นนิสิตปริญญาโท คิดเป็นร้อยละ 20.00 นิสิตปริญญาเอก คิดเป็นร้อยละ 10.00</t>
  </si>
  <si>
    <t>คิดเป็นร้อยละ 7.14 รองลงมาคือ คณะสาธารณสุขศาสตร์ คิดเป็นร้อยละ 5.71</t>
  </si>
  <si>
    <t xml:space="preserve">จำแนกตามสาขาวิชา พบว่า ส่วนใหญ่สาขาวิชาสาธารณสุขศาสตร์ คิดเป็นร้อยละ 5.71 </t>
  </si>
  <si>
    <t>รองลงมาคือ สาขาวิชาการบริหารการศึกษา คิดเป็นร้อยละ 3.21</t>
  </si>
  <si>
    <t>และสาขาวิชาบริหารธุรกิจ คิดเป็นร้อยละ 2.50</t>
  </si>
  <si>
    <t>เป็นเพศหญิง คิดเป็นร้อยละ 18.21 เพศชาย คิดเป็นร้อยละ 9.64 แสดงจำนวนผู้เข้ารับการอบรม</t>
  </si>
  <si>
    <t>จำแนกตามอายุ พบว่า ผู้เข้ารับการอบรมส่วนใหญ่ มีอายุระหว่าง 20 - 30 ปี คิดเป็นร้อยละ 12.50</t>
  </si>
  <si>
    <t>รองลงมาคือ 31 - 40 ปี คิดเป็นร้อยละ 9.64 จำนวนผู้เข้ารับการอบรมจำแนกตามระดับการศึกษา พบว่า</t>
  </si>
  <si>
    <t>เป็นนิสิตปริญญาโท คิดเป็นร้อยละ 18.21 นิสิตปริญญาเอก คิดเป็นร้อยละ 9.64 จำนวนผู้เข้ารับการอบรม</t>
  </si>
  <si>
    <t xml:space="preserve">จำแนกตามคณะ/วิทยาลัย พบว่า เป็นนิสิตสังกัดคณะสาธารณสุขศาสตร์ คิดเป็นร้อยละ 7.50 รองลงมาคือ </t>
  </si>
  <si>
    <t>และคณะบริหารธุรกิจ เศรษฐศาสตร์และการสื่อสาร คิดเป็นร้อยละ 5.36 จำนวนผู้เข้ารับการอบรม</t>
  </si>
  <si>
    <t xml:space="preserve">คณะศึกษาศาสตร์ คิดเป็นร้อยละ 5.00 และคณะบริหารธุรกิจ เศรษฐศาสตร์และการสื่อสาร </t>
  </si>
  <si>
    <t xml:space="preserve">คิดเป็นร้อยละ 3.57 และจำนวนผู้เข้ารับการอบรมจำแนกตามสาขาวิชา พบว่า </t>
  </si>
  <si>
    <t>ส่วนใหญ่สาขาวิชาสาธารณสุขศาสตร์ คิดเป็นร้อยละ 7.50 รองลงมาคือ สาขาวิชาบริหารธุรกิจ</t>
  </si>
  <si>
    <t xml:space="preserve">คิดเป็นร้อยละ 7.86 เพศหญิง คิดเป็นร้อยละ 6.43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</si>
  <si>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7.86 รองลงมาคือ </t>
  </si>
  <si>
    <t xml:space="preserve">อายุระหว่าง 31 - 40 ปี คิดเป็นร้อยละ 5.36 จำนวนผู้เข้ารับการอบรมจำแนกตามระดับการศึกษา </t>
  </si>
  <si>
    <t>พบว่า เป็นนิสิตปริญญาเอก คิดเป็นร้อยละ 13.57 นิสิตปริญญาโท คิดเป็นร้อยละ 0.71</t>
  </si>
  <si>
    <t xml:space="preserve">คิดเป็นร้อยละ 4.29 รองลงมาคือ คณะวิทยาศาสตร์ คิดเป็นร้อยละ 2.50 และคณะบริหารธุรกิจ </t>
  </si>
  <si>
    <t xml:space="preserve">เศรษฐศาสตร์และการสื่อสาร และคณะสาธารณสุขศาสตร์ คิดเป็นร้อยละ 1.79 จำแนกตามสาขาวิชา </t>
  </si>
  <si>
    <t>พบว่า ส่วนใหญ่สาขาวิชาสังคมศึกษา คิดเป็นร้อยละ 2.14 รองลงมาคือ สาขาวิชาหลักสูตรและการสอน</t>
  </si>
  <si>
    <t>และสาขาวิชาสาธารณสุขศาสตร์ คิดเป็นร้อยละ 1.79 และสาขาวิชาบริหารธุรกิจ คิดเป็นร้อยละ 1.43</t>
  </si>
  <si>
    <t xml:space="preserve">              5. กลุ่ม Upper-Intermediate พบว่า จำนวนผู้เข้ารับการอบรมจำแนกตามเพศเป็นเพศหญิง</t>
  </si>
  <si>
    <t xml:space="preserve">คิดเป็นร้อยละ 7.86 เพศชาย คิดเป็นร้อยละ 6.79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</si>
  <si>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8.21 รองลงมาคือ </t>
  </si>
  <si>
    <t xml:space="preserve">อายุระหว่าง 41 - 50 ปี คิดเป็นร้อยละ 5.00 จำนวนผู้เข้ารับการอบรมจำแนกตามระดับการศึกษา </t>
  </si>
  <si>
    <t>พบว่า เป็นนิสิตปริญญาเอก คิดเป็นร้อยละ 13.21 นิสิตปริญญาโท คิดเป็นร้อยละ 1.43</t>
  </si>
  <si>
    <t>การบริหารการศึกษา คิดเป็นร้อยละ 3.21 รองลงมาคือ สาขาวิชาเทคโนโลยีและสื่อสารการศึกษา</t>
  </si>
  <si>
    <t>และคณะสังคมศาสตร์ คิดเป็นร้อยละ 1.43 จำแนกตามสาขาวิชา พบว่า ส่วนใหญ่สาขาวิชา</t>
  </si>
  <si>
    <t xml:space="preserve">และสาขาวิชาสาธารณสุขศาสตร์ คิดเป็นร้อยละ 1.43 และสาขาวิชาเทคโนโลยีสารสนเทศ </t>
  </si>
  <si>
    <t>คิดเป็นร้อยละ 1.07</t>
  </si>
  <si>
    <t>เกี่ยวกับกิจกรรมที่จัดในโครงการฯ ภาพรวม อยู่ในระดับปานกลาง (ค่าเฉลี่ย 3.00) และหลังเข้ารับ</t>
  </si>
  <si>
    <t>การอบรมมีค่าเฉลี่ยความรู้ ความเข้าใจสูงขึ้นอยู่ในระดับมาก (ค่าเฉลี่ย 3.86)</t>
  </si>
  <si>
    <t>เกี่ยวกับกิจกรรมที่จัดก่อนการอบรม อยู่ในระดับปานกลาง (ค่าเฉลี่ย 3.13)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</si>
  <si>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3.94) </t>
  </si>
  <si>
    <t>ความเข้าใจเกี่ยวกับกิจกรรมที่จัดก่อนการอบรมอยู่ในระดับปานกลาง (ค่าเฉลี่ย 3.22)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</si>
  <si>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4.04) </t>
  </si>
  <si>
    <t>เกี่ยวกับกิจกรรมที่จัดก่อนการอบรม อยู่ในระดับปานกลาง (ค่าเฉลี่ย 3.23)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</si>
  <si>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4.30) </t>
  </si>
  <si>
    <t>5. กลุ่ม Upper-Intermediate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</si>
  <si>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 อยู่ในระดับมาก (ค่าเฉลี่ย 3.59) และหลังเข้ารับ</t>
  </si>
  <si>
    <t xml:space="preserve">การอบรม ค่าเฉลี่ยความรู้ ความเข้าใจสูงขึ้นอยู่ในระดับมาก (ค่าเฉลี่ย 4.39) </t>
  </si>
  <si>
    <t xml:space="preserve">1. กลุ่ม Elementary 2  พบว่า ภาพรวมมีความพึงพอใจอยู่ในระดับมาก (ค่าเฉลี่ยเท่ากับ 4.36) </t>
  </si>
  <si>
    <t xml:space="preserve">         อยู่ในระดับมากที่สุด (ค่าเฉลี่ยเท่ากับ 4.57) รองลงมาคือ ข้อ 1) เจ้าหน้าที่ให้บริการตอบคำถามออนไลน์</t>
  </si>
  <si>
    <t xml:space="preserve">    </t>
  </si>
  <si>
    <t>ได้ถูกต้อง ชัดเจน และรวดเร็ว อยู่ในระดับมากที่สุด (ค่าเฉลี่ยเท่ากับ 4.54) และข้อ 7) อาจารย์ผู้สอน</t>
  </si>
  <si>
    <t>มีการอธิบายเนื้อหาวิชาได้อย่างชัดเจน และเข้าใจง่าย อยู่ในระดับมากที่สุด (ค่าเฉลี่ยเท่ากับ 4.51)</t>
  </si>
  <si>
    <t xml:space="preserve">         อยู่ในระดับมากที่สุด (ค่าเฉลี่ยเท่ากับ 4.70) รองลงมาคือ ข้อ 7) อาจารย์ผู้สอนมีการอธิบายเนื้อหาวิชา </t>
  </si>
  <si>
    <t xml:space="preserve">         </t>
  </si>
  <si>
    <t xml:space="preserve">         ได้อย่างชัดเจนและเข้าใจง่าย อยู่ในระดับมากที่สุด (ค่าเฉลี่ยเท่ากับ 4.51) และข้อ 8) อาจารย์ผู้สอนใช้สื่อ</t>
  </si>
  <si>
    <t xml:space="preserve">ในการอบรมที่เหมาะสมกับเนื้อหา และตอบคำถามได้อย่างชัดเจน อยู่ในระดับมาก </t>
  </si>
  <si>
    <t xml:space="preserve">         (ค่าเฉลี่ยเท่ากับ 4.50)</t>
  </si>
  <si>
    <t xml:space="preserve">         (ค่าเฉลี่ยเท่ากับ 4.48)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</si>
  <si>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เลิกสอน ตรงตามเวลาอยู่ในระดับมากที่สุด (ค่าเฉลี่ยเท่ากับ 4.68) รองลงมาคือ ข้อ 1) เจ้าหน้าที่</t>
  </si>
  <si>
    <t>ให้บริการตอบคำถามออนไลน์ได้ถูกต้อง ชัดเจน และรวดเร็ว และข้อ 2) การสมัครเข้ารับการอบบรม</t>
  </si>
  <si>
    <t xml:space="preserve">         มีความสะดวกและง่ายต่อการใช้งานอยู่ในระดับมากที่สุด (ค่าเฉลี่ยเท่ากับ 4.55) และข้อ 7) </t>
  </si>
  <si>
    <t xml:space="preserve">         อาจารย์ผู้สอนมีการอธิบายเนื้อหาวิชาได้อย่างชัดเจน และเข้าใจง่ายอยู่ในระดับมากที่สุด</t>
  </si>
  <si>
    <t xml:space="preserve">         (ค่าเฉลี่ยเท่ากับ 4.51)</t>
  </si>
  <si>
    <t xml:space="preserve">4. กลุ่ม Starter 2 พบว่า ภาพรวมมีความพึงพอใจอยู่ในระดับมากที่สุด (ค่าเฉลี่ยเท่ากับ 4.68) </t>
  </si>
  <si>
    <t>อยู่ในระดับมากที่สุด (ค่าเฉลี่ยเท่ากับ 4.85) รองลงมาคือ ข้อ 7) อาจารย์ผู้สอนมีการอธิบายเนื้อหาวิชา</t>
  </si>
  <si>
    <t xml:space="preserve">ได้อย่างชัดเจน และเข้าใจง่าย และข้อ 8) อาจารย์ผู้สอนใช้สื่อในการอบรมที่เหมาะสมกับเนื้อหา </t>
  </si>
  <si>
    <t xml:space="preserve">         และตอบคำถามได้อย่างชัดเจนอยู่ในระดับมากที่สุด (ค่าเฉลี่ยเท่ากับ 4.80) และข้อ 5) </t>
  </si>
  <si>
    <t xml:space="preserve">เนื้อหาสาระในบทเรียนที่ท่านอบรมมีความเหมาะสมกับระดับความรู้อยู่ในระดับมากที่สุด </t>
  </si>
  <si>
    <t>(ค่าเฉลี่ยเท่ากับ 4.78)</t>
  </si>
  <si>
    <t xml:space="preserve">5. กลุ่ม Upper-Intermediate  พบว่า ภาพรวมมีความพึงพอใจอยู่ในระดับมากที่สุด </t>
  </si>
  <si>
    <t xml:space="preserve">         (ค่าเฉลี่ยเท่ากับ 4.75) เมื่อพิจารณารายข้อพบว่า ข้อที่มีค่าเฉลี่ยสูงสุด คือ ข้อ 9) อาจารย์ผู้สอน</t>
  </si>
  <si>
    <t xml:space="preserve">เข้าสอน – เลิกสอน ตรงตามเวลาอยู่ในระดับมากที่สุด (ค่าเฉลี่ยเท่ากับ 4.88) รองลงมาคือ ข้อ 7) </t>
  </si>
  <si>
    <t>อาจารย์ผู้สอนมีการอธิบายเนื้อหาวิชาได้อย่างชัดเจน และเข้าใจง่าย และข้อ 8) อาจารย์ผู้สอน</t>
  </si>
  <si>
    <t xml:space="preserve">         ใช้สื่อในการอบรมที่เหมาะสมกับเนื้อหา และตอบคำถามได้อย่างชัดเจนอยู่ในระดับมากที่สุด </t>
  </si>
  <si>
    <t xml:space="preserve">(ค่าเฉลี่ยเท่ากับ 4.85) และข้อ 6) หนังสือที่เรียนมีเนื้อหาสาระ ความชัดเจน ความครบถ้วน </t>
  </si>
  <si>
    <t>ตรงตามความต้องการ และเข้าใจง่ายอยู่ในระดับมากที่สุด (ค่าเฉลี่ยเท่ากับ 4.83)</t>
  </si>
  <si>
    <r>
      <rPr>
        <b/>
        <sz val="16"/>
        <color rgb="FF000000"/>
        <rFont val="TH SarabunPSK"/>
        <family val="2"/>
      </rPr>
      <t>ข้อเสนอแนะ</t>
    </r>
    <r>
      <rPr>
        <sz val="16"/>
        <color rgb="FF000000"/>
        <rFont val="TH SarabunPSK"/>
        <family val="2"/>
      </rPr>
      <t xml:space="preserve"> ควรมีการเรียนการสอนออนไลน์ อาจารย์และเจ้าหน้าที่ดูแลดี</t>
    </r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</si>
  <si>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4.68)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</si>
  <si>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</si>
  <si>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อยู่ในระดับมากที่สุด (ค่าเฉลี่ยเท่ากับ 4.85) รองลงมาคือ ข้อ 7) อาจารย์ผู้สอนมีการอธิบายเนื้อหาวิชาได้อย่างชัดเจน </t>
  </si>
  <si>
    <t>อยู่ในระดับมากที่สุด (ค่าเฉลี่ยเท่ากับ 4.80) และข้อ 5) เนื้อหาสาระในบทเรียนที่ท่านอบรมมีความเหมาะสม</t>
  </si>
  <si>
    <t>กับระดับความรู้อยู่ในระดับมากที่สุด (ค่าเฉลี่ยเท่ากับ 4.78)</t>
  </si>
  <si>
    <t>4.รูปแบบของการเรียน ไม่ควรจัดเวลาให้มีการเรียนทั้งวัน ควรจัดแบ่งย่อยเวลาการเรียน</t>
  </si>
  <si>
    <t xml:space="preserve">กลุ่ม Intermediate เป็นเพศหญิง คิดเป็นร้อยละ 17.14 เพศชาย คิดเป็นร้อยละ 12.86 กลุ่ม Pre - Intermediate </t>
  </si>
  <si>
    <t xml:space="preserve">เป็นเพศหญิง คิดเป็นร้อยละ 18.21 เพศชาย คิดเป็นร้อยละ 9.64 กลุ่ม Starter 2 เป็นเพศหญิง คิดเป็นร้อยละ 7.86 </t>
  </si>
  <si>
    <t>เพศชาย คิดเป็นร้อยละ 6.79</t>
  </si>
  <si>
    <t xml:space="preserve">เพศชาย คิดเป็นร้อยละ 6.43 กลุ่ม Upper-Intermediate เป็นเพศหญิง คิดเป็นร้อยละ 7.86 </t>
  </si>
  <si>
    <t xml:space="preserve">คิดเป็นร้อยละ 15.00 รองลงมาคือ อายุระหว่าง 20 - 30 ปี คิดเป็นร้อยละ 9.29 กลุ่ม Pre - Intermediate </t>
  </si>
  <si>
    <t xml:space="preserve">อายุระหว่าง 20 - 30 ปี คิดเป็นร้อยละ 12.50 รองลงมาคือ อายุระหว่าง 31 - 40 ปี คิดเป็นร้อยละ 9.64 </t>
  </si>
  <si>
    <t xml:space="preserve">กลุ่ม Starter 2 อายุระหว่าง 20- 30 ปี  คิดเป็นร้อยละ 7.86 รองลงมาคือ อายุระหว่าง 31 - 40 ปี </t>
  </si>
  <si>
    <t>รองลงมาคือ อายุระหว่าง 41 - 50 ปี  คิดเป็นร้อยละ 5.00</t>
  </si>
  <si>
    <t xml:space="preserve">          จากตารางพบว่า กลุ่ม Elementary 2 เป็นนิสิตปริญญาโท คิดเป็นร้อยละ 8.57 นิสิตปริญญาเอก </t>
  </si>
  <si>
    <t xml:space="preserve">คิดเป็นร้อยละ 10.00 กลุ่ม Pre - Intermediate เป็นนิสิตปริญญาโท คิดเป็นร้อยละ 18.21 </t>
  </si>
  <si>
    <t xml:space="preserve">นิสิตปริญญาเอก คิดเป็นร้อยละ 9.64 กลุ่ม Starter 2 เป็นนิสิตปริญญาเอก คิดเป็นร้อยละ 13.57 </t>
  </si>
  <si>
    <t xml:space="preserve">นิสิตปริญญาโท คิดเป็นร้อยละ 0.71 กลุ่ม Upper-Intermediate เป็นนิสิตปริญญาเอก </t>
  </si>
  <si>
    <t>คิดเป็นร้อยละ 13.21 นิสิตปริญญาโท คิดเป็นร้อยละ 1.43</t>
  </si>
  <si>
    <t xml:space="preserve">รองลงมาคือ คณะวิทยาศาสตร์ คิดเป็นร้อยละ 2.50 และคณะบริหารธุรกิจ เศรษฐศาสตร์และการสื่อสาร </t>
  </si>
  <si>
    <t xml:space="preserve">เป็นนิสิตสังกัดคณะศึกษาศาสตร์ คิดเป็นร้อยละ 3.21 รองลงมาคือ คณะบริหารธุรกิจ เศรษฐศาสตร์และการสื่อสาร </t>
  </si>
  <si>
    <t xml:space="preserve">2. กลุ่ม Intermediate พบว่า ภาพรวมมีความพึงพอใจอยู่ในระดับมาก (ค่าเฉลี่ยเท่ากับ 4.44) </t>
  </si>
  <si>
    <t xml:space="preserve">สาขาวิชาคณิตศาสตร์ คิดเป็นร้อยละ 1.79 และสาขาวิชาพลศึกษาและวิทยาศาสตร์การออกกำลังกาย </t>
  </si>
  <si>
    <t xml:space="preserve">สาขาวิชาวิทยาศาสตร์การเกษตร สาขาวิชาการบริหารการศึกษา และสาขาวิชาหลักสูตรและการสอน </t>
  </si>
  <si>
    <t>คิดเป็นร้อยละ 1.43</t>
  </si>
  <si>
    <t xml:space="preserve">          จากตารางพบว่า กลุ่ม Elementary 2  มีอายุระหว่าง 20 - 30 ปี คิดเป็นร้อยละ 8.57 รองลงมาคือ</t>
  </si>
  <si>
    <t xml:space="preserve">คิดเป็นร้อยละ 5.36 กลุ่ม Upper-Intermediate อายุระหว่าง 31 - 40 ปี  คิดเป็นร้อยละ 8.21 </t>
  </si>
  <si>
    <t xml:space="preserve">คิดเป็นร้อยละ 4.64 กลุ่ม Intermediate เป็นนิสิตปริญญาโท คิดเป็นร้อยละ 20.00 นิสิตปริญญาเอก </t>
  </si>
  <si>
    <t xml:space="preserve">สาขาวิชาบริหารการศึกษา คิดเป็นร้อยละ 3.21 และสาขาวิชาบริหารธุรกิจ คิดเป็นร้อยละ 2.50 </t>
  </si>
  <si>
    <t xml:space="preserve">กลุ่ม Pre - Intermediate ส่วนใหญ่สาขาวิชาสาธารณสุขศาสตร์ คิดเป็นร้อยละ 7.50 รองลงมาคือ   </t>
  </si>
  <si>
    <t>สาขาวิชาบริหารธุรกิจ สาขาวิชาคณิตศาสตร์ คิดเป็นร้อยละ 1.79 และสาขาวิชาพลศึกษา</t>
  </si>
  <si>
    <t xml:space="preserve">วิทยาศาสตร์การออกกำลังกาย สาขาวิชาวิทยาศาสตร์การเกษตร สาขาวิชาบริหารการศึกษา   </t>
  </si>
  <si>
    <t xml:space="preserve">คิดเป็นร้อยละ 2.14 รองลงมาคือ สาขาวิชาหลักสูตรและการสอน สาขาวิชาสาธารณสุขศาสตร์ </t>
  </si>
  <si>
    <t xml:space="preserve">คิดเป็นร้อยละ 1.79 และสาขาวิชาบริหารธุรกิจ คิดเป็นร้อยละ 1.43 กลุ่ม Upper-Intermediate  </t>
  </si>
  <si>
    <t>สาขาวิชาบริหารการศึกษา คิดเป็นร้อยละ 3.21 รองลงมาคือ สาขาวิชาเทคโนโลยีและสื่อสารการศึกษา</t>
  </si>
  <si>
    <t>สาขาวิชาสาธารณสุขศาสตร์ คิดเป็นร้อยละ 1.43 และสาขาวิชาเทคโนโลยีสารสนเทศ สาขาวิชา</t>
  </si>
  <si>
    <t>นวัตกรรมทางการวัดผลการเรียนรู้ คิดเป็นร้อยละ 1.07</t>
  </si>
  <si>
    <t xml:space="preserve">(ค่าเฉลี่ยเท่ากับ 4.36) เมื่อพิจารณารายข้อพบว่า ข้อที่มีค่าเฉลี่ยสูงสุด คือ ข้อ 9) อาจารย์ผู้สอนเข้าสอน – </t>
  </si>
  <si>
    <t>คณะศึกษาศาสตร์ คิดเป็นร้อยละ 7.14 รองลงมาคือ คณะสาธารณสุขศาสตร์ คิดเป็นร้อยละ 5.71 และคณะบริหารธุรกิจ</t>
  </si>
  <si>
    <t xml:space="preserve">และสาขาวิชาหลักสูตรและการสอน คิดเป็นร้อยละ 1.43 กลุ่ม Starter 2 สาขาวิชาสังคมศึกษา  </t>
  </si>
  <si>
    <t xml:space="preserve">และเข้าใจง่าย ข้อ 8) อาจารย์ผู้สอนใช้สื่อในการอบรมที่เหมาะสมกับเนื้อหา และตอบคำถามได้อย่างชัดเจน  </t>
  </si>
  <si>
    <t>5.อยากให้อาจารย์ผู้สอน ถาม - ตอบ กับนิสิต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</si>
</sst>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0"/>
      <color rgb="FF000000"/>
      <name val="TH Sarabun New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6"/>
      <color theme="1"/>
      <name val="TH Sarabun New"/>
      <family val="2"/>
      <charset val="222"/>
    </font>
    <font>
      <sz val="16"/>
      <color rgb="FF000000"/>
      <name val="TH Sarabun New"/>
      <family val="2"/>
      <charset val="222"/>
    </font>
    <font>
      <b/>
      <sz val="16"/>
      <name val="TH Sarabun New"/>
      <family val="2"/>
    </font>
    <font>
      <b/>
      <sz val="10"/>
      <color rgb="FF000000"/>
      <name val="Arial"/>
      <family val="2"/>
    </font>
    <font>
      <b/>
      <sz val="18"/>
      <color rgb="FF00000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4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4" fillId="0" borderId="7" xfId="0" applyFont="1" applyFill="1" applyBorder="1" applyAlignment="1"/>
    <xf numFmtId="0" fontId="9" fillId="0" borderId="4" xfId="0" applyFont="1" applyBorder="1" applyAlignment="1">
      <alignment horizontal="center" vertical="top"/>
    </xf>
    <xf numFmtId="0" fontId="4" fillId="0" borderId="2" xfId="0" applyFont="1" applyFill="1" applyBorder="1" applyAlignment="1"/>
    <xf numFmtId="0" fontId="9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4" xfId="0" applyFont="1" applyFill="1" applyBorder="1" applyAlignment="1"/>
    <xf numFmtId="0" fontId="7" fillId="0" borderId="19" xfId="0" applyFont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Fill="1" applyBorder="1" applyAlignment="1"/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9" fillId="0" borderId="9" xfId="0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0" borderId="1" xfId="0" applyFont="1" applyBorder="1" applyAlignment="1"/>
    <xf numFmtId="0" fontId="9" fillId="6" borderId="4" xfId="0" applyFont="1" applyFill="1" applyBorder="1" applyAlignment="1"/>
    <xf numFmtId="0" fontId="9" fillId="6" borderId="4" xfId="0" applyNumberFormat="1" applyFont="1" applyFill="1" applyBorder="1" applyAlignment="1"/>
    <xf numFmtId="0" fontId="9" fillId="6" borderId="4" xfId="0" applyNumberFormat="1" applyFont="1" applyFill="1" applyBorder="1"/>
    <xf numFmtId="0" fontId="26" fillId="0" borderId="0" xfId="0" applyFont="1" applyAlignment="1"/>
    <xf numFmtId="0" fontId="8" fillId="0" borderId="20" xfId="0" applyFont="1" applyBorder="1" applyAlignment="1">
      <alignment horizontal="left"/>
    </xf>
    <xf numFmtId="164" fontId="28" fillId="0" borderId="20" xfId="0" applyNumberFormat="1" applyFont="1" applyBorder="1" applyAlignment="1"/>
    <xf numFmtId="164" fontId="29" fillId="0" borderId="20" xfId="0" applyNumberFormat="1" applyFont="1" applyBorder="1" applyAlignment="1"/>
    <xf numFmtId="0" fontId="8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27" fillId="0" borderId="4" xfId="0" applyFont="1" applyBorder="1" applyAlignment="1"/>
    <xf numFmtId="0" fontId="25" fillId="0" borderId="4" xfId="0" applyFont="1" applyBorder="1" applyAlignment="1"/>
    <xf numFmtId="0" fontId="8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0" xfId="0" applyFont="1" applyBorder="1" applyAlignment="1">
      <alignment horizontal="center" vertical="top"/>
    </xf>
    <xf numFmtId="0" fontId="9" fillId="6" borderId="11" xfId="0" applyNumberFormat="1" applyFont="1" applyFill="1" applyBorder="1" applyAlignment="1"/>
    <xf numFmtId="0" fontId="6" fillId="7" borderId="4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30" fillId="0" borderId="0" xfId="0" applyFont="1" applyAlignment="1"/>
    <xf numFmtId="0" fontId="2" fillId="0" borderId="0" xfId="0" applyFont="1"/>
    <xf numFmtId="0" fontId="9" fillId="0" borderId="5" xfId="0" applyFont="1" applyBorder="1" applyAlignment="1"/>
    <xf numFmtId="0" fontId="9" fillId="0" borderId="7" xfId="0" applyFont="1" applyBorder="1" applyAlignment="1"/>
    <xf numFmtId="0" fontId="8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quotePrefix="1" applyFont="1" applyAlignment="1"/>
    <xf numFmtId="164" fontId="31" fillId="0" borderId="0" xfId="0" applyNumberFormat="1" applyFont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0" xfId="0" quotePrefix="1" applyFont="1" applyAlignment="1"/>
    <xf numFmtId="0" fontId="4" fillId="7" borderId="4" xfId="0" applyFont="1" applyFill="1" applyBorder="1" applyAlignment="1"/>
    <xf numFmtId="0" fontId="6" fillId="5" borderId="11" xfId="0" applyFont="1" applyFill="1" applyBorder="1" applyAlignment="1">
      <alignment horizontal="center"/>
    </xf>
    <xf numFmtId="164" fontId="9" fillId="7" borderId="4" xfId="0" applyNumberFormat="1" applyFont="1" applyFill="1" applyBorder="1" applyAlignment="1"/>
    <xf numFmtId="0" fontId="4" fillId="0" borderId="4" xfId="0" applyFont="1" applyBorder="1" applyAlignment="1"/>
    <xf numFmtId="0" fontId="6" fillId="0" borderId="0" xfId="0" applyFont="1" applyBorder="1" applyAlignment="1">
      <alignment horizontal="center"/>
    </xf>
    <xf numFmtId="0" fontId="9" fillId="6" borderId="0" xfId="0" applyNumberFormat="1" applyFont="1" applyFill="1" applyBorder="1" applyAlignment="1"/>
    <xf numFmtId="0" fontId="27" fillId="0" borderId="11" xfId="0" applyFont="1" applyBorder="1" applyAlignment="1"/>
    <xf numFmtId="2" fontId="3" fillId="0" borderId="0" xfId="0" applyNumberFormat="1" applyFont="1" applyBorder="1" applyAlignment="1">
      <alignment vertical="top"/>
    </xf>
    <xf numFmtId="0" fontId="27" fillId="6" borderId="4" xfId="0" applyNumberFormat="1" applyFont="1" applyFill="1" applyBorder="1"/>
    <xf numFmtId="0" fontId="6" fillId="0" borderId="4" xfId="0" applyFont="1" applyBorder="1" applyAlignment="1">
      <alignment horizontal="left"/>
    </xf>
    <xf numFmtId="0" fontId="33" fillId="6" borderId="4" xfId="0" applyNumberFormat="1" applyFont="1" applyFill="1" applyBorder="1"/>
    <xf numFmtId="0" fontId="34" fillId="0" borderId="4" xfId="0" applyFont="1" applyBorder="1" applyAlignment="1"/>
    <xf numFmtId="0" fontId="35" fillId="5" borderId="4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9" fillId="5" borderId="4" xfId="0" applyFont="1" applyFill="1" applyBorder="1" applyAlignment="1"/>
    <xf numFmtId="0" fontId="9" fillId="5" borderId="4" xfId="0" applyNumberFormat="1" applyFont="1" applyFill="1" applyBorder="1" applyAlignment="1"/>
    <xf numFmtId="0" fontId="27" fillId="5" borderId="4" xfId="0" applyNumberFormat="1" applyFont="1" applyFill="1" applyBorder="1"/>
    <xf numFmtId="0" fontId="25" fillId="5" borderId="4" xfId="0" applyFont="1" applyFill="1" applyBorder="1" applyAlignment="1"/>
    <xf numFmtId="0" fontId="6" fillId="4" borderId="21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36" fillId="0" borderId="0" xfId="0" applyFont="1" applyAlignment="1"/>
    <xf numFmtId="0" fontId="6" fillId="8" borderId="4" xfId="0" applyFont="1" applyFill="1" applyBorder="1" applyAlignment="1">
      <alignment horizontal="left"/>
    </xf>
    <xf numFmtId="0" fontId="37" fillId="5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6" fillId="0" borderId="7" xfId="0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7" borderId="0" xfId="0" applyFont="1" applyFill="1" applyAlignment="1"/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462</xdr:row>
          <xdr:rowOff>160020</xdr:rowOff>
        </xdr:from>
        <xdr:to>
          <xdr:col>1</xdr:col>
          <xdr:colOff>259080</xdr:colOff>
          <xdr:row>463</xdr:row>
          <xdr:rowOff>30480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373</xdr:row>
          <xdr:rowOff>220980</xdr:rowOff>
        </xdr:from>
        <xdr:to>
          <xdr:col>1</xdr:col>
          <xdr:colOff>259080</xdr:colOff>
          <xdr:row>374</xdr:row>
          <xdr:rowOff>83820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419</xdr:row>
          <xdr:rowOff>160020</xdr:rowOff>
        </xdr:from>
        <xdr:to>
          <xdr:col>1</xdr:col>
          <xdr:colOff>259080</xdr:colOff>
          <xdr:row>420</xdr:row>
          <xdr:rowOff>30480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511</xdr:row>
          <xdr:rowOff>160020</xdr:rowOff>
        </xdr:from>
        <xdr:to>
          <xdr:col>1</xdr:col>
          <xdr:colOff>259080</xdr:colOff>
          <xdr:row>512</xdr:row>
          <xdr:rowOff>30480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462</xdr:row>
          <xdr:rowOff>160020</xdr:rowOff>
        </xdr:from>
        <xdr:to>
          <xdr:col>1</xdr:col>
          <xdr:colOff>259080</xdr:colOff>
          <xdr:row>463</xdr:row>
          <xdr:rowOff>30480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373</xdr:row>
          <xdr:rowOff>220980</xdr:rowOff>
        </xdr:from>
        <xdr:to>
          <xdr:col>1</xdr:col>
          <xdr:colOff>259080</xdr:colOff>
          <xdr:row>374</xdr:row>
          <xdr:rowOff>83820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419</xdr:row>
          <xdr:rowOff>160020</xdr:rowOff>
        </xdr:from>
        <xdr:to>
          <xdr:col>1</xdr:col>
          <xdr:colOff>259080</xdr:colOff>
          <xdr:row>420</xdr:row>
          <xdr:rowOff>30480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511</xdr:row>
          <xdr:rowOff>160020</xdr:rowOff>
        </xdr:from>
        <xdr:to>
          <xdr:col>1</xdr:col>
          <xdr:colOff>259080</xdr:colOff>
          <xdr:row>512</xdr:row>
          <xdr:rowOff>30480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557</xdr:row>
          <xdr:rowOff>160020</xdr:rowOff>
        </xdr:from>
        <xdr:to>
          <xdr:col>1</xdr:col>
          <xdr:colOff>259080</xdr:colOff>
          <xdr:row>558</xdr:row>
          <xdr:rowOff>30480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557</xdr:row>
          <xdr:rowOff>160020</xdr:rowOff>
        </xdr:from>
        <xdr:to>
          <xdr:col>1</xdr:col>
          <xdr:colOff>259080</xdr:colOff>
          <xdr:row>558</xdr:row>
          <xdr:rowOff>30480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281"/>
  <sheetViews>
    <sheetView workbookViewId="0">
      <pane ySplit="1" topLeftCell="A113" activePane="bottomLeft" state="frozen"/>
      <selection pane="bottomLeft" activeCell="A2" sqref="A2:XFD281"/>
    </sheetView>
  </sheetViews>
  <sheetFormatPr defaultColWidth="14.44140625" defaultRowHeight="15.75" customHeight="1" x14ac:dyDescent="0.25"/>
  <cols>
    <col min="1" max="27" width="21.5546875" customWidth="1"/>
  </cols>
  <sheetData>
    <row r="1" spans="1:21" ht="13.2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5.75" customHeight="1" x14ac:dyDescent="0.25">
      <c r="A2" s="2">
        <v>44289.40447282407</v>
      </c>
      <c r="B2" s="3" t="s">
        <v>234</v>
      </c>
      <c r="C2" s="3" t="s">
        <v>20</v>
      </c>
      <c r="D2" s="3" t="s">
        <v>27</v>
      </c>
      <c r="E2" s="3" t="s">
        <v>31</v>
      </c>
      <c r="F2" s="3" t="s">
        <v>222</v>
      </c>
      <c r="G2" s="3" t="s">
        <v>235</v>
      </c>
      <c r="H2" s="3" t="s">
        <v>24</v>
      </c>
      <c r="I2" s="3">
        <v>5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5</v>
      </c>
      <c r="P2" s="3">
        <v>5</v>
      </c>
      <c r="Q2" s="3">
        <v>5</v>
      </c>
      <c r="R2" s="3">
        <v>3</v>
      </c>
      <c r="S2" s="3">
        <v>4</v>
      </c>
      <c r="T2" s="3">
        <v>4</v>
      </c>
    </row>
    <row r="3" spans="1:21" ht="15.75" customHeight="1" x14ac:dyDescent="0.25">
      <c r="A3" s="2">
        <v>44289.406375636579</v>
      </c>
      <c r="B3" s="3" t="s">
        <v>236</v>
      </c>
      <c r="C3" s="3" t="s">
        <v>20</v>
      </c>
      <c r="D3" s="3" t="s">
        <v>25</v>
      </c>
      <c r="E3" s="3" t="s">
        <v>31</v>
      </c>
      <c r="F3" s="3" t="s">
        <v>30</v>
      </c>
      <c r="G3" s="3" t="s">
        <v>237</v>
      </c>
      <c r="H3" s="3" t="s">
        <v>24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2</v>
      </c>
      <c r="S3" s="3">
        <v>3</v>
      </c>
      <c r="T3" s="3">
        <v>4</v>
      </c>
      <c r="U3" s="3" t="s">
        <v>238</v>
      </c>
    </row>
    <row r="4" spans="1:21" ht="15.75" customHeight="1" x14ac:dyDescent="0.25">
      <c r="A4" s="2">
        <v>44289.407075162038</v>
      </c>
      <c r="B4" s="3" t="s">
        <v>239</v>
      </c>
      <c r="C4" s="3" t="s">
        <v>20</v>
      </c>
      <c r="D4" s="3" t="s">
        <v>21</v>
      </c>
      <c r="E4" s="3" t="s">
        <v>22</v>
      </c>
      <c r="F4" s="3" t="s">
        <v>30</v>
      </c>
      <c r="G4" s="3" t="s">
        <v>240</v>
      </c>
      <c r="H4" s="3" t="s">
        <v>24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3</v>
      </c>
      <c r="S4" s="3">
        <v>4</v>
      </c>
      <c r="T4" s="3">
        <v>4</v>
      </c>
    </row>
    <row r="5" spans="1:21" ht="15.75" customHeight="1" x14ac:dyDescent="0.25">
      <c r="A5" s="2">
        <v>44289.409020532403</v>
      </c>
      <c r="B5" s="3" t="s">
        <v>241</v>
      </c>
      <c r="C5" s="3" t="s">
        <v>26</v>
      </c>
      <c r="D5" s="3" t="s">
        <v>27</v>
      </c>
      <c r="E5" s="3" t="s">
        <v>22</v>
      </c>
      <c r="F5" s="3" t="s">
        <v>64</v>
      </c>
      <c r="G5" s="3" t="s">
        <v>242</v>
      </c>
      <c r="H5" s="3" t="s">
        <v>24</v>
      </c>
      <c r="I5" s="3">
        <v>4</v>
      </c>
      <c r="J5" s="3">
        <v>4</v>
      </c>
      <c r="K5" s="3">
        <v>4</v>
      </c>
      <c r="L5" s="3">
        <v>3</v>
      </c>
      <c r="M5" s="3">
        <v>3</v>
      </c>
      <c r="N5" s="3">
        <v>4</v>
      </c>
      <c r="O5" s="3">
        <v>4</v>
      </c>
      <c r="P5" s="3">
        <v>4</v>
      </c>
      <c r="Q5" s="3">
        <v>4</v>
      </c>
      <c r="R5" s="3">
        <v>3</v>
      </c>
      <c r="S5" s="3">
        <v>4</v>
      </c>
      <c r="T5" s="3">
        <v>4</v>
      </c>
    </row>
    <row r="6" spans="1:21" ht="15.75" customHeight="1" x14ac:dyDescent="0.25">
      <c r="A6" s="2">
        <v>44289.413301319444</v>
      </c>
      <c r="B6" s="3" t="s">
        <v>243</v>
      </c>
      <c r="C6" s="3" t="s">
        <v>26</v>
      </c>
      <c r="D6" s="3" t="s">
        <v>27</v>
      </c>
      <c r="E6" s="3" t="s">
        <v>31</v>
      </c>
      <c r="F6" s="3" t="s">
        <v>179</v>
      </c>
      <c r="G6" s="3" t="s">
        <v>193</v>
      </c>
      <c r="H6" s="3" t="s">
        <v>36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4</v>
      </c>
      <c r="O6" s="3">
        <v>3</v>
      </c>
      <c r="P6" s="3">
        <v>3</v>
      </c>
      <c r="Q6" s="3">
        <v>4</v>
      </c>
      <c r="R6" s="3">
        <v>3</v>
      </c>
      <c r="S6" s="3">
        <v>4</v>
      </c>
      <c r="T6" s="3">
        <v>4</v>
      </c>
      <c r="U6" s="3" t="s">
        <v>667</v>
      </c>
    </row>
    <row r="7" spans="1:21" ht="15.75" customHeight="1" x14ac:dyDescent="0.25">
      <c r="A7" s="2">
        <v>44289.4148140162</v>
      </c>
      <c r="B7" s="3" t="s">
        <v>244</v>
      </c>
      <c r="C7" s="3" t="s">
        <v>26</v>
      </c>
      <c r="D7" s="3" t="s">
        <v>27</v>
      </c>
      <c r="E7" s="3" t="s">
        <v>31</v>
      </c>
      <c r="F7" s="3" t="s">
        <v>245</v>
      </c>
      <c r="G7" s="3" t="s">
        <v>33</v>
      </c>
      <c r="H7" s="3" t="s">
        <v>24</v>
      </c>
      <c r="I7" s="3">
        <v>5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5</v>
      </c>
      <c r="S7" s="3">
        <v>5</v>
      </c>
      <c r="T7" s="3">
        <v>5</v>
      </c>
    </row>
    <row r="8" spans="1:21" ht="15.75" customHeight="1" x14ac:dyDescent="0.25">
      <c r="A8" s="2">
        <v>44289.415362638887</v>
      </c>
      <c r="B8" s="3" t="s">
        <v>246</v>
      </c>
      <c r="C8" s="3" t="s">
        <v>26</v>
      </c>
      <c r="D8" s="3" t="s">
        <v>27</v>
      </c>
      <c r="E8" s="3" t="s">
        <v>31</v>
      </c>
      <c r="F8" s="3" t="s">
        <v>247</v>
      </c>
      <c r="G8" s="3" t="s">
        <v>193</v>
      </c>
      <c r="H8" s="3" t="s">
        <v>36</v>
      </c>
      <c r="I8" s="3">
        <v>4</v>
      </c>
      <c r="J8" s="3">
        <v>4</v>
      </c>
      <c r="K8" s="3">
        <v>4</v>
      </c>
      <c r="L8" s="3">
        <v>4</v>
      </c>
      <c r="M8" s="3">
        <v>3</v>
      </c>
      <c r="N8" s="3">
        <v>3</v>
      </c>
      <c r="O8" s="3">
        <v>4</v>
      </c>
      <c r="P8" s="3">
        <v>4</v>
      </c>
      <c r="Q8" s="3">
        <v>4</v>
      </c>
      <c r="R8" s="3">
        <v>3</v>
      </c>
      <c r="S8" s="3">
        <v>4</v>
      </c>
      <c r="T8" s="3">
        <v>4</v>
      </c>
      <c r="U8" s="3" t="s">
        <v>248</v>
      </c>
    </row>
    <row r="9" spans="1:21" ht="15.75" customHeight="1" x14ac:dyDescent="0.25">
      <c r="A9" s="2">
        <v>44289.41589138889</v>
      </c>
      <c r="B9" s="3" t="s">
        <v>249</v>
      </c>
      <c r="C9" s="3" t="s">
        <v>20</v>
      </c>
      <c r="D9" s="3" t="s">
        <v>25</v>
      </c>
      <c r="E9" s="3" t="s">
        <v>22</v>
      </c>
      <c r="F9" s="3" t="s">
        <v>61</v>
      </c>
      <c r="G9" s="3" t="s">
        <v>62</v>
      </c>
      <c r="H9" s="3" t="s">
        <v>250</v>
      </c>
      <c r="I9" s="3">
        <v>4</v>
      </c>
      <c r="J9" s="3">
        <v>5</v>
      </c>
      <c r="K9" s="3">
        <v>5</v>
      </c>
      <c r="L9" s="3">
        <v>4</v>
      </c>
      <c r="M9" s="3">
        <v>4</v>
      </c>
      <c r="N9" s="3">
        <v>5</v>
      </c>
      <c r="O9" s="3">
        <v>5</v>
      </c>
      <c r="P9" s="3">
        <v>5</v>
      </c>
      <c r="Q9" s="3">
        <v>5</v>
      </c>
      <c r="R9" s="3">
        <v>3</v>
      </c>
      <c r="S9" s="3">
        <v>4</v>
      </c>
      <c r="T9" s="3">
        <v>4</v>
      </c>
      <c r="U9" s="3" t="s">
        <v>251</v>
      </c>
    </row>
    <row r="10" spans="1:21" ht="15.75" customHeight="1" x14ac:dyDescent="0.25">
      <c r="A10" s="2">
        <v>44289.416637627313</v>
      </c>
      <c r="B10" s="3" t="s">
        <v>252</v>
      </c>
      <c r="C10" s="3" t="s">
        <v>20</v>
      </c>
      <c r="D10" s="3" t="s">
        <v>27</v>
      </c>
      <c r="E10" s="3" t="s">
        <v>31</v>
      </c>
      <c r="F10" s="3" t="s">
        <v>33</v>
      </c>
      <c r="G10" s="3" t="s">
        <v>253</v>
      </c>
      <c r="H10" s="3" t="s">
        <v>24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 t="s">
        <v>207</v>
      </c>
    </row>
    <row r="11" spans="1:21" ht="15.75" customHeight="1" x14ac:dyDescent="0.25">
      <c r="A11" s="2">
        <v>44289.416789861112</v>
      </c>
      <c r="B11" s="3" t="s">
        <v>254</v>
      </c>
      <c r="C11" s="3" t="s">
        <v>20</v>
      </c>
      <c r="D11" s="3" t="s">
        <v>27</v>
      </c>
      <c r="E11" s="3" t="s">
        <v>31</v>
      </c>
      <c r="F11" s="3" t="s">
        <v>23</v>
      </c>
      <c r="G11" s="3" t="s">
        <v>255</v>
      </c>
      <c r="H11" s="3" t="s">
        <v>36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2</v>
      </c>
      <c r="S11" s="3">
        <v>3</v>
      </c>
      <c r="T11" s="3">
        <v>4</v>
      </c>
    </row>
    <row r="12" spans="1:21" ht="15.75" customHeight="1" x14ac:dyDescent="0.25">
      <c r="A12" s="2">
        <v>44289.416811574076</v>
      </c>
      <c r="B12" s="3" t="s">
        <v>256</v>
      </c>
      <c r="C12" s="3" t="s">
        <v>20</v>
      </c>
      <c r="D12" s="3" t="s">
        <v>25</v>
      </c>
      <c r="E12" s="3" t="s">
        <v>22</v>
      </c>
      <c r="F12" s="3" t="s">
        <v>30</v>
      </c>
      <c r="G12" s="3" t="s">
        <v>257</v>
      </c>
      <c r="H12" s="3" t="s">
        <v>24</v>
      </c>
      <c r="I12" s="3">
        <v>4</v>
      </c>
      <c r="J12" s="3">
        <v>5</v>
      </c>
      <c r="K12" s="3">
        <v>5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4</v>
      </c>
      <c r="R12" s="3">
        <v>2</v>
      </c>
      <c r="S12" s="3">
        <v>3</v>
      </c>
      <c r="T12" s="3">
        <v>4</v>
      </c>
    </row>
    <row r="13" spans="1:21" ht="15.75" customHeight="1" x14ac:dyDescent="0.25">
      <c r="A13" s="2">
        <v>44289.417700983795</v>
      </c>
      <c r="B13" s="3" t="s">
        <v>258</v>
      </c>
      <c r="C13" s="3" t="s">
        <v>20</v>
      </c>
      <c r="D13" s="3" t="s">
        <v>25</v>
      </c>
      <c r="E13" s="3" t="s">
        <v>22</v>
      </c>
      <c r="F13" s="3" t="s">
        <v>46</v>
      </c>
      <c r="G13" s="3" t="s">
        <v>47</v>
      </c>
      <c r="H13" s="3" t="s">
        <v>250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</row>
    <row r="14" spans="1:21" ht="15.75" customHeight="1" x14ac:dyDescent="0.25">
      <c r="A14" s="2">
        <v>44289.418094733795</v>
      </c>
      <c r="B14" s="3" t="s">
        <v>259</v>
      </c>
      <c r="C14" s="3" t="s">
        <v>20</v>
      </c>
      <c r="D14" s="3" t="s">
        <v>21</v>
      </c>
      <c r="E14" s="3" t="s">
        <v>31</v>
      </c>
      <c r="F14" s="3" t="s">
        <v>61</v>
      </c>
      <c r="G14" s="3" t="s">
        <v>62</v>
      </c>
      <c r="H14" s="3" t="s">
        <v>250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2</v>
      </c>
      <c r="S14" s="3">
        <v>4</v>
      </c>
      <c r="T14" s="3">
        <v>4</v>
      </c>
      <c r="U14" s="3" t="s">
        <v>260</v>
      </c>
    </row>
    <row r="15" spans="1:21" ht="15.75" customHeight="1" x14ac:dyDescent="0.25">
      <c r="A15" s="2">
        <v>44289.418612696754</v>
      </c>
      <c r="B15" s="3" t="s">
        <v>261</v>
      </c>
      <c r="C15" s="3" t="s">
        <v>26</v>
      </c>
      <c r="D15" s="3" t="s">
        <v>27</v>
      </c>
      <c r="E15" s="3" t="s">
        <v>31</v>
      </c>
      <c r="F15" s="3" t="s">
        <v>44</v>
      </c>
      <c r="G15" s="3" t="s">
        <v>48</v>
      </c>
      <c r="H15" s="3" t="s">
        <v>24</v>
      </c>
      <c r="I15" s="3">
        <v>5</v>
      </c>
      <c r="J15" s="3">
        <v>4</v>
      </c>
      <c r="K15" s="3">
        <v>4</v>
      </c>
      <c r="L15" s="3">
        <v>3</v>
      </c>
      <c r="M15" s="3">
        <v>4</v>
      </c>
      <c r="N15" s="3">
        <v>5</v>
      </c>
      <c r="O15" s="3">
        <v>5</v>
      </c>
      <c r="P15" s="3">
        <v>4</v>
      </c>
      <c r="Q15" s="3">
        <v>4</v>
      </c>
      <c r="R15" s="3">
        <v>3</v>
      </c>
      <c r="S15" s="3">
        <v>4</v>
      </c>
      <c r="T15" s="3">
        <v>4</v>
      </c>
    </row>
    <row r="16" spans="1:21" ht="15.75" customHeight="1" x14ac:dyDescent="0.25">
      <c r="A16" s="2">
        <v>44289.418692557869</v>
      </c>
      <c r="B16" s="3" t="s">
        <v>262</v>
      </c>
      <c r="C16" s="3" t="s">
        <v>20</v>
      </c>
      <c r="D16" s="3" t="s">
        <v>27</v>
      </c>
      <c r="E16" s="3" t="s">
        <v>31</v>
      </c>
      <c r="F16" s="3" t="s">
        <v>23</v>
      </c>
      <c r="G16" s="3" t="s">
        <v>263</v>
      </c>
      <c r="H16" s="3" t="s">
        <v>36</v>
      </c>
      <c r="I16" s="3">
        <v>4</v>
      </c>
      <c r="J16" s="3">
        <v>4</v>
      </c>
      <c r="K16" s="3">
        <v>4</v>
      </c>
      <c r="L16" s="3">
        <v>4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4</v>
      </c>
      <c r="S16" s="3">
        <v>4</v>
      </c>
      <c r="T16" s="3">
        <v>5</v>
      </c>
    </row>
    <row r="17" spans="1:21" ht="15.75" customHeight="1" x14ac:dyDescent="0.25">
      <c r="A17" s="2">
        <v>44289.4189940625</v>
      </c>
      <c r="B17" s="3" t="s">
        <v>264</v>
      </c>
      <c r="C17" s="3" t="s">
        <v>20</v>
      </c>
      <c r="D17" s="3" t="s">
        <v>27</v>
      </c>
      <c r="E17" s="3" t="s">
        <v>31</v>
      </c>
      <c r="F17" s="3" t="s">
        <v>30</v>
      </c>
      <c r="G17" s="3" t="s">
        <v>48</v>
      </c>
      <c r="H17" s="3" t="s">
        <v>24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5</v>
      </c>
      <c r="T17" s="3">
        <v>5</v>
      </c>
      <c r="U17" s="3" t="s">
        <v>637</v>
      </c>
    </row>
    <row r="18" spans="1:21" ht="15.75" customHeight="1" x14ac:dyDescent="0.25">
      <c r="A18" s="2">
        <v>44289.4191655787</v>
      </c>
      <c r="B18" s="3" t="s">
        <v>265</v>
      </c>
      <c r="C18" s="3" t="s">
        <v>20</v>
      </c>
      <c r="D18" s="3" t="s">
        <v>27</v>
      </c>
      <c r="E18" s="3" t="s">
        <v>31</v>
      </c>
      <c r="F18" s="3" t="s">
        <v>23</v>
      </c>
      <c r="G18" s="3" t="s">
        <v>255</v>
      </c>
      <c r="H18" s="3" t="s">
        <v>36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</row>
    <row r="19" spans="1:21" ht="15.75" customHeight="1" x14ac:dyDescent="0.25">
      <c r="A19" s="2">
        <v>44289.419587604163</v>
      </c>
      <c r="B19" s="3" t="s">
        <v>266</v>
      </c>
      <c r="C19" s="3" t="s">
        <v>26</v>
      </c>
      <c r="D19" s="3" t="s">
        <v>27</v>
      </c>
      <c r="E19" s="3" t="s">
        <v>31</v>
      </c>
      <c r="F19" s="3" t="s">
        <v>44</v>
      </c>
      <c r="G19" s="3" t="s">
        <v>48</v>
      </c>
      <c r="H19" s="3" t="s">
        <v>36</v>
      </c>
      <c r="I19" s="3">
        <v>5</v>
      </c>
      <c r="J19" s="3">
        <v>4</v>
      </c>
      <c r="K19" s="3">
        <v>4</v>
      </c>
      <c r="L19" s="3">
        <v>3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3</v>
      </c>
      <c r="S19" s="3">
        <v>5</v>
      </c>
      <c r="T19" s="3">
        <v>5</v>
      </c>
    </row>
    <row r="20" spans="1:21" ht="15.75" customHeight="1" x14ac:dyDescent="0.25">
      <c r="A20" s="2">
        <v>44289.419611898149</v>
      </c>
      <c r="B20" s="3" t="s">
        <v>267</v>
      </c>
      <c r="C20" s="3" t="s">
        <v>20</v>
      </c>
      <c r="D20" s="3" t="s">
        <v>27</v>
      </c>
      <c r="E20" s="3" t="s">
        <v>31</v>
      </c>
      <c r="F20" s="3" t="s">
        <v>23</v>
      </c>
      <c r="G20" s="3" t="s">
        <v>268</v>
      </c>
      <c r="H20" s="3" t="s">
        <v>24</v>
      </c>
      <c r="I20" s="3">
        <v>5</v>
      </c>
      <c r="J20" s="3">
        <v>5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 t="s">
        <v>42</v>
      </c>
    </row>
    <row r="21" spans="1:21" ht="15.75" customHeight="1" x14ac:dyDescent="0.25">
      <c r="A21" s="2">
        <v>44289.419677442129</v>
      </c>
      <c r="B21" s="3" t="s">
        <v>269</v>
      </c>
      <c r="C21" s="3" t="s">
        <v>26</v>
      </c>
      <c r="D21" s="3" t="s">
        <v>27</v>
      </c>
      <c r="E21" s="3" t="s">
        <v>31</v>
      </c>
      <c r="F21" s="3" t="s">
        <v>179</v>
      </c>
      <c r="G21" s="3" t="s">
        <v>200</v>
      </c>
      <c r="H21" s="3" t="s">
        <v>24</v>
      </c>
      <c r="I21" s="3">
        <v>4</v>
      </c>
      <c r="J21" s="3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3</v>
      </c>
      <c r="S21" s="3">
        <v>4</v>
      </c>
      <c r="T21" s="3">
        <v>4</v>
      </c>
    </row>
    <row r="22" spans="1:21" ht="15.75" customHeight="1" x14ac:dyDescent="0.25">
      <c r="A22" s="2">
        <v>44289.419820532406</v>
      </c>
      <c r="B22" s="3" t="s">
        <v>270</v>
      </c>
      <c r="C22" s="3" t="s">
        <v>20</v>
      </c>
      <c r="D22" s="3" t="s">
        <v>21</v>
      </c>
      <c r="E22" s="3" t="s">
        <v>31</v>
      </c>
      <c r="F22" s="3" t="s">
        <v>52</v>
      </c>
      <c r="G22" s="3" t="s">
        <v>185</v>
      </c>
      <c r="H22" s="3" t="s">
        <v>24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>
        <v>5</v>
      </c>
      <c r="U22" s="3" t="s">
        <v>271</v>
      </c>
    </row>
    <row r="23" spans="1:21" ht="15.75" customHeight="1" x14ac:dyDescent="0.25">
      <c r="A23" s="2">
        <v>44289.420095173613</v>
      </c>
      <c r="B23" s="3" t="s">
        <v>272</v>
      </c>
      <c r="C23" s="3" t="s">
        <v>26</v>
      </c>
      <c r="D23" s="3" t="s">
        <v>27</v>
      </c>
      <c r="E23" s="3" t="s">
        <v>31</v>
      </c>
      <c r="F23" s="3" t="s">
        <v>40</v>
      </c>
      <c r="G23" s="3" t="s">
        <v>273</v>
      </c>
      <c r="H23" s="3" t="s">
        <v>36</v>
      </c>
      <c r="I23" s="3">
        <v>5</v>
      </c>
      <c r="J23" s="3">
        <v>4</v>
      </c>
      <c r="K23" s="3">
        <v>4</v>
      </c>
      <c r="L23" s="3">
        <v>4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2</v>
      </c>
      <c r="S23" s="3">
        <v>4</v>
      </c>
      <c r="T23" s="3">
        <v>5</v>
      </c>
    </row>
    <row r="24" spans="1:21" ht="15.75" customHeight="1" x14ac:dyDescent="0.25">
      <c r="A24" s="2">
        <v>44289.420376249996</v>
      </c>
      <c r="B24" s="3" t="s">
        <v>274</v>
      </c>
      <c r="C24" s="3" t="s">
        <v>20</v>
      </c>
      <c r="D24" s="3" t="s">
        <v>25</v>
      </c>
      <c r="E24" s="3" t="s">
        <v>22</v>
      </c>
      <c r="F24" s="3" t="s">
        <v>30</v>
      </c>
      <c r="G24" s="3" t="s">
        <v>275</v>
      </c>
      <c r="H24" s="3" t="s">
        <v>250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4</v>
      </c>
      <c r="P24" s="3">
        <v>4</v>
      </c>
      <c r="Q24" s="3">
        <v>5</v>
      </c>
      <c r="R24" s="3">
        <v>3</v>
      </c>
      <c r="S24" s="3">
        <v>4</v>
      </c>
      <c r="T24" s="3">
        <v>4</v>
      </c>
      <c r="U24" s="3" t="s">
        <v>276</v>
      </c>
    </row>
    <row r="25" spans="1:21" ht="15.75" customHeight="1" x14ac:dyDescent="0.25">
      <c r="A25" s="2">
        <v>44289.42056017361</v>
      </c>
      <c r="B25" s="3" t="s">
        <v>277</v>
      </c>
      <c r="C25" s="3" t="s">
        <v>20</v>
      </c>
      <c r="D25" s="3" t="s">
        <v>21</v>
      </c>
      <c r="E25" s="3" t="s">
        <v>22</v>
      </c>
      <c r="F25" s="3" t="s">
        <v>30</v>
      </c>
      <c r="G25" s="3" t="s">
        <v>35</v>
      </c>
      <c r="H25" s="3" t="s">
        <v>250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5</v>
      </c>
      <c r="S25" s="3">
        <v>5</v>
      </c>
      <c r="T25" s="3">
        <v>5</v>
      </c>
    </row>
    <row r="26" spans="1:21" ht="15.75" customHeight="1" x14ac:dyDescent="0.25">
      <c r="A26" s="2">
        <v>44289.420722847222</v>
      </c>
      <c r="B26" s="3" t="s">
        <v>278</v>
      </c>
      <c r="C26" s="3" t="s">
        <v>26</v>
      </c>
      <c r="D26" s="3" t="s">
        <v>21</v>
      </c>
      <c r="E26" s="3" t="s">
        <v>22</v>
      </c>
      <c r="F26" s="3" t="s">
        <v>30</v>
      </c>
      <c r="G26" s="3" t="s">
        <v>35</v>
      </c>
      <c r="H26" s="3" t="s">
        <v>250</v>
      </c>
      <c r="I26" s="3">
        <v>5</v>
      </c>
      <c r="J26" s="3">
        <v>4</v>
      </c>
      <c r="K26" s="3">
        <v>4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5</v>
      </c>
      <c r="U26" s="3" t="s">
        <v>279</v>
      </c>
    </row>
    <row r="27" spans="1:21" ht="15.75" customHeight="1" x14ac:dyDescent="0.25">
      <c r="A27" s="2">
        <v>44289.420781076391</v>
      </c>
      <c r="B27" s="3" t="s">
        <v>280</v>
      </c>
      <c r="C27" s="3" t="s">
        <v>26</v>
      </c>
      <c r="D27" s="3" t="s">
        <v>27</v>
      </c>
      <c r="E27" s="3" t="s">
        <v>31</v>
      </c>
      <c r="F27" s="3" t="s">
        <v>30</v>
      </c>
      <c r="G27" s="3" t="s">
        <v>48</v>
      </c>
      <c r="H27" s="3" t="s">
        <v>36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3</v>
      </c>
      <c r="S27" s="3">
        <v>4</v>
      </c>
      <c r="T27" s="3">
        <v>4</v>
      </c>
    </row>
    <row r="28" spans="1:21" ht="15.75" customHeight="1" x14ac:dyDescent="0.25">
      <c r="A28" s="2">
        <v>44289.42112201389</v>
      </c>
      <c r="B28" s="3" t="s">
        <v>281</v>
      </c>
      <c r="C28" s="3" t="s">
        <v>26</v>
      </c>
      <c r="D28" s="3" t="s">
        <v>27</v>
      </c>
      <c r="E28" s="3" t="s">
        <v>31</v>
      </c>
      <c r="F28" s="3" t="s">
        <v>282</v>
      </c>
      <c r="G28" s="3" t="s">
        <v>283</v>
      </c>
      <c r="H28" s="3" t="s">
        <v>36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5</v>
      </c>
      <c r="S28" s="3">
        <v>5</v>
      </c>
      <c r="T28" s="3">
        <v>5</v>
      </c>
    </row>
    <row r="29" spans="1:21" ht="15.75" customHeight="1" x14ac:dyDescent="0.25">
      <c r="A29" s="2">
        <v>44289.421470358793</v>
      </c>
      <c r="B29" s="3" t="s">
        <v>284</v>
      </c>
      <c r="C29" s="3" t="s">
        <v>26</v>
      </c>
      <c r="D29" s="3" t="s">
        <v>27</v>
      </c>
      <c r="E29" s="3" t="s">
        <v>31</v>
      </c>
      <c r="F29" s="3" t="s">
        <v>30</v>
      </c>
      <c r="G29" s="3" t="s">
        <v>48</v>
      </c>
      <c r="H29" s="3" t="s">
        <v>24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5</v>
      </c>
      <c r="P29" s="3">
        <v>4</v>
      </c>
      <c r="Q29" s="3">
        <v>4</v>
      </c>
      <c r="R29" s="3">
        <v>2</v>
      </c>
      <c r="S29" s="3">
        <v>3</v>
      </c>
      <c r="T29" s="3">
        <v>3</v>
      </c>
    </row>
    <row r="30" spans="1:21" ht="15.75" customHeight="1" x14ac:dyDescent="0.25">
      <c r="A30" s="2">
        <v>44289.421881250004</v>
      </c>
      <c r="B30" s="3" t="s">
        <v>285</v>
      </c>
      <c r="C30" s="3" t="s">
        <v>20</v>
      </c>
      <c r="D30" s="3" t="s">
        <v>27</v>
      </c>
      <c r="E30" s="3" t="s">
        <v>31</v>
      </c>
      <c r="F30" s="3" t="s">
        <v>286</v>
      </c>
      <c r="G30" s="3" t="s">
        <v>287</v>
      </c>
      <c r="H30" s="3" t="s">
        <v>24</v>
      </c>
      <c r="I30" s="3">
        <v>3</v>
      </c>
      <c r="J30" s="3">
        <v>1</v>
      </c>
      <c r="K30" s="3">
        <v>1</v>
      </c>
      <c r="L30" s="3">
        <v>1</v>
      </c>
      <c r="M30" s="3">
        <v>1</v>
      </c>
      <c r="N30" s="3">
        <v>2</v>
      </c>
      <c r="O30" s="3">
        <v>3</v>
      </c>
      <c r="P30" s="3">
        <v>2</v>
      </c>
      <c r="Q30" s="3">
        <v>2</v>
      </c>
      <c r="R30" s="3">
        <v>3</v>
      </c>
      <c r="S30" s="3">
        <v>3</v>
      </c>
      <c r="T30" s="3">
        <v>2</v>
      </c>
      <c r="U30" s="3" t="s">
        <v>638</v>
      </c>
    </row>
    <row r="31" spans="1:21" ht="15.75" customHeight="1" x14ac:dyDescent="0.25">
      <c r="A31" s="2">
        <v>44289.422713807871</v>
      </c>
      <c r="B31" s="3" t="s">
        <v>288</v>
      </c>
      <c r="C31" s="3" t="s">
        <v>20</v>
      </c>
      <c r="D31" s="3" t="s">
        <v>25</v>
      </c>
      <c r="E31" s="3" t="s">
        <v>31</v>
      </c>
      <c r="F31" s="3" t="s">
        <v>289</v>
      </c>
      <c r="G31" s="3" t="s">
        <v>33</v>
      </c>
      <c r="H31" s="3" t="s">
        <v>24</v>
      </c>
      <c r="I31" s="3">
        <v>4</v>
      </c>
      <c r="J31" s="3">
        <v>5</v>
      </c>
      <c r="K31" s="3">
        <v>5</v>
      </c>
      <c r="L31" s="3">
        <v>4</v>
      </c>
      <c r="M31" s="3">
        <v>5</v>
      </c>
      <c r="N31" s="3">
        <v>4</v>
      </c>
      <c r="O31" s="3">
        <v>5</v>
      </c>
      <c r="P31" s="3">
        <v>5</v>
      </c>
      <c r="Q31" s="3">
        <v>4</v>
      </c>
      <c r="R31" s="3">
        <v>3</v>
      </c>
      <c r="S31" s="3">
        <v>4</v>
      </c>
      <c r="T31" s="3">
        <v>4</v>
      </c>
    </row>
    <row r="32" spans="1:21" ht="15.75" customHeight="1" x14ac:dyDescent="0.25">
      <c r="A32" s="2">
        <v>44289.422810972217</v>
      </c>
      <c r="B32" s="3" t="s">
        <v>290</v>
      </c>
      <c r="C32" s="3" t="s">
        <v>20</v>
      </c>
      <c r="D32" s="3" t="s">
        <v>27</v>
      </c>
      <c r="E32" s="3" t="s">
        <v>31</v>
      </c>
      <c r="F32" s="3" t="s">
        <v>174</v>
      </c>
      <c r="G32" s="3" t="s">
        <v>185</v>
      </c>
      <c r="H32" s="3" t="s">
        <v>36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4</v>
      </c>
      <c r="O32" s="3">
        <v>5</v>
      </c>
      <c r="P32" s="3">
        <v>5</v>
      </c>
      <c r="Q32" s="3">
        <v>5</v>
      </c>
      <c r="R32" s="3">
        <v>1</v>
      </c>
      <c r="S32" s="3">
        <v>4</v>
      </c>
      <c r="T32" s="3">
        <v>5</v>
      </c>
      <c r="U32" s="3" t="s">
        <v>42</v>
      </c>
    </row>
    <row r="33" spans="1:21" ht="15.75" customHeight="1" x14ac:dyDescent="0.25">
      <c r="A33" s="2">
        <v>44289.42436960648</v>
      </c>
      <c r="B33" s="3" t="s">
        <v>291</v>
      </c>
      <c r="C33" s="3" t="s">
        <v>26</v>
      </c>
      <c r="D33" s="3" t="s">
        <v>27</v>
      </c>
      <c r="E33" s="3" t="s">
        <v>31</v>
      </c>
      <c r="F33" s="3" t="s">
        <v>52</v>
      </c>
      <c r="G33" s="3" t="s">
        <v>292</v>
      </c>
      <c r="H33" s="3" t="s">
        <v>36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5</v>
      </c>
      <c r="R33" s="3">
        <v>4</v>
      </c>
      <c r="S33" s="3">
        <v>4</v>
      </c>
      <c r="T33" s="3">
        <v>4</v>
      </c>
    </row>
    <row r="34" spans="1:21" ht="15.75" customHeight="1" x14ac:dyDescent="0.25">
      <c r="A34" s="2">
        <v>44289.424561053238</v>
      </c>
      <c r="B34" s="3" t="s">
        <v>293</v>
      </c>
      <c r="C34" s="3" t="s">
        <v>20</v>
      </c>
      <c r="D34" s="3" t="s">
        <v>27</v>
      </c>
      <c r="E34" s="3" t="s">
        <v>31</v>
      </c>
      <c r="F34" s="3" t="s">
        <v>294</v>
      </c>
      <c r="G34" s="3" t="s">
        <v>39</v>
      </c>
      <c r="H34" s="3" t="s">
        <v>24</v>
      </c>
      <c r="I34" s="3">
        <v>4</v>
      </c>
      <c r="J34" s="3">
        <v>4</v>
      </c>
      <c r="K34" s="3">
        <v>3</v>
      </c>
      <c r="L34" s="3">
        <v>3</v>
      </c>
      <c r="M34" s="3">
        <v>4</v>
      </c>
      <c r="N34" s="3">
        <v>4</v>
      </c>
      <c r="O34" s="3">
        <v>4</v>
      </c>
      <c r="P34" s="3">
        <v>4</v>
      </c>
      <c r="Q34" s="3">
        <v>5</v>
      </c>
      <c r="R34" s="3">
        <v>3</v>
      </c>
      <c r="S34" s="3">
        <v>4</v>
      </c>
      <c r="T34" s="3">
        <v>4</v>
      </c>
    </row>
    <row r="35" spans="1:21" ht="15.75" customHeight="1" x14ac:dyDescent="0.25">
      <c r="A35" s="2">
        <v>44289.42509290509</v>
      </c>
      <c r="B35" s="3" t="s">
        <v>295</v>
      </c>
      <c r="C35" s="3" t="s">
        <v>20</v>
      </c>
      <c r="D35" s="3" t="s">
        <v>25</v>
      </c>
      <c r="E35" s="3" t="s">
        <v>22</v>
      </c>
      <c r="F35" s="3" t="s">
        <v>30</v>
      </c>
      <c r="G35" s="3" t="s">
        <v>35</v>
      </c>
      <c r="H35" s="3" t="s">
        <v>250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3</v>
      </c>
      <c r="S35" s="3">
        <v>5</v>
      </c>
      <c r="T35" s="3">
        <v>5</v>
      </c>
    </row>
    <row r="36" spans="1:21" ht="15.75" customHeight="1" x14ac:dyDescent="0.25">
      <c r="A36" s="2">
        <v>44289.425906516204</v>
      </c>
      <c r="B36" s="3" t="s">
        <v>296</v>
      </c>
      <c r="C36" s="3" t="s">
        <v>20</v>
      </c>
      <c r="D36" s="3" t="s">
        <v>27</v>
      </c>
      <c r="E36" s="3" t="s">
        <v>31</v>
      </c>
      <c r="F36" s="3" t="s">
        <v>30</v>
      </c>
      <c r="G36" s="3" t="s">
        <v>204</v>
      </c>
      <c r="H36" s="3" t="s">
        <v>36</v>
      </c>
      <c r="I36" s="3">
        <v>4</v>
      </c>
      <c r="J36" s="3">
        <v>4</v>
      </c>
      <c r="K36" s="3">
        <v>5</v>
      </c>
      <c r="L36" s="3">
        <v>4</v>
      </c>
      <c r="M36" s="3">
        <v>4</v>
      </c>
      <c r="N36" s="3">
        <v>4</v>
      </c>
      <c r="O36" s="3">
        <v>5</v>
      </c>
      <c r="P36" s="3">
        <v>5</v>
      </c>
      <c r="Q36" s="3">
        <v>5</v>
      </c>
      <c r="R36" s="3">
        <v>3</v>
      </c>
      <c r="S36" s="3">
        <v>4</v>
      </c>
      <c r="T36" s="3">
        <v>4</v>
      </c>
      <c r="U36" s="3" t="s">
        <v>297</v>
      </c>
    </row>
    <row r="37" spans="1:21" ht="15.75" customHeight="1" x14ac:dyDescent="0.25">
      <c r="A37" s="2">
        <v>44289.4259708912</v>
      </c>
      <c r="B37" s="3" t="s">
        <v>298</v>
      </c>
      <c r="C37" s="3" t="s">
        <v>26</v>
      </c>
      <c r="D37" s="3" t="s">
        <v>21</v>
      </c>
      <c r="E37" s="3" t="s">
        <v>22</v>
      </c>
      <c r="F37" s="3" t="s">
        <v>30</v>
      </c>
      <c r="G37" s="3" t="s">
        <v>35</v>
      </c>
      <c r="H37" s="3" t="s">
        <v>250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  <c r="R37" s="3">
        <v>5</v>
      </c>
      <c r="S37" s="3">
        <v>5</v>
      </c>
      <c r="T37" s="3">
        <v>5</v>
      </c>
      <c r="U37" s="3" t="s">
        <v>299</v>
      </c>
    </row>
    <row r="38" spans="1:21" ht="15.75" customHeight="1" x14ac:dyDescent="0.25">
      <c r="A38" s="2">
        <v>44289.426122037039</v>
      </c>
      <c r="B38" s="3" t="s">
        <v>300</v>
      </c>
      <c r="C38" s="3" t="s">
        <v>20</v>
      </c>
      <c r="D38" s="3" t="s">
        <v>27</v>
      </c>
      <c r="E38" s="3" t="s">
        <v>31</v>
      </c>
      <c r="F38" s="3" t="s">
        <v>247</v>
      </c>
      <c r="G38" s="3" t="s">
        <v>301</v>
      </c>
      <c r="H38" s="3" t="s">
        <v>24</v>
      </c>
      <c r="I38" s="3">
        <v>4</v>
      </c>
      <c r="J38" s="3">
        <v>5</v>
      </c>
      <c r="K38" s="3">
        <v>5</v>
      </c>
      <c r="L38" s="3">
        <v>4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5</v>
      </c>
      <c r="T38" s="3">
        <v>5</v>
      </c>
    </row>
    <row r="39" spans="1:21" ht="15.75" customHeight="1" x14ac:dyDescent="0.25">
      <c r="A39" s="2">
        <v>44289.42689234954</v>
      </c>
      <c r="B39" s="3" t="s">
        <v>302</v>
      </c>
      <c r="C39" s="3" t="s">
        <v>20</v>
      </c>
      <c r="D39" s="3" t="s">
        <v>27</v>
      </c>
      <c r="E39" s="3" t="s">
        <v>31</v>
      </c>
      <c r="F39" s="3" t="s">
        <v>30</v>
      </c>
      <c r="G39" s="3" t="s">
        <v>204</v>
      </c>
      <c r="H39" s="3" t="s">
        <v>36</v>
      </c>
      <c r="I39" s="3">
        <v>5</v>
      </c>
      <c r="J39" s="3">
        <v>5</v>
      </c>
      <c r="K39" s="3">
        <v>5</v>
      </c>
      <c r="L39" s="3">
        <v>4</v>
      </c>
      <c r="M39" s="3">
        <v>5</v>
      </c>
      <c r="N39" s="3">
        <v>4</v>
      </c>
      <c r="O39" s="3">
        <v>5</v>
      </c>
      <c r="P39" s="3">
        <v>5</v>
      </c>
      <c r="Q39" s="3">
        <v>5</v>
      </c>
      <c r="R39" s="3">
        <v>3</v>
      </c>
      <c r="S39" s="3">
        <v>4</v>
      </c>
      <c r="T39" s="3">
        <v>4</v>
      </c>
      <c r="U39" s="3" t="s">
        <v>303</v>
      </c>
    </row>
    <row r="40" spans="1:21" ht="15.75" customHeight="1" x14ac:dyDescent="0.25">
      <c r="A40" s="2">
        <v>44289.427060069444</v>
      </c>
      <c r="B40" s="3" t="s">
        <v>304</v>
      </c>
      <c r="C40" s="3" t="s">
        <v>26</v>
      </c>
      <c r="D40" s="3" t="s">
        <v>25</v>
      </c>
      <c r="E40" s="3" t="s">
        <v>22</v>
      </c>
      <c r="F40" s="3" t="s">
        <v>30</v>
      </c>
      <c r="G40" s="3" t="s">
        <v>54</v>
      </c>
      <c r="H40" s="3" t="s">
        <v>250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5</v>
      </c>
      <c r="R40" s="3">
        <v>5</v>
      </c>
      <c r="S40" s="3">
        <v>5</v>
      </c>
      <c r="T40" s="3">
        <v>5</v>
      </c>
      <c r="U40" s="3" t="s">
        <v>49</v>
      </c>
    </row>
    <row r="41" spans="1:21" ht="15.75" customHeight="1" x14ac:dyDescent="0.25">
      <c r="A41" s="2">
        <v>44289.42714324074</v>
      </c>
      <c r="B41" s="3" t="s">
        <v>305</v>
      </c>
      <c r="C41" s="3" t="s">
        <v>26</v>
      </c>
      <c r="D41" s="3" t="s">
        <v>25</v>
      </c>
      <c r="E41" s="3" t="s">
        <v>22</v>
      </c>
      <c r="F41" s="3" t="s">
        <v>46</v>
      </c>
      <c r="G41" s="3" t="s">
        <v>306</v>
      </c>
      <c r="H41" s="3" t="s">
        <v>24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  <c r="R41" s="3">
        <v>2</v>
      </c>
      <c r="S41" s="3">
        <v>3</v>
      </c>
      <c r="T41" s="3">
        <v>4</v>
      </c>
    </row>
    <row r="42" spans="1:21" ht="15.75" customHeight="1" x14ac:dyDescent="0.25">
      <c r="A42" s="2">
        <v>44289.427327627316</v>
      </c>
      <c r="B42" s="3" t="s">
        <v>307</v>
      </c>
      <c r="C42" s="3" t="s">
        <v>26</v>
      </c>
      <c r="D42" s="3" t="s">
        <v>27</v>
      </c>
      <c r="E42" s="3" t="s">
        <v>31</v>
      </c>
      <c r="F42" s="3" t="s">
        <v>44</v>
      </c>
      <c r="G42" s="3" t="s">
        <v>48</v>
      </c>
      <c r="H42" s="3" t="s">
        <v>24</v>
      </c>
      <c r="I42" s="3">
        <v>5</v>
      </c>
      <c r="J42" s="3">
        <v>5</v>
      </c>
      <c r="K42" s="3">
        <v>5</v>
      </c>
      <c r="L42" s="3">
        <v>4</v>
      </c>
      <c r="M42" s="3">
        <v>5</v>
      </c>
      <c r="N42" s="3">
        <v>5</v>
      </c>
      <c r="O42" s="3">
        <v>5</v>
      </c>
      <c r="P42" s="3">
        <v>5</v>
      </c>
      <c r="Q42" s="3">
        <v>5</v>
      </c>
      <c r="R42" s="3">
        <v>3</v>
      </c>
      <c r="S42" s="3">
        <v>4</v>
      </c>
      <c r="T42" s="3">
        <v>4</v>
      </c>
      <c r="U42" s="3" t="s">
        <v>42</v>
      </c>
    </row>
    <row r="43" spans="1:21" ht="15.75" customHeight="1" x14ac:dyDescent="0.25">
      <c r="A43" s="2">
        <v>44289.427595162037</v>
      </c>
      <c r="B43" s="3" t="s">
        <v>308</v>
      </c>
      <c r="C43" s="3" t="s">
        <v>26</v>
      </c>
      <c r="D43" s="3" t="s">
        <v>21</v>
      </c>
      <c r="E43" s="3" t="s">
        <v>31</v>
      </c>
      <c r="F43" s="3" t="s">
        <v>309</v>
      </c>
      <c r="G43" s="3" t="s">
        <v>39</v>
      </c>
      <c r="H43" s="3" t="s">
        <v>36</v>
      </c>
      <c r="I43" s="3">
        <v>4</v>
      </c>
      <c r="J43" s="3">
        <v>4</v>
      </c>
      <c r="K43" s="3">
        <v>4</v>
      </c>
      <c r="L43" s="3">
        <v>4</v>
      </c>
      <c r="M43" s="3">
        <v>5</v>
      </c>
      <c r="N43" s="3">
        <v>5</v>
      </c>
      <c r="O43" s="3">
        <v>5</v>
      </c>
      <c r="P43" s="3">
        <v>5</v>
      </c>
      <c r="Q43" s="3">
        <v>5</v>
      </c>
      <c r="R43" s="3">
        <v>2</v>
      </c>
      <c r="S43" s="3">
        <v>4</v>
      </c>
      <c r="T43" s="3">
        <v>4</v>
      </c>
    </row>
    <row r="44" spans="1:21" ht="15.75" customHeight="1" x14ac:dyDescent="0.25">
      <c r="A44" s="2">
        <v>44289.42820894676</v>
      </c>
      <c r="B44" s="3" t="s">
        <v>310</v>
      </c>
      <c r="C44" s="3" t="s">
        <v>20</v>
      </c>
      <c r="D44" s="3" t="s">
        <v>25</v>
      </c>
      <c r="E44" s="3" t="s">
        <v>31</v>
      </c>
      <c r="F44" s="3" t="s">
        <v>311</v>
      </c>
      <c r="G44" s="3" t="s">
        <v>312</v>
      </c>
      <c r="H44" s="3" t="s">
        <v>36</v>
      </c>
      <c r="I44" s="3">
        <v>5</v>
      </c>
      <c r="J44" s="3">
        <v>4</v>
      </c>
      <c r="K44" s="3">
        <v>4</v>
      </c>
      <c r="L44" s="3">
        <v>4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  <c r="R44" s="3">
        <v>5</v>
      </c>
      <c r="S44" s="3">
        <v>5</v>
      </c>
      <c r="T44" s="3">
        <v>5</v>
      </c>
    </row>
    <row r="45" spans="1:21" ht="15.75" customHeight="1" x14ac:dyDescent="0.25">
      <c r="A45" s="2">
        <v>44289.428561354165</v>
      </c>
      <c r="B45" s="3" t="s">
        <v>313</v>
      </c>
      <c r="C45" s="3" t="s">
        <v>26</v>
      </c>
      <c r="D45" s="3" t="s">
        <v>27</v>
      </c>
      <c r="E45" s="3" t="s">
        <v>31</v>
      </c>
      <c r="F45" s="3" t="s">
        <v>52</v>
      </c>
      <c r="G45" s="3" t="s">
        <v>56</v>
      </c>
      <c r="H45" s="3" t="s">
        <v>36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  <c r="Q45" s="3">
        <v>5</v>
      </c>
      <c r="R45" s="3">
        <v>5</v>
      </c>
      <c r="S45" s="3">
        <v>5</v>
      </c>
      <c r="T45" s="3">
        <v>4</v>
      </c>
    </row>
    <row r="46" spans="1:21" ht="15.75" customHeight="1" x14ac:dyDescent="0.25">
      <c r="A46" s="2">
        <v>44289.428677164353</v>
      </c>
      <c r="B46" s="3" t="s">
        <v>314</v>
      </c>
      <c r="C46" s="3" t="s">
        <v>26</v>
      </c>
      <c r="D46" s="3" t="s">
        <v>25</v>
      </c>
      <c r="E46" s="3" t="s">
        <v>31</v>
      </c>
      <c r="F46" s="3" t="s">
        <v>53</v>
      </c>
      <c r="G46" s="3" t="s">
        <v>315</v>
      </c>
      <c r="H46" s="3" t="s">
        <v>36</v>
      </c>
      <c r="I46" s="3">
        <v>5</v>
      </c>
      <c r="J46" s="3">
        <v>4</v>
      </c>
      <c r="K46" s="3">
        <v>5</v>
      </c>
      <c r="L46" s="3">
        <v>4</v>
      </c>
      <c r="M46" s="3">
        <v>5</v>
      </c>
      <c r="N46" s="3">
        <v>5</v>
      </c>
      <c r="O46" s="3">
        <v>5</v>
      </c>
      <c r="P46" s="3">
        <v>5</v>
      </c>
      <c r="Q46" s="3">
        <v>5</v>
      </c>
      <c r="R46" s="3">
        <v>3</v>
      </c>
      <c r="S46" s="3">
        <v>5</v>
      </c>
      <c r="T46" s="3">
        <v>5</v>
      </c>
      <c r="U46" s="3" t="s">
        <v>316</v>
      </c>
    </row>
    <row r="47" spans="1:21" ht="15.75" customHeight="1" x14ac:dyDescent="0.25">
      <c r="A47" s="2">
        <v>44289.42900045139</v>
      </c>
      <c r="B47" s="3" t="s">
        <v>317</v>
      </c>
      <c r="C47" s="3" t="s">
        <v>26</v>
      </c>
      <c r="D47" s="3" t="s">
        <v>27</v>
      </c>
      <c r="E47" s="3" t="s">
        <v>31</v>
      </c>
      <c r="F47" s="3" t="s">
        <v>52</v>
      </c>
      <c r="G47" s="3" t="s">
        <v>206</v>
      </c>
      <c r="H47" s="3" t="s">
        <v>36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  <c r="R47" s="3">
        <v>3</v>
      </c>
      <c r="S47" s="3">
        <v>5</v>
      </c>
      <c r="T47" s="3">
        <v>5</v>
      </c>
    </row>
    <row r="48" spans="1:21" ht="15.75" customHeight="1" x14ac:dyDescent="0.25">
      <c r="A48" s="2">
        <v>44289.429158483792</v>
      </c>
      <c r="B48" s="3" t="s">
        <v>318</v>
      </c>
      <c r="C48" s="3" t="s">
        <v>20</v>
      </c>
      <c r="D48" s="3" t="s">
        <v>25</v>
      </c>
      <c r="E48" s="3" t="s">
        <v>22</v>
      </c>
      <c r="F48" s="3" t="s">
        <v>30</v>
      </c>
      <c r="G48" s="3" t="s">
        <v>319</v>
      </c>
      <c r="H48" s="3" t="s">
        <v>36</v>
      </c>
      <c r="I48" s="3">
        <v>5</v>
      </c>
      <c r="J48" s="3">
        <v>5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5</v>
      </c>
      <c r="T48" s="3">
        <v>5</v>
      </c>
    </row>
    <row r="49" spans="1:21" ht="15.75" customHeight="1" x14ac:dyDescent="0.25">
      <c r="A49" s="2">
        <v>44289.429380092595</v>
      </c>
      <c r="B49" s="3" t="s">
        <v>320</v>
      </c>
      <c r="C49" s="3" t="s">
        <v>20</v>
      </c>
      <c r="D49" s="3" t="s">
        <v>27</v>
      </c>
      <c r="E49" s="3" t="s">
        <v>31</v>
      </c>
      <c r="F49" s="3" t="s">
        <v>321</v>
      </c>
      <c r="G49" s="3" t="s">
        <v>204</v>
      </c>
      <c r="H49" s="3" t="s">
        <v>36</v>
      </c>
      <c r="I49" s="3">
        <v>5</v>
      </c>
      <c r="J49" s="3">
        <v>5</v>
      </c>
      <c r="K49" s="3">
        <v>5</v>
      </c>
      <c r="L49" s="3">
        <v>5</v>
      </c>
      <c r="M49" s="3">
        <v>5</v>
      </c>
      <c r="N49" s="3">
        <v>5</v>
      </c>
      <c r="O49" s="3">
        <v>5</v>
      </c>
      <c r="P49" s="3">
        <v>5</v>
      </c>
      <c r="Q49" s="3">
        <v>5</v>
      </c>
      <c r="R49" s="3">
        <v>5</v>
      </c>
      <c r="S49" s="3">
        <v>5</v>
      </c>
      <c r="T49" s="3">
        <v>5</v>
      </c>
      <c r="U49" s="3" t="s">
        <v>639</v>
      </c>
    </row>
    <row r="50" spans="1:21" ht="15.75" customHeight="1" x14ac:dyDescent="0.25">
      <c r="A50" s="2">
        <v>44289.42939174769</v>
      </c>
      <c r="B50" s="3" t="s">
        <v>322</v>
      </c>
      <c r="C50" s="3" t="s">
        <v>20</v>
      </c>
      <c r="D50" s="3" t="s">
        <v>27</v>
      </c>
      <c r="E50" s="3" t="s">
        <v>22</v>
      </c>
      <c r="F50" s="3" t="s">
        <v>43</v>
      </c>
      <c r="G50" s="3" t="s">
        <v>53</v>
      </c>
      <c r="H50" s="3" t="s">
        <v>250</v>
      </c>
      <c r="I50" s="3">
        <v>4</v>
      </c>
      <c r="J50" s="3">
        <v>4</v>
      </c>
      <c r="K50" s="3">
        <v>4</v>
      </c>
      <c r="L50" s="3">
        <v>4</v>
      </c>
      <c r="M50" s="3">
        <v>4</v>
      </c>
      <c r="N50" s="3">
        <v>4</v>
      </c>
      <c r="O50" s="3">
        <v>4</v>
      </c>
      <c r="P50" s="3">
        <v>4</v>
      </c>
      <c r="Q50" s="3">
        <v>4</v>
      </c>
      <c r="R50" s="3">
        <v>2</v>
      </c>
      <c r="S50" s="3">
        <v>4</v>
      </c>
      <c r="T50" s="3">
        <v>4</v>
      </c>
    </row>
    <row r="51" spans="1:21" ht="15.75" customHeight="1" x14ac:dyDescent="0.25">
      <c r="A51" s="2">
        <v>44289.429457939812</v>
      </c>
      <c r="B51" s="3" t="s">
        <v>323</v>
      </c>
      <c r="C51" s="3" t="s">
        <v>20</v>
      </c>
      <c r="D51" s="3" t="s">
        <v>25</v>
      </c>
      <c r="E51" s="3" t="s">
        <v>22</v>
      </c>
      <c r="F51" s="3" t="s">
        <v>52</v>
      </c>
      <c r="G51" s="3" t="s">
        <v>185</v>
      </c>
      <c r="H51" s="3" t="s">
        <v>250</v>
      </c>
      <c r="I51" s="3">
        <v>4</v>
      </c>
      <c r="J51" s="3">
        <v>4</v>
      </c>
      <c r="K51" s="3">
        <v>4</v>
      </c>
      <c r="L51" s="3">
        <v>4</v>
      </c>
      <c r="M51" s="3">
        <v>5</v>
      </c>
      <c r="N51" s="3">
        <v>5</v>
      </c>
      <c r="O51" s="3">
        <v>5</v>
      </c>
      <c r="P51" s="3">
        <v>5</v>
      </c>
      <c r="Q51" s="3">
        <v>5</v>
      </c>
      <c r="R51" s="3">
        <v>3</v>
      </c>
      <c r="S51" s="3">
        <v>4</v>
      </c>
      <c r="T51" s="3">
        <v>4</v>
      </c>
      <c r="U51" s="3" t="s">
        <v>324</v>
      </c>
    </row>
    <row r="52" spans="1:21" ht="15.75" customHeight="1" x14ac:dyDescent="0.25">
      <c r="A52" s="2">
        <v>44289.429850682871</v>
      </c>
      <c r="B52" s="3" t="s">
        <v>325</v>
      </c>
      <c r="C52" s="3" t="s">
        <v>20</v>
      </c>
      <c r="D52" s="3" t="s">
        <v>27</v>
      </c>
      <c r="E52" s="3" t="s">
        <v>31</v>
      </c>
      <c r="F52" s="3" t="s">
        <v>174</v>
      </c>
      <c r="G52" s="3" t="s">
        <v>292</v>
      </c>
      <c r="H52" s="3" t="s">
        <v>24</v>
      </c>
      <c r="I52" s="3">
        <v>5</v>
      </c>
      <c r="J52" s="3">
        <v>5</v>
      </c>
      <c r="K52" s="3">
        <v>5</v>
      </c>
      <c r="L52" s="3">
        <v>4</v>
      </c>
      <c r="M52" s="3">
        <v>5</v>
      </c>
      <c r="N52" s="3">
        <v>5</v>
      </c>
      <c r="O52" s="3">
        <v>5</v>
      </c>
      <c r="P52" s="3">
        <v>5</v>
      </c>
      <c r="Q52" s="3">
        <v>5</v>
      </c>
      <c r="R52" s="3">
        <v>3</v>
      </c>
      <c r="S52" s="3">
        <v>4</v>
      </c>
      <c r="T52" s="3">
        <v>5</v>
      </c>
      <c r="U52" s="3" t="s">
        <v>326</v>
      </c>
    </row>
    <row r="53" spans="1:21" ht="15.75" customHeight="1" x14ac:dyDescent="0.25">
      <c r="A53" s="2">
        <v>44289.429906458332</v>
      </c>
      <c r="B53" s="3" t="s">
        <v>327</v>
      </c>
      <c r="C53" s="3" t="s">
        <v>26</v>
      </c>
      <c r="D53" s="3" t="s">
        <v>25</v>
      </c>
      <c r="E53" s="3" t="s">
        <v>31</v>
      </c>
      <c r="F53" s="3" t="s">
        <v>53</v>
      </c>
      <c r="G53" s="3" t="s">
        <v>315</v>
      </c>
      <c r="H53" s="3" t="s">
        <v>36</v>
      </c>
      <c r="I53" s="3">
        <v>5</v>
      </c>
      <c r="J53" s="3">
        <v>4</v>
      </c>
      <c r="K53" s="3">
        <v>4</v>
      </c>
      <c r="L53" s="3">
        <v>4</v>
      </c>
      <c r="M53" s="3">
        <v>5</v>
      </c>
      <c r="N53" s="3">
        <v>5</v>
      </c>
      <c r="O53" s="3">
        <v>5</v>
      </c>
      <c r="P53" s="3">
        <v>5</v>
      </c>
      <c r="Q53" s="3">
        <v>5</v>
      </c>
      <c r="R53" s="3">
        <v>3</v>
      </c>
      <c r="S53" s="3">
        <v>4</v>
      </c>
      <c r="T53" s="3">
        <v>4</v>
      </c>
    </row>
    <row r="54" spans="1:21" ht="15.75" customHeight="1" x14ac:dyDescent="0.25">
      <c r="A54" s="2">
        <v>44289.429990949073</v>
      </c>
      <c r="B54" s="3" t="s">
        <v>328</v>
      </c>
      <c r="C54" s="3" t="s">
        <v>20</v>
      </c>
      <c r="D54" s="3" t="s">
        <v>27</v>
      </c>
      <c r="E54" s="3" t="s">
        <v>31</v>
      </c>
      <c r="F54" s="3" t="s">
        <v>30</v>
      </c>
      <c r="G54" s="3" t="s">
        <v>48</v>
      </c>
      <c r="H54" s="3" t="s">
        <v>36</v>
      </c>
      <c r="I54" s="3">
        <v>5</v>
      </c>
      <c r="J54" s="3">
        <v>5</v>
      </c>
      <c r="K54" s="3">
        <v>5</v>
      </c>
      <c r="L54" s="3">
        <v>5</v>
      </c>
      <c r="M54" s="3">
        <v>5</v>
      </c>
      <c r="N54" s="3">
        <v>5</v>
      </c>
      <c r="O54" s="3">
        <v>5</v>
      </c>
      <c r="P54" s="3">
        <v>5</v>
      </c>
      <c r="Q54" s="3">
        <v>5</v>
      </c>
      <c r="R54" s="3">
        <v>3</v>
      </c>
      <c r="S54" s="3">
        <v>5</v>
      </c>
      <c r="T54" s="3">
        <v>5</v>
      </c>
      <c r="U54" s="3" t="s">
        <v>42</v>
      </c>
    </row>
    <row r="55" spans="1:21" ht="15.75" customHeight="1" x14ac:dyDescent="0.25">
      <c r="A55" s="2">
        <v>44289.430338634258</v>
      </c>
      <c r="B55" s="3" t="s">
        <v>329</v>
      </c>
      <c r="C55" s="3" t="s">
        <v>26</v>
      </c>
      <c r="D55" s="3" t="s">
        <v>25</v>
      </c>
      <c r="E55" s="3" t="s">
        <v>22</v>
      </c>
      <c r="F55" s="3" t="s">
        <v>30</v>
      </c>
      <c r="G55" s="3" t="s">
        <v>35</v>
      </c>
      <c r="H55" s="3" t="s">
        <v>250</v>
      </c>
      <c r="I55" s="3">
        <v>4</v>
      </c>
      <c r="J55" s="3">
        <v>4</v>
      </c>
      <c r="K55" s="3">
        <v>4</v>
      </c>
      <c r="L55" s="3">
        <v>4</v>
      </c>
      <c r="M55" s="3">
        <v>4</v>
      </c>
      <c r="N55" s="3">
        <v>4</v>
      </c>
      <c r="O55" s="3">
        <v>4</v>
      </c>
      <c r="P55" s="3">
        <v>4</v>
      </c>
      <c r="Q55" s="3">
        <v>4</v>
      </c>
      <c r="R55" s="3">
        <v>4</v>
      </c>
      <c r="S55" s="3">
        <v>4</v>
      </c>
      <c r="T55" s="3">
        <v>4</v>
      </c>
    </row>
    <row r="56" spans="1:21" ht="15.75" customHeight="1" x14ac:dyDescent="0.25">
      <c r="A56" s="2">
        <v>44289.430408773143</v>
      </c>
      <c r="B56" s="3" t="s">
        <v>330</v>
      </c>
      <c r="C56" s="3" t="s">
        <v>26</v>
      </c>
      <c r="D56" s="3" t="s">
        <v>27</v>
      </c>
      <c r="E56" s="3" t="s">
        <v>22</v>
      </c>
      <c r="F56" s="3" t="s">
        <v>64</v>
      </c>
      <c r="G56" s="3" t="s">
        <v>242</v>
      </c>
      <c r="H56" s="3" t="s">
        <v>24</v>
      </c>
      <c r="I56" s="3">
        <v>5</v>
      </c>
      <c r="J56" s="3">
        <v>4</v>
      </c>
      <c r="K56" s="3">
        <v>4</v>
      </c>
      <c r="L56" s="3">
        <v>5</v>
      </c>
      <c r="M56" s="3">
        <v>4</v>
      </c>
      <c r="N56" s="3">
        <v>5</v>
      </c>
      <c r="O56" s="3">
        <v>5</v>
      </c>
      <c r="P56" s="3">
        <v>5</v>
      </c>
      <c r="Q56" s="3">
        <v>5</v>
      </c>
      <c r="R56" s="3">
        <v>2</v>
      </c>
      <c r="S56" s="3">
        <v>3</v>
      </c>
      <c r="T56" s="3">
        <v>4</v>
      </c>
    </row>
    <row r="57" spans="1:21" ht="15.75" customHeight="1" x14ac:dyDescent="0.25">
      <c r="A57" s="2">
        <v>44289.430416064817</v>
      </c>
      <c r="B57" s="3" t="s">
        <v>331</v>
      </c>
      <c r="C57" s="3" t="s">
        <v>26</v>
      </c>
      <c r="D57" s="3" t="s">
        <v>27</v>
      </c>
      <c r="E57" s="3" t="s">
        <v>31</v>
      </c>
      <c r="F57" s="3" t="s">
        <v>30</v>
      </c>
      <c r="G57" s="3" t="s">
        <v>48</v>
      </c>
      <c r="H57" s="3" t="s">
        <v>36</v>
      </c>
      <c r="I57" s="3">
        <v>5</v>
      </c>
      <c r="J57" s="3">
        <v>5</v>
      </c>
      <c r="K57" s="3">
        <v>5</v>
      </c>
      <c r="L57" s="3">
        <v>5</v>
      </c>
      <c r="M57" s="3">
        <v>4</v>
      </c>
      <c r="N57" s="3">
        <v>4</v>
      </c>
      <c r="O57" s="3">
        <v>5</v>
      </c>
      <c r="P57" s="3">
        <v>5</v>
      </c>
      <c r="Q57" s="3">
        <v>5</v>
      </c>
      <c r="R57" s="3">
        <v>1</v>
      </c>
      <c r="S57" s="3">
        <v>3</v>
      </c>
      <c r="T57" s="3">
        <v>5</v>
      </c>
    </row>
    <row r="58" spans="1:21" ht="15.75" customHeight="1" x14ac:dyDescent="0.25">
      <c r="A58" s="2">
        <v>44289.430767916667</v>
      </c>
      <c r="B58" s="3" t="s">
        <v>332</v>
      </c>
      <c r="C58" s="3" t="s">
        <v>20</v>
      </c>
      <c r="D58" s="3" t="s">
        <v>25</v>
      </c>
      <c r="E58" s="3" t="s">
        <v>22</v>
      </c>
      <c r="F58" s="3" t="s">
        <v>30</v>
      </c>
      <c r="G58" s="3" t="s">
        <v>275</v>
      </c>
      <c r="H58" s="3" t="s">
        <v>250</v>
      </c>
      <c r="I58" s="3">
        <v>4</v>
      </c>
      <c r="J58" s="3">
        <v>4</v>
      </c>
      <c r="K58" s="3">
        <v>5</v>
      </c>
      <c r="L58" s="3">
        <v>5</v>
      </c>
      <c r="M58" s="3">
        <v>5</v>
      </c>
      <c r="N58" s="3">
        <v>5</v>
      </c>
      <c r="O58" s="3">
        <v>5</v>
      </c>
      <c r="P58" s="3">
        <v>5</v>
      </c>
      <c r="Q58" s="3">
        <v>5</v>
      </c>
      <c r="R58" s="3">
        <v>3</v>
      </c>
      <c r="S58" s="3">
        <v>4</v>
      </c>
      <c r="T58" s="3">
        <v>5</v>
      </c>
    </row>
    <row r="59" spans="1:21" ht="15.75" customHeight="1" x14ac:dyDescent="0.25">
      <c r="A59" s="2">
        <v>44289.432912256947</v>
      </c>
      <c r="B59" s="3" t="s">
        <v>211</v>
      </c>
      <c r="C59" s="3" t="s">
        <v>26</v>
      </c>
      <c r="D59" s="3" t="s">
        <v>21</v>
      </c>
      <c r="E59" s="3" t="s">
        <v>22</v>
      </c>
      <c r="F59" s="3" t="s">
        <v>59</v>
      </c>
      <c r="G59" s="3" t="s">
        <v>333</v>
      </c>
      <c r="H59" s="3" t="s">
        <v>250</v>
      </c>
      <c r="I59" s="3">
        <v>4</v>
      </c>
      <c r="J59" s="3">
        <v>4</v>
      </c>
      <c r="K59" s="3">
        <v>4</v>
      </c>
      <c r="L59" s="3">
        <v>4</v>
      </c>
      <c r="M59" s="3">
        <v>4</v>
      </c>
      <c r="N59" s="3">
        <v>4</v>
      </c>
      <c r="O59" s="3">
        <v>4</v>
      </c>
      <c r="P59" s="3">
        <v>4</v>
      </c>
      <c r="Q59" s="3">
        <v>4</v>
      </c>
      <c r="R59" s="3">
        <v>4</v>
      </c>
      <c r="S59" s="3">
        <v>4</v>
      </c>
      <c r="T59" s="3">
        <v>4</v>
      </c>
    </row>
    <row r="60" spans="1:21" ht="15.75" customHeight="1" x14ac:dyDescent="0.25">
      <c r="A60" s="2">
        <v>44289.432991145834</v>
      </c>
      <c r="B60" s="3" t="s">
        <v>334</v>
      </c>
      <c r="C60" s="3" t="s">
        <v>26</v>
      </c>
      <c r="D60" s="3" t="s">
        <v>27</v>
      </c>
      <c r="E60" s="3" t="s">
        <v>31</v>
      </c>
      <c r="F60" s="3" t="s">
        <v>30</v>
      </c>
      <c r="G60" s="3" t="s">
        <v>48</v>
      </c>
      <c r="H60" s="3" t="s">
        <v>36</v>
      </c>
      <c r="I60" s="3">
        <v>4</v>
      </c>
      <c r="J60" s="3">
        <v>5</v>
      </c>
      <c r="K60" s="3">
        <v>5</v>
      </c>
      <c r="L60" s="3">
        <v>5</v>
      </c>
      <c r="M60" s="3">
        <v>5</v>
      </c>
      <c r="N60" s="3">
        <v>5</v>
      </c>
      <c r="O60" s="3">
        <v>5</v>
      </c>
      <c r="P60" s="3">
        <v>5</v>
      </c>
      <c r="Q60" s="3">
        <v>5</v>
      </c>
      <c r="R60" s="3">
        <v>3</v>
      </c>
      <c r="S60" s="3">
        <v>4</v>
      </c>
      <c r="T60" s="3">
        <v>4</v>
      </c>
    </row>
    <row r="61" spans="1:21" ht="15.75" customHeight="1" x14ac:dyDescent="0.25">
      <c r="A61" s="2">
        <v>44289.433784317131</v>
      </c>
      <c r="B61" s="3" t="s">
        <v>335</v>
      </c>
      <c r="C61" s="3" t="s">
        <v>20</v>
      </c>
      <c r="D61" s="3" t="s">
        <v>25</v>
      </c>
      <c r="E61" s="3" t="s">
        <v>31</v>
      </c>
      <c r="F61" s="3" t="s">
        <v>336</v>
      </c>
      <c r="G61" s="3" t="s">
        <v>337</v>
      </c>
      <c r="H61" s="3" t="s">
        <v>36</v>
      </c>
      <c r="I61" s="3">
        <v>4</v>
      </c>
      <c r="J61" s="3">
        <v>4</v>
      </c>
      <c r="K61" s="3">
        <v>4</v>
      </c>
      <c r="L61" s="3">
        <v>4</v>
      </c>
      <c r="M61" s="3">
        <v>5</v>
      </c>
      <c r="N61" s="3">
        <v>5</v>
      </c>
      <c r="O61" s="3">
        <v>5</v>
      </c>
      <c r="P61" s="3">
        <v>5</v>
      </c>
      <c r="Q61" s="3">
        <v>5</v>
      </c>
      <c r="R61" s="3">
        <v>2</v>
      </c>
      <c r="S61" s="3">
        <v>4</v>
      </c>
      <c r="T61" s="3">
        <v>4</v>
      </c>
    </row>
    <row r="62" spans="1:21" ht="15.75" customHeight="1" x14ac:dyDescent="0.25">
      <c r="A62" s="2">
        <v>44289.434780208336</v>
      </c>
      <c r="B62" s="3" t="s">
        <v>338</v>
      </c>
      <c r="C62" s="3" t="s">
        <v>20</v>
      </c>
      <c r="D62" s="3" t="s">
        <v>21</v>
      </c>
      <c r="E62" s="3" t="s">
        <v>22</v>
      </c>
      <c r="F62" s="3" t="s">
        <v>23</v>
      </c>
      <c r="G62" s="3" t="s">
        <v>339</v>
      </c>
      <c r="H62" s="3" t="s">
        <v>24</v>
      </c>
      <c r="I62" s="3">
        <v>5</v>
      </c>
      <c r="J62" s="3">
        <v>5</v>
      </c>
      <c r="K62" s="3">
        <v>5</v>
      </c>
      <c r="L62" s="3">
        <v>4</v>
      </c>
      <c r="M62" s="3">
        <v>5</v>
      </c>
      <c r="N62" s="3">
        <v>4</v>
      </c>
      <c r="O62" s="3">
        <v>5</v>
      </c>
      <c r="P62" s="3">
        <v>5</v>
      </c>
      <c r="Q62" s="3">
        <v>5</v>
      </c>
      <c r="R62" s="3">
        <v>2</v>
      </c>
      <c r="S62" s="3">
        <v>4</v>
      </c>
      <c r="T62" s="3">
        <v>4</v>
      </c>
      <c r="U62" s="3" t="s">
        <v>340</v>
      </c>
    </row>
    <row r="63" spans="1:21" ht="15.75" customHeight="1" x14ac:dyDescent="0.25">
      <c r="A63" s="2">
        <v>44289.434873969905</v>
      </c>
      <c r="B63" s="3" t="s">
        <v>341</v>
      </c>
      <c r="C63" s="3" t="s">
        <v>26</v>
      </c>
      <c r="D63" s="3" t="s">
        <v>27</v>
      </c>
      <c r="E63" s="3" t="s">
        <v>31</v>
      </c>
      <c r="F63" s="3" t="s">
        <v>52</v>
      </c>
      <c r="G63" s="3" t="s">
        <v>342</v>
      </c>
      <c r="H63" s="3" t="s">
        <v>36</v>
      </c>
      <c r="I63" s="3">
        <v>5</v>
      </c>
      <c r="J63" s="3">
        <v>5</v>
      </c>
      <c r="K63" s="3">
        <v>5</v>
      </c>
      <c r="L63" s="3">
        <v>5</v>
      </c>
      <c r="M63" s="3">
        <v>5</v>
      </c>
      <c r="N63" s="3">
        <v>5</v>
      </c>
      <c r="O63" s="3">
        <v>5</v>
      </c>
      <c r="P63" s="3">
        <v>5</v>
      </c>
      <c r="Q63" s="3">
        <v>5</v>
      </c>
      <c r="R63" s="3">
        <v>5</v>
      </c>
      <c r="S63" s="3">
        <v>5</v>
      </c>
      <c r="T63" s="3">
        <v>5</v>
      </c>
      <c r="U63" s="3" t="s">
        <v>640</v>
      </c>
    </row>
    <row r="64" spans="1:21" ht="15.75" customHeight="1" x14ac:dyDescent="0.25">
      <c r="A64" s="2">
        <v>44289.434879189816</v>
      </c>
      <c r="B64" s="3" t="s">
        <v>343</v>
      </c>
      <c r="C64" s="3" t="s">
        <v>20</v>
      </c>
      <c r="D64" s="3" t="s">
        <v>25</v>
      </c>
      <c r="E64" s="3" t="s">
        <v>31</v>
      </c>
      <c r="F64" s="3" t="s">
        <v>52</v>
      </c>
      <c r="G64" s="3" t="s">
        <v>185</v>
      </c>
      <c r="H64" s="3" t="s">
        <v>36</v>
      </c>
      <c r="I64" s="3">
        <v>4</v>
      </c>
      <c r="J64" s="3">
        <v>5</v>
      </c>
      <c r="K64" s="3">
        <v>5</v>
      </c>
      <c r="L64" s="3">
        <v>5</v>
      </c>
      <c r="M64" s="3">
        <v>5</v>
      </c>
      <c r="N64" s="3">
        <v>5</v>
      </c>
      <c r="O64" s="3">
        <v>5</v>
      </c>
      <c r="P64" s="3">
        <v>5</v>
      </c>
      <c r="Q64" s="3">
        <v>5</v>
      </c>
      <c r="R64" s="3">
        <v>2</v>
      </c>
      <c r="S64" s="3">
        <v>4</v>
      </c>
      <c r="T64" s="3">
        <v>4</v>
      </c>
    </row>
    <row r="65" spans="1:21" ht="15.75" customHeight="1" x14ac:dyDescent="0.25">
      <c r="A65" s="2">
        <v>44289.435171192134</v>
      </c>
      <c r="B65" s="3" t="s">
        <v>344</v>
      </c>
      <c r="C65" s="3" t="s">
        <v>26</v>
      </c>
      <c r="D65" s="3" t="s">
        <v>27</v>
      </c>
      <c r="E65" s="3" t="s">
        <v>31</v>
      </c>
      <c r="F65" s="3" t="s">
        <v>33</v>
      </c>
      <c r="G65" s="3" t="s">
        <v>287</v>
      </c>
      <c r="H65" s="3" t="s">
        <v>24</v>
      </c>
      <c r="I65" s="3">
        <v>5</v>
      </c>
      <c r="J65" s="3">
        <v>4</v>
      </c>
      <c r="K65" s="3">
        <v>5</v>
      </c>
      <c r="L65" s="3">
        <v>4</v>
      </c>
      <c r="M65" s="3">
        <v>4</v>
      </c>
      <c r="N65" s="3">
        <v>4</v>
      </c>
      <c r="O65" s="3">
        <v>2</v>
      </c>
      <c r="P65" s="3">
        <v>3</v>
      </c>
      <c r="Q65" s="3">
        <v>5</v>
      </c>
      <c r="R65" s="3">
        <v>4</v>
      </c>
      <c r="S65" s="3">
        <v>4</v>
      </c>
      <c r="T65" s="3">
        <v>4</v>
      </c>
    </row>
    <row r="66" spans="1:21" ht="15.75" customHeight="1" x14ac:dyDescent="0.25">
      <c r="A66" s="2">
        <v>44289.435251898147</v>
      </c>
      <c r="B66" s="3" t="s">
        <v>345</v>
      </c>
      <c r="C66" s="3" t="s">
        <v>26</v>
      </c>
      <c r="D66" s="3" t="s">
        <v>27</v>
      </c>
      <c r="E66" s="3" t="s">
        <v>31</v>
      </c>
      <c r="F66" s="3" t="s">
        <v>346</v>
      </c>
      <c r="G66" s="3" t="s">
        <v>53</v>
      </c>
      <c r="H66" s="3" t="s">
        <v>38</v>
      </c>
      <c r="I66" s="3">
        <v>4</v>
      </c>
      <c r="J66" s="3">
        <v>4</v>
      </c>
      <c r="K66" s="3">
        <v>4</v>
      </c>
      <c r="L66" s="3">
        <v>1</v>
      </c>
      <c r="M66" s="3">
        <v>5</v>
      </c>
      <c r="N66" s="3">
        <v>5</v>
      </c>
      <c r="O66" s="3">
        <v>5</v>
      </c>
      <c r="P66" s="3">
        <v>5</v>
      </c>
      <c r="Q66" s="3">
        <v>5</v>
      </c>
      <c r="R66" s="3">
        <v>3</v>
      </c>
      <c r="S66" s="3">
        <v>4</v>
      </c>
      <c r="T66" s="3">
        <v>4</v>
      </c>
      <c r="U66" s="3" t="s">
        <v>347</v>
      </c>
    </row>
    <row r="67" spans="1:21" ht="15.75" customHeight="1" x14ac:dyDescent="0.25">
      <c r="A67" s="2">
        <v>44289.435587430555</v>
      </c>
      <c r="B67" s="3" t="s">
        <v>348</v>
      </c>
      <c r="C67" s="3" t="s">
        <v>20</v>
      </c>
      <c r="D67" s="3" t="s">
        <v>27</v>
      </c>
      <c r="E67" s="3" t="s">
        <v>31</v>
      </c>
      <c r="F67" s="3" t="s">
        <v>44</v>
      </c>
      <c r="G67" s="3" t="s">
        <v>349</v>
      </c>
      <c r="H67" s="3" t="s">
        <v>24</v>
      </c>
      <c r="I67" s="3">
        <v>5</v>
      </c>
      <c r="J67" s="3">
        <v>4</v>
      </c>
      <c r="K67" s="3">
        <v>3</v>
      </c>
      <c r="L67" s="3">
        <v>2</v>
      </c>
      <c r="M67" s="3">
        <v>4</v>
      </c>
      <c r="N67" s="3">
        <v>4</v>
      </c>
      <c r="O67" s="3">
        <v>4</v>
      </c>
      <c r="P67" s="3">
        <v>4</v>
      </c>
      <c r="Q67" s="3">
        <v>4</v>
      </c>
      <c r="R67" s="3">
        <v>3</v>
      </c>
      <c r="S67" s="3">
        <v>4</v>
      </c>
      <c r="T67" s="3">
        <v>4</v>
      </c>
    </row>
    <row r="68" spans="1:21" ht="15.75" customHeight="1" x14ac:dyDescent="0.25">
      <c r="A68" s="2">
        <v>44289.435705254626</v>
      </c>
      <c r="B68" s="3" t="s">
        <v>350</v>
      </c>
      <c r="C68" s="3" t="s">
        <v>26</v>
      </c>
      <c r="D68" s="3" t="s">
        <v>27</v>
      </c>
      <c r="E68" s="3" t="s">
        <v>31</v>
      </c>
      <c r="F68" s="3" t="s">
        <v>30</v>
      </c>
      <c r="G68" s="3" t="s">
        <v>48</v>
      </c>
      <c r="H68" s="3" t="s">
        <v>24</v>
      </c>
      <c r="I68" s="3">
        <v>4</v>
      </c>
      <c r="J68" s="3">
        <v>4</v>
      </c>
      <c r="K68" s="3">
        <v>4</v>
      </c>
      <c r="L68" s="3">
        <v>4</v>
      </c>
      <c r="M68" s="3">
        <v>4</v>
      </c>
      <c r="N68" s="3">
        <v>4</v>
      </c>
      <c r="O68" s="3">
        <v>4</v>
      </c>
      <c r="P68" s="3">
        <v>3</v>
      </c>
      <c r="Q68" s="3">
        <v>4</v>
      </c>
      <c r="R68" s="3">
        <v>2</v>
      </c>
      <c r="S68" s="3">
        <v>3</v>
      </c>
      <c r="T68" s="3">
        <v>4</v>
      </c>
      <c r="U68" s="3" t="s">
        <v>42</v>
      </c>
    </row>
    <row r="69" spans="1:21" ht="15.75" customHeight="1" x14ac:dyDescent="0.25">
      <c r="A69" s="2">
        <v>44289.436261886571</v>
      </c>
      <c r="B69" s="3" t="s">
        <v>351</v>
      </c>
      <c r="C69" s="3" t="s">
        <v>20</v>
      </c>
      <c r="D69" s="3" t="s">
        <v>27</v>
      </c>
      <c r="E69" s="3" t="s">
        <v>31</v>
      </c>
      <c r="F69" s="3" t="s">
        <v>53</v>
      </c>
      <c r="G69" s="3" t="s">
        <v>53</v>
      </c>
      <c r="H69" s="3" t="s">
        <v>36</v>
      </c>
      <c r="I69" s="3">
        <v>5</v>
      </c>
      <c r="J69" s="3">
        <v>5</v>
      </c>
      <c r="K69" s="3">
        <v>5</v>
      </c>
      <c r="L69" s="3">
        <v>5</v>
      </c>
      <c r="M69" s="3">
        <v>5</v>
      </c>
      <c r="N69" s="3">
        <v>5</v>
      </c>
      <c r="O69" s="3">
        <v>5</v>
      </c>
      <c r="P69" s="3">
        <v>5</v>
      </c>
      <c r="Q69" s="3">
        <v>5</v>
      </c>
      <c r="R69" s="3">
        <v>1</v>
      </c>
      <c r="S69" s="3">
        <v>3</v>
      </c>
      <c r="T69" s="3">
        <v>4</v>
      </c>
      <c r="U69" s="3" t="s">
        <v>641</v>
      </c>
    </row>
    <row r="70" spans="1:21" ht="15.75" customHeight="1" x14ac:dyDescent="0.25">
      <c r="A70" s="2">
        <v>44289.436845046293</v>
      </c>
      <c r="B70" s="3" t="s">
        <v>352</v>
      </c>
      <c r="C70" s="3" t="s">
        <v>26</v>
      </c>
      <c r="D70" s="3" t="s">
        <v>25</v>
      </c>
      <c r="E70" s="3" t="s">
        <v>22</v>
      </c>
      <c r="F70" s="3" t="s">
        <v>30</v>
      </c>
      <c r="G70" s="3" t="s">
        <v>48</v>
      </c>
      <c r="H70" s="3" t="s">
        <v>250</v>
      </c>
      <c r="I70" s="3">
        <v>5</v>
      </c>
      <c r="J70" s="3">
        <v>5</v>
      </c>
      <c r="K70" s="3">
        <v>5</v>
      </c>
      <c r="L70" s="3">
        <v>5</v>
      </c>
      <c r="M70" s="3">
        <v>5</v>
      </c>
      <c r="N70" s="3">
        <v>5</v>
      </c>
      <c r="O70" s="3">
        <v>5</v>
      </c>
      <c r="P70" s="3">
        <v>5</v>
      </c>
      <c r="Q70" s="3">
        <v>5</v>
      </c>
      <c r="R70" s="3">
        <v>3</v>
      </c>
      <c r="S70" s="3">
        <v>4</v>
      </c>
      <c r="T70" s="3">
        <v>4</v>
      </c>
      <c r="U70" s="3" t="s">
        <v>353</v>
      </c>
    </row>
    <row r="71" spans="1:21" ht="15.75" customHeight="1" x14ac:dyDescent="0.25">
      <c r="A71" s="2">
        <v>44289.436923356479</v>
      </c>
      <c r="B71" s="3" t="s">
        <v>354</v>
      </c>
      <c r="C71" s="3" t="s">
        <v>20</v>
      </c>
      <c r="D71" s="3" t="s">
        <v>27</v>
      </c>
      <c r="E71" s="3" t="s">
        <v>31</v>
      </c>
      <c r="F71" s="3" t="s">
        <v>33</v>
      </c>
      <c r="G71" s="3" t="s">
        <v>33</v>
      </c>
      <c r="H71" s="3" t="s">
        <v>36</v>
      </c>
      <c r="I71" s="3">
        <v>3</v>
      </c>
      <c r="J71" s="3">
        <v>3</v>
      </c>
      <c r="K71" s="3">
        <v>3</v>
      </c>
      <c r="L71" s="3">
        <v>3</v>
      </c>
      <c r="M71" s="3">
        <v>3</v>
      </c>
      <c r="N71" s="3">
        <v>3</v>
      </c>
      <c r="O71" s="3">
        <v>3</v>
      </c>
      <c r="P71" s="3">
        <v>3</v>
      </c>
      <c r="Q71" s="3">
        <v>3</v>
      </c>
      <c r="R71" s="3">
        <v>3</v>
      </c>
      <c r="S71" s="3">
        <v>3</v>
      </c>
      <c r="T71" s="3">
        <v>3</v>
      </c>
    </row>
    <row r="72" spans="1:21" ht="15.75" customHeight="1" x14ac:dyDescent="0.25">
      <c r="A72" s="2">
        <v>44289.436981134262</v>
      </c>
      <c r="B72" s="3" t="s">
        <v>355</v>
      </c>
      <c r="C72" s="3" t="s">
        <v>20</v>
      </c>
      <c r="D72" s="3" t="s">
        <v>27</v>
      </c>
      <c r="E72" s="3" t="s">
        <v>31</v>
      </c>
      <c r="F72" s="3" t="s">
        <v>30</v>
      </c>
      <c r="G72" s="3" t="s">
        <v>204</v>
      </c>
      <c r="H72" s="3" t="s">
        <v>36</v>
      </c>
      <c r="I72" s="3">
        <v>5</v>
      </c>
      <c r="J72" s="3">
        <v>5</v>
      </c>
      <c r="K72" s="3">
        <v>5</v>
      </c>
      <c r="L72" s="3">
        <v>5</v>
      </c>
      <c r="M72" s="3">
        <v>5</v>
      </c>
      <c r="N72" s="3">
        <v>5</v>
      </c>
      <c r="O72" s="3">
        <v>5</v>
      </c>
      <c r="P72" s="3">
        <v>5</v>
      </c>
      <c r="Q72" s="3">
        <v>5</v>
      </c>
      <c r="R72" s="3">
        <v>5</v>
      </c>
      <c r="S72" s="3">
        <v>5</v>
      </c>
      <c r="T72" s="3">
        <v>5</v>
      </c>
    </row>
    <row r="73" spans="1:21" ht="15.75" customHeight="1" x14ac:dyDescent="0.25">
      <c r="A73" s="2">
        <v>44289.437286701388</v>
      </c>
      <c r="B73" s="3" t="s">
        <v>356</v>
      </c>
      <c r="C73" s="3" t="s">
        <v>26</v>
      </c>
      <c r="D73" s="3" t="s">
        <v>27</v>
      </c>
      <c r="E73" s="3" t="s">
        <v>31</v>
      </c>
      <c r="F73" s="3" t="s">
        <v>52</v>
      </c>
      <c r="G73" s="3" t="s">
        <v>292</v>
      </c>
      <c r="H73" s="3" t="s">
        <v>24</v>
      </c>
      <c r="I73" s="3">
        <v>4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3">
        <v>5</v>
      </c>
      <c r="Q73" s="3">
        <v>5</v>
      </c>
      <c r="R73" s="3">
        <v>2</v>
      </c>
      <c r="S73" s="3">
        <v>3</v>
      </c>
      <c r="T73" s="3">
        <v>3</v>
      </c>
    </row>
    <row r="74" spans="1:21" ht="15.75" customHeight="1" x14ac:dyDescent="0.25">
      <c r="A74" s="2">
        <v>44289.438377361112</v>
      </c>
      <c r="B74" s="3" t="s">
        <v>357</v>
      </c>
      <c r="C74" s="3" t="s">
        <v>20</v>
      </c>
      <c r="D74" s="3" t="s">
        <v>27</v>
      </c>
      <c r="E74" s="3" t="s">
        <v>31</v>
      </c>
      <c r="F74" s="3" t="s">
        <v>33</v>
      </c>
      <c r="G74" s="3" t="s">
        <v>33</v>
      </c>
      <c r="H74" s="3" t="s">
        <v>36</v>
      </c>
      <c r="I74" s="3">
        <v>5</v>
      </c>
      <c r="J74" s="3">
        <v>5</v>
      </c>
      <c r="K74" s="3">
        <v>5</v>
      </c>
      <c r="L74" s="3">
        <v>5</v>
      </c>
      <c r="M74" s="3">
        <v>5</v>
      </c>
      <c r="N74" s="3">
        <v>5</v>
      </c>
      <c r="O74" s="3">
        <v>5</v>
      </c>
      <c r="P74" s="3">
        <v>5</v>
      </c>
      <c r="Q74" s="3">
        <v>5</v>
      </c>
      <c r="R74" s="3">
        <v>5</v>
      </c>
      <c r="S74" s="3">
        <v>5</v>
      </c>
      <c r="T74" s="3">
        <v>5</v>
      </c>
    </row>
    <row r="75" spans="1:21" ht="15.75" customHeight="1" x14ac:dyDescent="0.25">
      <c r="A75" s="2">
        <v>44289.438620381945</v>
      </c>
      <c r="B75" s="3" t="s">
        <v>358</v>
      </c>
      <c r="C75" s="3" t="s">
        <v>26</v>
      </c>
      <c r="D75" s="3" t="s">
        <v>21</v>
      </c>
      <c r="E75" s="3" t="s">
        <v>22</v>
      </c>
      <c r="F75" s="3" t="s">
        <v>23</v>
      </c>
      <c r="G75" s="3" t="s">
        <v>268</v>
      </c>
      <c r="H75" s="3" t="s">
        <v>24</v>
      </c>
      <c r="I75" s="3">
        <v>5</v>
      </c>
      <c r="J75" s="3">
        <v>5</v>
      </c>
      <c r="K75" s="3">
        <v>5</v>
      </c>
      <c r="L75" s="3">
        <v>4</v>
      </c>
      <c r="M75" s="3">
        <v>5</v>
      </c>
      <c r="N75" s="3">
        <v>5</v>
      </c>
      <c r="O75" s="3">
        <v>5</v>
      </c>
      <c r="P75" s="3">
        <v>5</v>
      </c>
      <c r="Q75" s="3">
        <v>5</v>
      </c>
      <c r="R75" s="3">
        <v>3</v>
      </c>
      <c r="S75" s="3">
        <v>4</v>
      </c>
      <c r="T75" s="3">
        <v>4</v>
      </c>
    </row>
    <row r="76" spans="1:21" ht="15.75" customHeight="1" x14ac:dyDescent="0.25">
      <c r="A76" s="2">
        <v>44289.438762604172</v>
      </c>
      <c r="B76" s="3" t="s">
        <v>359</v>
      </c>
      <c r="C76" s="3" t="s">
        <v>26</v>
      </c>
      <c r="D76" s="3" t="s">
        <v>27</v>
      </c>
      <c r="E76" s="3" t="s">
        <v>22</v>
      </c>
      <c r="F76" s="3" t="s">
        <v>294</v>
      </c>
      <c r="G76" s="3" t="s">
        <v>29</v>
      </c>
      <c r="H76" s="3" t="s">
        <v>24</v>
      </c>
      <c r="I76" s="3">
        <v>4</v>
      </c>
      <c r="J76" s="3">
        <v>5</v>
      </c>
      <c r="K76" s="3">
        <v>5</v>
      </c>
      <c r="L76" s="3">
        <v>4</v>
      </c>
      <c r="M76" s="3">
        <v>4</v>
      </c>
      <c r="N76" s="3">
        <v>4</v>
      </c>
      <c r="O76" s="3">
        <v>5</v>
      </c>
      <c r="P76" s="3">
        <v>5</v>
      </c>
      <c r="Q76" s="3">
        <v>5</v>
      </c>
      <c r="R76" s="3">
        <v>3</v>
      </c>
      <c r="S76" s="3">
        <v>4</v>
      </c>
      <c r="T76" s="3">
        <v>4</v>
      </c>
      <c r="U76" s="3" t="s">
        <v>42</v>
      </c>
    </row>
    <row r="77" spans="1:21" ht="15.75" customHeight="1" x14ac:dyDescent="0.25">
      <c r="A77" s="2">
        <v>44289.43889568287</v>
      </c>
      <c r="B77" s="3" t="s">
        <v>360</v>
      </c>
      <c r="C77" s="3" t="s">
        <v>26</v>
      </c>
      <c r="D77" s="3" t="s">
        <v>25</v>
      </c>
      <c r="E77" s="3" t="s">
        <v>31</v>
      </c>
      <c r="F77" s="3" t="s">
        <v>30</v>
      </c>
      <c r="G77" s="3" t="s">
        <v>204</v>
      </c>
      <c r="H77" s="3" t="s">
        <v>36</v>
      </c>
      <c r="I77" s="3">
        <v>5</v>
      </c>
      <c r="J77" s="3">
        <v>5</v>
      </c>
      <c r="K77" s="3">
        <v>5</v>
      </c>
      <c r="L77" s="3">
        <v>5</v>
      </c>
      <c r="M77" s="3">
        <v>5</v>
      </c>
      <c r="N77" s="3">
        <v>5</v>
      </c>
      <c r="O77" s="3">
        <v>5</v>
      </c>
      <c r="P77" s="3">
        <v>5</v>
      </c>
      <c r="Q77" s="3">
        <v>5</v>
      </c>
      <c r="R77" s="3">
        <v>2</v>
      </c>
      <c r="S77" s="3">
        <v>4</v>
      </c>
      <c r="T77" s="3">
        <v>5</v>
      </c>
      <c r="U77" s="3" t="s">
        <v>642</v>
      </c>
    </row>
    <row r="78" spans="1:21" ht="15.75" customHeight="1" x14ac:dyDescent="0.25">
      <c r="A78" s="2">
        <v>44289.439038275465</v>
      </c>
      <c r="B78" s="3" t="s">
        <v>217</v>
      </c>
      <c r="C78" s="3" t="s">
        <v>26</v>
      </c>
      <c r="D78" s="3" t="s">
        <v>25</v>
      </c>
      <c r="E78" s="3" t="s">
        <v>22</v>
      </c>
      <c r="F78" s="3" t="s">
        <v>30</v>
      </c>
      <c r="G78" s="3" t="s">
        <v>35</v>
      </c>
      <c r="H78" s="3" t="s">
        <v>250</v>
      </c>
      <c r="I78" s="3">
        <v>5</v>
      </c>
      <c r="J78" s="3">
        <v>5</v>
      </c>
      <c r="K78" s="3">
        <v>5</v>
      </c>
      <c r="L78" s="3">
        <v>5</v>
      </c>
      <c r="M78" s="3">
        <v>5</v>
      </c>
      <c r="N78" s="3">
        <v>5</v>
      </c>
      <c r="O78" s="3">
        <v>5</v>
      </c>
      <c r="P78" s="3">
        <v>5</v>
      </c>
      <c r="Q78" s="3">
        <v>5</v>
      </c>
      <c r="R78" s="3">
        <v>5</v>
      </c>
      <c r="S78" s="3">
        <v>5</v>
      </c>
      <c r="T78" s="3">
        <v>5</v>
      </c>
      <c r="U78" s="3" t="s">
        <v>361</v>
      </c>
    </row>
    <row r="79" spans="1:21" ht="15.75" customHeight="1" x14ac:dyDescent="0.25">
      <c r="A79" s="2">
        <v>44289.439076863426</v>
      </c>
      <c r="B79" s="3" t="s">
        <v>203</v>
      </c>
      <c r="C79" s="3" t="s">
        <v>26</v>
      </c>
      <c r="D79" s="3" t="s">
        <v>21</v>
      </c>
      <c r="E79" s="3" t="s">
        <v>22</v>
      </c>
      <c r="F79" s="3" t="s">
        <v>30</v>
      </c>
      <c r="G79" s="3" t="s">
        <v>35</v>
      </c>
      <c r="H79" s="3" t="s">
        <v>250</v>
      </c>
      <c r="I79" s="3">
        <v>5</v>
      </c>
      <c r="J79" s="3">
        <v>5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5</v>
      </c>
      <c r="R79" s="3">
        <v>5</v>
      </c>
      <c r="S79" s="3">
        <v>5</v>
      </c>
      <c r="T79" s="3">
        <v>5</v>
      </c>
      <c r="U79" s="3" t="s">
        <v>362</v>
      </c>
    </row>
    <row r="80" spans="1:21" ht="15.75" customHeight="1" x14ac:dyDescent="0.25">
      <c r="A80" s="2">
        <v>44289.43942800926</v>
      </c>
      <c r="B80" s="3" t="s">
        <v>363</v>
      </c>
      <c r="C80" s="3" t="s">
        <v>26</v>
      </c>
      <c r="D80" s="3" t="s">
        <v>25</v>
      </c>
      <c r="E80" s="3" t="s">
        <v>31</v>
      </c>
      <c r="F80" s="3" t="s">
        <v>52</v>
      </c>
      <c r="G80" s="3" t="s">
        <v>185</v>
      </c>
      <c r="H80" s="3" t="s">
        <v>36</v>
      </c>
      <c r="I80" s="3">
        <v>5</v>
      </c>
      <c r="J80" s="3">
        <v>5</v>
      </c>
      <c r="K80" s="3">
        <v>5</v>
      </c>
      <c r="L80" s="3">
        <v>5</v>
      </c>
      <c r="M80" s="3">
        <v>5</v>
      </c>
      <c r="N80" s="3">
        <v>5</v>
      </c>
      <c r="O80" s="3">
        <v>5</v>
      </c>
      <c r="P80" s="3">
        <v>5</v>
      </c>
      <c r="Q80" s="3">
        <v>5</v>
      </c>
      <c r="R80" s="3">
        <v>5</v>
      </c>
      <c r="S80" s="3">
        <v>5</v>
      </c>
      <c r="T80" s="3">
        <v>5</v>
      </c>
    </row>
    <row r="81" spans="1:21" ht="15.75" customHeight="1" x14ac:dyDescent="0.25">
      <c r="A81" s="2">
        <v>44289.439690347222</v>
      </c>
      <c r="B81" s="3" t="s">
        <v>364</v>
      </c>
      <c r="C81" s="3" t="s">
        <v>26</v>
      </c>
      <c r="D81" s="3" t="s">
        <v>21</v>
      </c>
      <c r="E81" s="3" t="s">
        <v>22</v>
      </c>
      <c r="F81" s="3" t="s">
        <v>173</v>
      </c>
      <c r="G81" s="3" t="s">
        <v>45</v>
      </c>
      <c r="H81" s="3" t="s">
        <v>36</v>
      </c>
      <c r="I81" s="3">
        <v>5</v>
      </c>
      <c r="J81" s="3">
        <v>5</v>
      </c>
      <c r="K81" s="3">
        <v>5</v>
      </c>
      <c r="L81" s="3">
        <v>5</v>
      </c>
      <c r="M81" s="3">
        <v>5</v>
      </c>
      <c r="N81" s="3">
        <v>5</v>
      </c>
      <c r="O81" s="3">
        <v>5</v>
      </c>
      <c r="P81" s="3">
        <v>5</v>
      </c>
      <c r="Q81" s="3">
        <v>5</v>
      </c>
      <c r="R81" s="3">
        <v>2</v>
      </c>
      <c r="S81" s="3">
        <v>4</v>
      </c>
      <c r="T81" s="3">
        <v>5</v>
      </c>
    </row>
    <row r="82" spans="1:21" ht="15.75" customHeight="1" x14ac:dyDescent="0.25">
      <c r="A82" s="2">
        <v>44289.440383402776</v>
      </c>
      <c r="B82" s="3" t="s">
        <v>365</v>
      </c>
      <c r="C82" s="3" t="s">
        <v>20</v>
      </c>
      <c r="D82" s="3" t="s">
        <v>21</v>
      </c>
      <c r="E82" s="3" t="s">
        <v>22</v>
      </c>
      <c r="F82" s="3" t="s">
        <v>50</v>
      </c>
      <c r="G82" s="3" t="s">
        <v>366</v>
      </c>
      <c r="H82" s="3" t="s">
        <v>38</v>
      </c>
      <c r="I82" s="3">
        <v>4</v>
      </c>
      <c r="J82" s="3">
        <v>4</v>
      </c>
      <c r="K82" s="3">
        <v>4</v>
      </c>
      <c r="L82" s="3">
        <v>4</v>
      </c>
      <c r="M82" s="3">
        <v>4</v>
      </c>
      <c r="N82" s="3">
        <v>4</v>
      </c>
      <c r="O82" s="3">
        <v>4</v>
      </c>
      <c r="P82" s="3">
        <v>4</v>
      </c>
      <c r="Q82" s="3">
        <v>4</v>
      </c>
      <c r="R82" s="3">
        <v>4</v>
      </c>
      <c r="S82" s="3">
        <v>4</v>
      </c>
      <c r="T82" s="3">
        <v>4</v>
      </c>
    </row>
    <row r="83" spans="1:21" ht="15.75" customHeight="1" x14ac:dyDescent="0.25">
      <c r="A83" s="2">
        <v>44289.440464884261</v>
      </c>
      <c r="B83" s="3" t="s">
        <v>367</v>
      </c>
      <c r="C83" s="3" t="s">
        <v>26</v>
      </c>
      <c r="D83" s="3" t="s">
        <v>25</v>
      </c>
      <c r="E83" s="3" t="s">
        <v>31</v>
      </c>
      <c r="F83" s="3" t="s">
        <v>368</v>
      </c>
      <c r="G83" s="3" t="s">
        <v>33</v>
      </c>
      <c r="H83" s="3" t="s">
        <v>24</v>
      </c>
      <c r="I83" s="3">
        <v>5</v>
      </c>
      <c r="J83" s="3">
        <v>5</v>
      </c>
      <c r="K83" s="3">
        <v>5</v>
      </c>
      <c r="L83" s="3">
        <v>5</v>
      </c>
      <c r="M83" s="3">
        <v>5</v>
      </c>
      <c r="N83" s="3">
        <v>5</v>
      </c>
      <c r="O83" s="3">
        <v>5</v>
      </c>
      <c r="P83" s="3">
        <v>5</v>
      </c>
      <c r="Q83" s="3">
        <v>5</v>
      </c>
      <c r="R83" s="3">
        <v>2</v>
      </c>
      <c r="S83" s="3">
        <v>4</v>
      </c>
      <c r="T83" s="3">
        <v>5</v>
      </c>
      <c r="U83" s="3" t="s">
        <v>369</v>
      </c>
    </row>
    <row r="84" spans="1:21" ht="15.75" customHeight="1" x14ac:dyDescent="0.25">
      <c r="A84" s="2">
        <v>44289.440738391204</v>
      </c>
      <c r="B84" s="3" t="s">
        <v>370</v>
      </c>
      <c r="C84" s="3" t="s">
        <v>26</v>
      </c>
      <c r="D84" s="3" t="s">
        <v>27</v>
      </c>
      <c r="E84" s="3" t="s">
        <v>31</v>
      </c>
      <c r="F84" s="3" t="s">
        <v>40</v>
      </c>
      <c r="G84" s="3" t="s">
        <v>29</v>
      </c>
      <c r="H84" s="3" t="s">
        <v>24</v>
      </c>
      <c r="I84" s="3">
        <v>4</v>
      </c>
      <c r="J84" s="3">
        <v>4</v>
      </c>
      <c r="K84" s="3">
        <v>3</v>
      </c>
      <c r="L84" s="3">
        <v>3</v>
      </c>
      <c r="M84" s="3">
        <v>4</v>
      </c>
      <c r="N84" s="3">
        <v>4</v>
      </c>
      <c r="O84" s="3">
        <v>4</v>
      </c>
      <c r="P84" s="3">
        <v>4</v>
      </c>
      <c r="Q84" s="3">
        <v>5</v>
      </c>
      <c r="R84" s="3">
        <v>2</v>
      </c>
      <c r="S84" s="3">
        <v>3</v>
      </c>
      <c r="T84" s="3">
        <v>4</v>
      </c>
      <c r="U84" s="3" t="s">
        <v>42</v>
      </c>
    </row>
    <row r="85" spans="1:21" ht="15.75" customHeight="1" x14ac:dyDescent="0.25">
      <c r="A85" s="2">
        <v>44289.441870983792</v>
      </c>
      <c r="B85" s="3" t="s">
        <v>371</v>
      </c>
      <c r="C85" s="3" t="s">
        <v>26</v>
      </c>
      <c r="D85" s="3" t="s">
        <v>21</v>
      </c>
      <c r="E85" s="3" t="s">
        <v>31</v>
      </c>
      <c r="F85" s="3" t="s">
        <v>53</v>
      </c>
      <c r="G85" s="3" t="s">
        <v>53</v>
      </c>
      <c r="H85" s="3" t="s">
        <v>36</v>
      </c>
      <c r="I85" s="3">
        <v>4</v>
      </c>
      <c r="J85" s="3">
        <v>4</v>
      </c>
      <c r="K85" s="3">
        <v>4</v>
      </c>
      <c r="L85" s="3">
        <v>4</v>
      </c>
      <c r="M85" s="3">
        <v>5</v>
      </c>
      <c r="N85" s="3">
        <v>5</v>
      </c>
      <c r="O85" s="3">
        <v>5</v>
      </c>
      <c r="P85" s="3">
        <v>5</v>
      </c>
      <c r="Q85" s="3">
        <v>5</v>
      </c>
      <c r="R85" s="3">
        <v>5</v>
      </c>
      <c r="S85" s="3">
        <v>5</v>
      </c>
      <c r="T85" s="3">
        <v>5</v>
      </c>
      <c r="U85" s="3" t="s">
        <v>643</v>
      </c>
    </row>
    <row r="86" spans="1:21" ht="15.75" customHeight="1" x14ac:dyDescent="0.25">
      <c r="A86" s="2">
        <v>44289.443699201394</v>
      </c>
      <c r="B86" s="3" t="s">
        <v>213</v>
      </c>
      <c r="C86" s="3" t="s">
        <v>26</v>
      </c>
      <c r="D86" s="3" t="s">
        <v>25</v>
      </c>
      <c r="E86" s="3" t="s">
        <v>22</v>
      </c>
      <c r="F86" s="3" t="s">
        <v>30</v>
      </c>
      <c r="G86" s="3" t="s">
        <v>57</v>
      </c>
      <c r="H86" s="3" t="s">
        <v>250</v>
      </c>
      <c r="I86" s="3">
        <v>5</v>
      </c>
      <c r="J86" s="3">
        <v>5</v>
      </c>
      <c r="K86" s="3">
        <v>4</v>
      </c>
      <c r="L86" s="3">
        <v>4</v>
      </c>
      <c r="M86" s="3">
        <v>5</v>
      </c>
      <c r="N86" s="3">
        <v>5</v>
      </c>
      <c r="O86" s="3">
        <v>5</v>
      </c>
      <c r="P86" s="3">
        <v>5</v>
      </c>
      <c r="Q86" s="3">
        <v>5</v>
      </c>
      <c r="R86" s="3">
        <v>3</v>
      </c>
      <c r="S86" s="3">
        <v>4</v>
      </c>
      <c r="T86" s="3">
        <v>4</v>
      </c>
    </row>
    <row r="87" spans="1:21" ht="15.75" customHeight="1" x14ac:dyDescent="0.25">
      <c r="A87" s="2">
        <v>44289.44391530093</v>
      </c>
      <c r="B87" s="3" t="s">
        <v>372</v>
      </c>
      <c r="C87" s="3" t="s">
        <v>20</v>
      </c>
      <c r="D87" s="3" t="s">
        <v>25</v>
      </c>
      <c r="E87" s="3" t="s">
        <v>22</v>
      </c>
      <c r="F87" s="3" t="s">
        <v>46</v>
      </c>
      <c r="G87" s="3" t="s">
        <v>306</v>
      </c>
      <c r="H87" s="3" t="s">
        <v>250</v>
      </c>
      <c r="I87" s="3">
        <v>5</v>
      </c>
      <c r="J87" s="3">
        <v>5</v>
      </c>
      <c r="K87" s="3">
        <v>5</v>
      </c>
      <c r="L87" s="3">
        <v>5</v>
      </c>
      <c r="M87" s="3">
        <v>5</v>
      </c>
      <c r="N87" s="3">
        <v>5</v>
      </c>
      <c r="O87" s="3">
        <v>5</v>
      </c>
      <c r="P87" s="3">
        <v>5</v>
      </c>
      <c r="Q87" s="3">
        <v>5</v>
      </c>
      <c r="R87" s="3">
        <v>5</v>
      </c>
      <c r="S87" s="3">
        <v>5</v>
      </c>
      <c r="T87" s="3">
        <v>5</v>
      </c>
    </row>
    <row r="88" spans="1:21" ht="15.75" customHeight="1" x14ac:dyDescent="0.25">
      <c r="A88" s="2">
        <v>44289.444246435189</v>
      </c>
      <c r="B88" s="3" t="s">
        <v>373</v>
      </c>
      <c r="C88" s="3" t="s">
        <v>20</v>
      </c>
      <c r="D88" s="3" t="s">
        <v>25</v>
      </c>
      <c r="E88" s="3" t="s">
        <v>22</v>
      </c>
      <c r="F88" s="3" t="s">
        <v>23</v>
      </c>
      <c r="G88" s="3" t="s">
        <v>374</v>
      </c>
      <c r="H88" s="3" t="s">
        <v>24</v>
      </c>
      <c r="I88" s="3">
        <v>4</v>
      </c>
      <c r="J88" s="3">
        <v>4</v>
      </c>
      <c r="K88" s="3">
        <v>4</v>
      </c>
      <c r="L88" s="3">
        <v>4</v>
      </c>
      <c r="M88" s="3">
        <v>4</v>
      </c>
      <c r="N88" s="3">
        <v>4</v>
      </c>
      <c r="O88" s="3">
        <v>4</v>
      </c>
      <c r="P88" s="3">
        <v>4</v>
      </c>
      <c r="Q88" s="3">
        <v>4</v>
      </c>
      <c r="R88" s="3">
        <v>4</v>
      </c>
      <c r="S88" s="3">
        <v>4</v>
      </c>
      <c r="T88" s="3">
        <v>4</v>
      </c>
      <c r="U88" s="3" t="s">
        <v>49</v>
      </c>
    </row>
    <row r="89" spans="1:21" ht="15.75" customHeight="1" x14ac:dyDescent="0.25">
      <c r="A89" s="2">
        <v>44289.444480902777</v>
      </c>
      <c r="B89" s="3" t="s">
        <v>375</v>
      </c>
      <c r="C89" s="3" t="s">
        <v>20</v>
      </c>
      <c r="D89" s="3" t="s">
        <v>25</v>
      </c>
      <c r="E89" s="3" t="s">
        <v>31</v>
      </c>
      <c r="F89" s="3" t="s">
        <v>23</v>
      </c>
      <c r="G89" s="3" t="s">
        <v>255</v>
      </c>
      <c r="H89" s="3" t="s">
        <v>36</v>
      </c>
      <c r="I89" s="3">
        <v>5</v>
      </c>
      <c r="J89" s="3">
        <v>5</v>
      </c>
      <c r="K89" s="3">
        <v>5</v>
      </c>
      <c r="L89" s="3">
        <v>5</v>
      </c>
      <c r="M89" s="3">
        <v>5</v>
      </c>
      <c r="N89" s="3">
        <v>5</v>
      </c>
      <c r="O89" s="3">
        <v>5</v>
      </c>
      <c r="P89" s="3">
        <v>5</v>
      </c>
      <c r="Q89" s="3">
        <v>5</v>
      </c>
      <c r="R89" s="3">
        <v>5</v>
      </c>
      <c r="S89" s="3">
        <v>5</v>
      </c>
      <c r="T89" s="3">
        <v>5</v>
      </c>
      <c r="U89" s="3" t="s">
        <v>42</v>
      </c>
    </row>
    <row r="90" spans="1:21" ht="15.75" customHeight="1" x14ac:dyDescent="0.25">
      <c r="A90" s="2">
        <v>44289.444607442128</v>
      </c>
      <c r="B90" s="3" t="s">
        <v>376</v>
      </c>
      <c r="C90" s="3" t="s">
        <v>26</v>
      </c>
      <c r="D90" s="3" t="s">
        <v>25</v>
      </c>
      <c r="E90" s="3" t="s">
        <v>31</v>
      </c>
      <c r="F90" s="3" t="s">
        <v>53</v>
      </c>
      <c r="G90" s="3" t="s">
        <v>53</v>
      </c>
      <c r="H90" s="3" t="s">
        <v>36</v>
      </c>
      <c r="I90" s="3">
        <v>4</v>
      </c>
      <c r="J90" s="3">
        <v>5</v>
      </c>
      <c r="K90" s="3">
        <v>5</v>
      </c>
      <c r="L90" s="3">
        <v>5</v>
      </c>
      <c r="M90" s="3">
        <v>5</v>
      </c>
      <c r="N90" s="3">
        <v>5</v>
      </c>
      <c r="O90" s="3">
        <v>5</v>
      </c>
      <c r="P90" s="3">
        <v>5</v>
      </c>
      <c r="Q90" s="3">
        <v>5</v>
      </c>
      <c r="R90" s="3">
        <v>1</v>
      </c>
      <c r="S90" s="3">
        <v>4</v>
      </c>
      <c r="T90" s="3">
        <v>4</v>
      </c>
      <c r="U90" s="3" t="s">
        <v>377</v>
      </c>
    </row>
    <row r="91" spans="1:21" ht="15.75" customHeight="1" x14ac:dyDescent="0.25">
      <c r="A91" s="2">
        <v>44289.447349942129</v>
      </c>
      <c r="B91" s="3" t="s">
        <v>378</v>
      </c>
      <c r="C91" s="3" t="s">
        <v>26</v>
      </c>
      <c r="D91" s="3" t="s">
        <v>25</v>
      </c>
      <c r="E91" s="3" t="s">
        <v>31</v>
      </c>
      <c r="F91" s="3" t="s">
        <v>44</v>
      </c>
      <c r="G91" s="3" t="s">
        <v>275</v>
      </c>
      <c r="H91" s="3" t="s">
        <v>250</v>
      </c>
      <c r="I91" s="3">
        <v>5</v>
      </c>
      <c r="J91" s="3">
        <v>5</v>
      </c>
      <c r="K91" s="3">
        <v>5</v>
      </c>
      <c r="L91" s="3">
        <v>5</v>
      </c>
      <c r="M91" s="3">
        <v>5</v>
      </c>
      <c r="N91" s="3">
        <v>4</v>
      </c>
      <c r="O91" s="3">
        <v>5</v>
      </c>
      <c r="P91" s="3">
        <v>5</v>
      </c>
      <c r="Q91" s="3">
        <v>5</v>
      </c>
      <c r="R91" s="3">
        <v>2</v>
      </c>
      <c r="S91" s="3">
        <v>5</v>
      </c>
      <c r="T91" s="3">
        <v>5</v>
      </c>
    </row>
    <row r="92" spans="1:21" ht="15.75" customHeight="1" x14ac:dyDescent="0.25">
      <c r="A92" s="2">
        <v>44289.450265543986</v>
      </c>
      <c r="B92" s="3" t="s">
        <v>379</v>
      </c>
      <c r="C92" s="3" t="s">
        <v>26</v>
      </c>
      <c r="D92" s="3" t="s">
        <v>27</v>
      </c>
      <c r="E92" s="3" t="s">
        <v>31</v>
      </c>
      <c r="F92" s="3" t="s">
        <v>368</v>
      </c>
      <c r="G92" s="3" t="s">
        <v>380</v>
      </c>
      <c r="H92" s="3" t="s">
        <v>36</v>
      </c>
      <c r="I92" s="3">
        <v>5</v>
      </c>
      <c r="J92" s="3">
        <v>4</v>
      </c>
      <c r="K92" s="3">
        <v>4</v>
      </c>
      <c r="L92" s="3">
        <v>4</v>
      </c>
      <c r="M92" s="3">
        <v>5</v>
      </c>
      <c r="N92" s="3">
        <v>3</v>
      </c>
      <c r="O92" s="3">
        <v>5</v>
      </c>
      <c r="P92" s="3">
        <v>5</v>
      </c>
      <c r="Q92" s="3">
        <v>5</v>
      </c>
      <c r="R92" s="3">
        <v>1</v>
      </c>
      <c r="S92" s="3">
        <v>3</v>
      </c>
      <c r="T92" s="3">
        <v>4</v>
      </c>
      <c r="U92" s="3" t="s">
        <v>381</v>
      </c>
    </row>
    <row r="93" spans="1:21" ht="15.75" customHeight="1" x14ac:dyDescent="0.25">
      <c r="A93" s="2">
        <v>44289.451246435186</v>
      </c>
      <c r="B93" s="3" t="s">
        <v>382</v>
      </c>
      <c r="C93" s="3" t="s">
        <v>20</v>
      </c>
      <c r="D93" s="3" t="s">
        <v>25</v>
      </c>
      <c r="E93" s="3" t="s">
        <v>31</v>
      </c>
      <c r="F93" s="3" t="s">
        <v>30</v>
      </c>
      <c r="G93" s="3" t="s">
        <v>204</v>
      </c>
      <c r="H93" s="3" t="s">
        <v>36</v>
      </c>
      <c r="I93" s="3">
        <v>4</v>
      </c>
      <c r="J93" s="3">
        <v>4</v>
      </c>
      <c r="K93" s="3">
        <v>4</v>
      </c>
      <c r="L93" s="3">
        <v>4</v>
      </c>
      <c r="M93" s="3">
        <v>4</v>
      </c>
      <c r="N93" s="3">
        <v>4</v>
      </c>
      <c r="O93" s="3">
        <v>4</v>
      </c>
      <c r="P93" s="3">
        <v>4</v>
      </c>
      <c r="Q93" s="3">
        <v>4</v>
      </c>
      <c r="R93" s="3">
        <v>4</v>
      </c>
      <c r="S93" s="3">
        <v>4</v>
      </c>
      <c r="T93" s="3">
        <v>4</v>
      </c>
      <c r="U93" s="3" t="s">
        <v>42</v>
      </c>
    </row>
    <row r="94" spans="1:21" ht="15.75" customHeight="1" x14ac:dyDescent="0.25">
      <c r="A94" s="2">
        <v>44289.451274108796</v>
      </c>
      <c r="B94" s="3" t="s">
        <v>383</v>
      </c>
      <c r="C94" s="3" t="s">
        <v>20</v>
      </c>
      <c r="D94" s="3" t="s">
        <v>27</v>
      </c>
      <c r="E94" s="3" t="s">
        <v>22</v>
      </c>
      <c r="F94" s="3" t="s">
        <v>384</v>
      </c>
      <c r="G94" s="3" t="s">
        <v>287</v>
      </c>
      <c r="H94" s="3" t="s">
        <v>250</v>
      </c>
      <c r="I94" s="3">
        <v>5</v>
      </c>
      <c r="J94" s="3">
        <v>5</v>
      </c>
      <c r="K94" s="3">
        <v>5</v>
      </c>
      <c r="L94" s="3">
        <v>5</v>
      </c>
      <c r="M94" s="3">
        <v>5</v>
      </c>
      <c r="N94" s="3">
        <v>5</v>
      </c>
      <c r="O94" s="3">
        <v>5</v>
      </c>
      <c r="P94" s="3">
        <v>5</v>
      </c>
      <c r="Q94" s="3">
        <v>5</v>
      </c>
      <c r="R94" s="3">
        <v>3</v>
      </c>
      <c r="S94" s="3">
        <v>4</v>
      </c>
      <c r="T94" s="3">
        <v>4</v>
      </c>
    </row>
    <row r="95" spans="1:21" ht="15.75" customHeight="1" x14ac:dyDescent="0.25">
      <c r="A95" s="2">
        <v>44289.451303078706</v>
      </c>
      <c r="B95" s="3" t="s">
        <v>385</v>
      </c>
      <c r="C95" s="3" t="s">
        <v>26</v>
      </c>
      <c r="D95" s="3" t="s">
        <v>27</v>
      </c>
      <c r="E95" s="3" t="s">
        <v>31</v>
      </c>
      <c r="F95" s="3" t="s">
        <v>51</v>
      </c>
      <c r="G95" s="3" t="s">
        <v>45</v>
      </c>
      <c r="H95" s="3" t="s">
        <v>24</v>
      </c>
      <c r="I95" s="3">
        <v>5</v>
      </c>
      <c r="J95" s="3">
        <v>4</v>
      </c>
      <c r="K95" s="3">
        <v>4</v>
      </c>
      <c r="L95" s="3">
        <v>5</v>
      </c>
      <c r="M95" s="3">
        <v>5</v>
      </c>
      <c r="N95" s="3">
        <v>4</v>
      </c>
      <c r="O95" s="3">
        <v>5</v>
      </c>
      <c r="P95" s="3">
        <v>5</v>
      </c>
      <c r="Q95" s="3">
        <v>5</v>
      </c>
      <c r="R95" s="3">
        <v>2</v>
      </c>
      <c r="S95" s="3">
        <v>4</v>
      </c>
      <c r="T95" s="3">
        <v>5</v>
      </c>
    </row>
    <row r="96" spans="1:21" ht="15.75" customHeight="1" x14ac:dyDescent="0.25">
      <c r="A96" s="2">
        <v>44289.451983703708</v>
      </c>
      <c r="B96" s="3" t="s">
        <v>184</v>
      </c>
      <c r="C96" s="3" t="s">
        <v>26</v>
      </c>
      <c r="D96" s="3" t="s">
        <v>21</v>
      </c>
      <c r="E96" s="3" t="s">
        <v>22</v>
      </c>
      <c r="F96" s="3" t="s">
        <v>52</v>
      </c>
      <c r="G96" s="3" t="s">
        <v>185</v>
      </c>
      <c r="H96" s="3" t="s">
        <v>250</v>
      </c>
      <c r="I96" s="3">
        <v>5</v>
      </c>
      <c r="J96" s="3">
        <v>5</v>
      </c>
      <c r="M96" s="3">
        <v>4</v>
      </c>
      <c r="R96" s="3">
        <v>3</v>
      </c>
      <c r="S96" s="3">
        <v>4</v>
      </c>
      <c r="T96" s="3">
        <v>4</v>
      </c>
    </row>
    <row r="97" spans="1:21" ht="15.75" customHeight="1" x14ac:dyDescent="0.25">
      <c r="A97" s="2">
        <v>44289.452685011573</v>
      </c>
      <c r="B97" s="3" t="s">
        <v>386</v>
      </c>
      <c r="C97" s="3" t="s">
        <v>20</v>
      </c>
      <c r="D97" s="3" t="s">
        <v>21</v>
      </c>
      <c r="E97" s="3" t="s">
        <v>31</v>
      </c>
      <c r="F97" s="3" t="s">
        <v>245</v>
      </c>
      <c r="G97" s="3" t="s">
        <v>55</v>
      </c>
      <c r="H97" s="3" t="s">
        <v>250</v>
      </c>
      <c r="I97" s="3">
        <v>5</v>
      </c>
      <c r="J97" s="3">
        <v>4</v>
      </c>
      <c r="K97" s="3">
        <v>4</v>
      </c>
      <c r="L97" s="3">
        <v>4</v>
      </c>
      <c r="M97" s="3">
        <v>5</v>
      </c>
      <c r="N97" s="3">
        <v>5</v>
      </c>
      <c r="O97" s="3">
        <v>5</v>
      </c>
      <c r="P97" s="3">
        <v>5</v>
      </c>
      <c r="Q97" s="3">
        <v>5</v>
      </c>
      <c r="R97" s="3">
        <v>4</v>
      </c>
      <c r="S97" s="3">
        <v>4</v>
      </c>
      <c r="T97" s="3">
        <v>5</v>
      </c>
      <c r="U97" s="3" t="s">
        <v>387</v>
      </c>
    </row>
    <row r="98" spans="1:21" ht="15.75" customHeight="1" x14ac:dyDescent="0.25">
      <c r="A98" s="2">
        <v>44289.454528645831</v>
      </c>
      <c r="B98" s="3" t="s">
        <v>388</v>
      </c>
      <c r="C98" s="3" t="s">
        <v>20</v>
      </c>
      <c r="D98" s="3" t="s">
        <v>25</v>
      </c>
      <c r="E98" s="3" t="s">
        <v>22</v>
      </c>
      <c r="F98" s="3" t="s">
        <v>30</v>
      </c>
      <c r="G98" s="3" t="s">
        <v>48</v>
      </c>
      <c r="H98" s="3" t="s">
        <v>250</v>
      </c>
      <c r="I98" s="3">
        <v>5</v>
      </c>
      <c r="J98" s="3">
        <v>5</v>
      </c>
      <c r="K98" s="3">
        <v>5</v>
      </c>
      <c r="L98" s="3">
        <v>5</v>
      </c>
      <c r="M98" s="3">
        <v>5</v>
      </c>
      <c r="N98" s="3">
        <v>5</v>
      </c>
      <c r="O98" s="3">
        <v>5</v>
      </c>
      <c r="P98" s="3">
        <v>5</v>
      </c>
      <c r="Q98" s="3">
        <v>5</v>
      </c>
      <c r="R98" s="3">
        <v>5</v>
      </c>
      <c r="S98" s="3">
        <v>5</v>
      </c>
      <c r="T98" s="3">
        <v>5</v>
      </c>
    </row>
    <row r="99" spans="1:21" ht="15.75" customHeight="1" x14ac:dyDescent="0.25">
      <c r="A99" s="2">
        <v>44289.455680891202</v>
      </c>
      <c r="B99" s="3" t="s">
        <v>389</v>
      </c>
      <c r="C99" s="3" t="s">
        <v>26</v>
      </c>
      <c r="D99" s="3" t="s">
        <v>21</v>
      </c>
      <c r="E99" s="3" t="s">
        <v>22</v>
      </c>
      <c r="F99" s="3" t="s">
        <v>23</v>
      </c>
      <c r="G99" s="3" t="s">
        <v>374</v>
      </c>
      <c r="H99" s="3" t="s">
        <v>250</v>
      </c>
      <c r="I99" s="3">
        <v>4</v>
      </c>
      <c r="J99" s="3">
        <v>4</v>
      </c>
      <c r="K99" s="3">
        <v>4</v>
      </c>
      <c r="L99" s="3">
        <v>4</v>
      </c>
      <c r="M99" s="3">
        <v>5</v>
      </c>
      <c r="N99" s="3">
        <v>5</v>
      </c>
      <c r="O99" s="3">
        <v>5</v>
      </c>
      <c r="P99" s="3">
        <v>5</v>
      </c>
      <c r="Q99" s="3">
        <v>5</v>
      </c>
      <c r="R99" s="3">
        <v>3</v>
      </c>
      <c r="S99" s="3">
        <v>4</v>
      </c>
      <c r="T99" s="3">
        <v>5</v>
      </c>
    </row>
    <row r="100" spans="1:21" ht="15.75" customHeight="1" x14ac:dyDescent="0.25">
      <c r="A100" s="2">
        <v>44289.455972083335</v>
      </c>
      <c r="B100" s="3" t="s">
        <v>390</v>
      </c>
      <c r="C100" s="3" t="s">
        <v>20</v>
      </c>
      <c r="D100" s="3" t="s">
        <v>27</v>
      </c>
      <c r="E100" s="3" t="s">
        <v>22</v>
      </c>
      <c r="F100" s="3" t="s">
        <v>179</v>
      </c>
      <c r="G100" s="3" t="s">
        <v>301</v>
      </c>
      <c r="H100" s="3" t="s">
        <v>24</v>
      </c>
      <c r="I100" s="3">
        <v>5</v>
      </c>
      <c r="J100" s="3">
        <v>4</v>
      </c>
      <c r="K100" s="3">
        <v>4</v>
      </c>
      <c r="L100" s="3">
        <v>4</v>
      </c>
      <c r="M100" s="3">
        <v>3</v>
      </c>
      <c r="N100" s="3">
        <v>3</v>
      </c>
      <c r="O100" s="3">
        <v>4</v>
      </c>
      <c r="P100" s="3">
        <v>4</v>
      </c>
      <c r="Q100" s="3">
        <v>4</v>
      </c>
      <c r="R100" s="3">
        <v>3</v>
      </c>
      <c r="S100" s="3">
        <v>4</v>
      </c>
      <c r="T100" s="3">
        <v>5</v>
      </c>
      <c r="U100" s="3" t="s">
        <v>391</v>
      </c>
    </row>
    <row r="101" spans="1:21" ht="15.75" customHeight="1" x14ac:dyDescent="0.25">
      <c r="A101" s="2">
        <v>44289.457620775458</v>
      </c>
      <c r="B101" s="3" t="s">
        <v>392</v>
      </c>
      <c r="C101" s="3" t="s">
        <v>20</v>
      </c>
      <c r="D101" s="3" t="s">
        <v>25</v>
      </c>
      <c r="E101" s="3" t="s">
        <v>22</v>
      </c>
      <c r="F101" s="3" t="s">
        <v>52</v>
      </c>
      <c r="G101" s="3" t="s">
        <v>185</v>
      </c>
      <c r="H101" s="3" t="s">
        <v>250</v>
      </c>
      <c r="I101" s="3">
        <v>4</v>
      </c>
      <c r="J101" s="3">
        <v>4</v>
      </c>
      <c r="K101" s="3">
        <v>4</v>
      </c>
      <c r="L101" s="3">
        <v>4</v>
      </c>
      <c r="M101" s="3">
        <v>4</v>
      </c>
      <c r="N101" s="3">
        <v>4</v>
      </c>
      <c r="O101" s="3">
        <v>4</v>
      </c>
      <c r="P101" s="3">
        <v>4</v>
      </c>
      <c r="Q101" s="3">
        <v>4</v>
      </c>
      <c r="R101" s="3">
        <v>3</v>
      </c>
      <c r="S101" s="3">
        <v>3</v>
      </c>
      <c r="T101" s="3">
        <v>4</v>
      </c>
    </row>
    <row r="102" spans="1:21" ht="15.75" customHeight="1" x14ac:dyDescent="0.25">
      <c r="A102" s="2">
        <v>44289.458162037037</v>
      </c>
      <c r="B102" s="3" t="s">
        <v>393</v>
      </c>
      <c r="C102" s="3" t="s">
        <v>26</v>
      </c>
      <c r="D102" s="3" t="s">
        <v>21</v>
      </c>
      <c r="E102" s="3" t="s">
        <v>22</v>
      </c>
      <c r="F102" s="3" t="s">
        <v>46</v>
      </c>
      <c r="G102" s="3" t="s">
        <v>306</v>
      </c>
      <c r="H102" s="3" t="s">
        <v>250</v>
      </c>
      <c r="I102" s="3">
        <v>5</v>
      </c>
      <c r="J102" s="3">
        <v>5</v>
      </c>
      <c r="K102" s="3">
        <v>5</v>
      </c>
      <c r="L102" s="3">
        <v>5</v>
      </c>
      <c r="M102" s="3">
        <v>5</v>
      </c>
      <c r="N102" s="3">
        <v>5</v>
      </c>
      <c r="O102" s="3">
        <v>5</v>
      </c>
      <c r="P102" s="3">
        <v>5</v>
      </c>
      <c r="Q102" s="3">
        <v>5</v>
      </c>
      <c r="R102" s="3">
        <v>3</v>
      </c>
      <c r="S102" s="3">
        <v>4</v>
      </c>
      <c r="T102" s="3">
        <v>5</v>
      </c>
      <c r="U102" s="3" t="s">
        <v>394</v>
      </c>
    </row>
    <row r="103" spans="1:21" ht="15.75" customHeight="1" x14ac:dyDescent="0.25">
      <c r="A103" s="2">
        <v>44289.458670173612</v>
      </c>
      <c r="B103" s="3" t="s">
        <v>395</v>
      </c>
      <c r="C103" s="3" t="s">
        <v>26</v>
      </c>
      <c r="D103" s="3" t="s">
        <v>25</v>
      </c>
      <c r="E103" s="3" t="s">
        <v>22</v>
      </c>
      <c r="F103" s="3" t="s">
        <v>51</v>
      </c>
      <c r="G103" s="3" t="s">
        <v>45</v>
      </c>
      <c r="H103" s="3" t="s">
        <v>24</v>
      </c>
      <c r="I103" s="3">
        <v>5</v>
      </c>
      <c r="J103" s="3">
        <v>5</v>
      </c>
      <c r="K103" s="3">
        <v>3</v>
      </c>
      <c r="L103" s="3">
        <v>4</v>
      </c>
      <c r="M103" s="3">
        <v>4</v>
      </c>
      <c r="N103" s="3">
        <v>4</v>
      </c>
      <c r="O103" s="3">
        <v>5</v>
      </c>
      <c r="P103" s="3">
        <v>5</v>
      </c>
      <c r="Q103" s="3">
        <v>5</v>
      </c>
      <c r="R103" s="3">
        <v>2</v>
      </c>
      <c r="S103" s="3">
        <v>4</v>
      </c>
      <c r="T103" s="3">
        <v>5</v>
      </c>
    </row>
    <row r="104" spans="1:21" ht="15.75" customHeight="1" x14ac:dyDescent="0.25">
      <c r="A104" s="2">
        <v>44289.459208819448</v>
      </c>
      <c r="B104" s="3" t="s">
        <v>396</v>
      </c>
      <c r="C104" s="3" t="s">
        <v>20</v>
      </c>
      <c r="D104" s="3" t="s">
        <v>25</v>
      </c>
      <c r="E104" s="3" t="s">
        <v>22</v>
      </c>
      <c r="F104" s="3" t="s">
        <v>52</v>
      </c>
      <c r="G104" s="3" t="s">
        <v>397</v>
      </c>
      <c r="H104" s="3" t="s">
        <v>250</v>
      </c>
      <c r="I104" s="3">
        <v>4</v>
      </c>
      <c r="J104" s="3">
        <v>4</v>
      </c>
      <c r="K104" s="3">
        <v>4</v>
      </c>
      <c r="L104" s="3">
        <v>4</v>
      </c>
      <c r="M104" s="3">
        <v>4</v>
      </c>
      <c r="N104" s="3">
        <v>4</v>
      </c>
      <c r="O104" s="3">
        <v>4</v>
      </c>
      <c r="P104" s="3">
        <v>4</v>
      </c>
      <c r="Q104" s="3">
        <v>4</v>
      </c>
      <c r="R104" s="3">
        <v>4</v>
      </c>
      <c r="S104" s="3">
        <v>4</v>
      </c>
      <c r="T104" s="3">
        <v>4</v>
      </c>
    </row>
    <row r="105" spans="1:21" ht="15.75" customHeight="1" x14ac:dyDescent="0.25">
      <c r="A105" s="2">
        <v>44289.461352349535</v>
      </c>
      <c r="B105" s="3" t="s">
        <v>398</v>
      </c>
      <c r="C105" s="3" t="s">
        <v>26</v>
      </c>
      <c r="D105" s="3" t="s">
        <v>27</v>
      </c>
      <c r="E105" s="3" t="s">
        <v>22</v>
      </c>
      <c r="F105" s="3" t="s">
        <v>23</v>
      </c>
      <c r="G105" s="3" t="s">
        <v>374</v>
      </c>
      <c r="H105" s="3" t="s">
        <v>250</v>
      </c>
      <c r="I105" s="3">
        <v>5</v>
      </c>
      <c r="J105" s="3">
        <v>5</v>
      </c>
      <c r="K105" s="3">
        <v>5</v>
      </c>
      <c r="L105" s="3">
        <v>5</v>
      </c>
      <c r="M105" s="3">
        <v>5</v>
      </c>
      <c r="N105" s="3">
        <v>5</v>
      </c>
      <c r="O105" s="3">
        <v>5</v>
      </c>
      <c r="P105" s="3">
        <v>5</v>
      </c>
      <c r="Q105" s="3">
        <v>5</v>
      </c>
      <c r="R105" s="3">
        <v>3</v>
      </c>
      <c r="S105" s="3">
        <v>5</v>
      </c>
      <c r="T105" s="3">
        <v>5</v>
      </c>
    </row>
    <row r="106" spans="1:21" ht="15.75" customHeight="1" x14ac:dyDescent="0.25">
      <c r="A106" s="2">
        <v>44289.465685347226</v>
      </c>
      <c r="B106" s="3" t="s">
        <v>399</v>
      </c>
      <c r="C106" s="3" t="s">
        <v>26</v>
      </c>
      <c r="D106" s="3" t="s">
        <v>25</v>
      </c>
      <c r="E106" s="3" t="s">
        <v>22</v>
      </c>
      <c r="F106" s="3" t="s">
        <v>51</v>
      </c>
      <c r="G106" s="3" t="s">
        <v>45</v>
      </c>
      <c r="H106" s="3" t="s">
        <v>24</v>
      </c>
      <c r="I106" s="3">
        <v>5</v>
      </c>
      <c r="J106" s="3">
        <v>4</v>
      </c>
      <c r="K106" s="3">
        <v>4</v>
      </c>
      <c r="L106" s="3">
        <v>3</v>
      </c>
      <c r="M106" s="3">
        <v>5</v>
      </c>
      <c r="N106" s="3">
        <v>5</v>
      </c>
      <c r="O106" s="3">
        <v>5</v>
      </c>
      <c r="P106" s="3">
        <v>5</v>
      </c>
      <c r="Q106" s="3">
        <v>5</v>
      </c>
      <c r="R106" s="3">
        <v>4</v>
      </c>
      <c r="S106" s="3">
        <v>4</v>
      </c>
      <c r="T106" s="3">
        <v>4</v>
      </c>
    </row>
    <row r="107" spans="1:21" ht="15.75" customHeight="1" x14ac:dyDescent="0.25">
      <c r="A107" s="2">
        <v>44289.472557037036</v>
      </c>
      <c r="B107" s="3" t="s">
        <v>400</v>
      </c>
      <c r="C107" s="3" t="s">
        <v>20</v>
      </c>
      <c r="D107" s="3" t="s">
        <v>27</v>
      </c>
      <c r="E107" s="3" t="s">
        <v>31</v>
      </c>
      <c r="F107" s="3" t="s">
        <v>50</v>
      </c>
      <c r="G107" s="3" t="s">
        <v>401</v>
      </c>
      <c r="H107" s="3" t="s">
        <v>24</v>
      </c>
      <c r="I107" s="3">
        <v>4</v>
      </c>
      <c r="J107" s="3">
        <v>4</v>
      </c>
      <c r="K107" s="3">
        <v>4</v>
      </c>
      <c r="L107" s="3">
        <v>5</v>
      </c>
      <c r="M107" s="3">
        <v>4</v>
      </c>
      <c r="N107" s="3">
        <v>5</v>
      </c>
      <c r="O107" s="3">
        <v>4</v>
      </c>
      <c r="P107" s="3">
        <v>4</v>
      </c>
      <c r="Q107" s="3">
        <v>5</v>
      </c>
      <c r="R107" s="3">
        <v>3</v>
      </c>
      <c r="S107" s="3">
        <v>4</v>
      </c>
      <c r="T107" s="3">
        <v>4</v>
      </c>
      <c r="U107" s="3" t="s">
        <v>402</v>
      </c>
    </row>
    <row r="108" spans="1:21" ht="15.75" customHeight="1" x14ac:dyDescent="0.25">
      <c r="A108" s="2">
        <v>44289.472663761575</v>
      </c>
      <c r="B108" s="3" t="s">
        <v>403</v>
      </c>
      <c r="C108" s="3" t="s">
        <v>20</v>
      </c>
      <c r="D108" s="3" t="s">
        <v>25</v>
      </c>
      <c r="E108" s="3" t="s">
        <v>22</v>
      </c>
      <c r="F108" s="3" t="s">
        <v>30</v>
      </c>
      <c r="G108" s="3" t="s">
        <v>404</v>
      </c>
      <c r="H108" s="3" t="s">
        <v>250</v>
      </c>
      <c r="I108" s="3">
        <v>5</v>
      </c>
      <c r="J108" s="3">
        <v>5</v>
      </c>
      <c r="K108" s="3">
        <v>5</v>
      </c>
      <c r="L108" s="3">
        <v>5</v>
      </c>
      <c r="M108" s="3">
        <v>5</v>
      </c>
      <c r="N108" s="3">
        <v>4</v>
      </c>
      <c r="O108" s="3">
        <v>5</v>
      </c>
      <c r="P108" s="3">
        <v>5</v>
      </c>
      <c r="Q108" s="3">
        <v>5</v>
      </c>
      <c r="R108" s="3">
        <v>3</v>
      </c>
      <c r="S108" s="3">
        <v>4</v>
      </c>
      <c r="T108" s="3">
        <v>5</v>
      </c>
      <c r="U108" s="3" t="s">
        <v>405</v>
      </c>
    </row>
    <row r="109" spans="1:21" ht="15.75" customHeight="1" x14ac:dyDescent="0.25">
      <c r="A109" s="2">
        <v>44289.47681043981</v>
      </c>
      <c r="B109" s="3" t="s">
        <v>406</v>
      </c>
      <c r="C109" s="3" t="s">
        <v>26</v>
      </c>
      <c r="D109" s="3" t="s">
        <v>58</v>
      </c>
      <c r="E109" s="3" t="s">
        <v>22</v>
      </c>
      <c r="F109" s="3" t="s">
        <v>53</v>
      </c>
      <c r="G109" s="3" t="s">
        <v>407</v>
      </c>
      <c r="H109" s="3" t="s">
        <v>250</v>
      </c>
      <c r="I109" s="3">
        <v>4</v>
      </c>
      <c r="J109" s="3">
        <v>4</v>
      </c>
      <c r="K109" s="3">
        <v>4</v>
      </c>
      <c r="L109" s="3">
        <v>4</v>
      </c>
      <c r="M109" s="3">
        <v>4</v>
      </c>
      <c r="N109" s="3">
        <v>5</v>
      </c>
      <c r="O109" s="3">
        <v>5</v>
      </c>
      <c r="P109" s="3">
        <v>5</v>
      </c>
      <c r="Q109" s="3">
        <v>5</v>
      </c>
      <c r="R109" s="3">
        <v>3</v>
      </c>
      <c r="S109" s="3">
        <v>4</v>
      </c>
      <c r="T109" s="3">
        <v>4</v>
      </c>
    </row>
    <row r="110" spans="1:21" ht="15.75" customHeight="1" x14ac:dyDescent="0.25">
      <c r="A110" s="2">
        <v>44289.476924386574</v>
      </c>
      <c r="B110" s="3" t="s">
        <v>408</v>
      </c>
      <c r="C110" s="3" t="s">
        <v>26</v>
      </c>
      <c r="D110" s="3" t="s">
        <v>21</v>
      </c>
      <c r="E110" s="3" t="s">
        <v>31</v>
      </c>
      <c r="F110" s="3" t="s">
        <v>30</v>
      </c>
      <c r="G110" s="3" t="s">
        <v>275</v>
      </c>
      <c r="H110" s="3" t="s">
        <v>250</v>
      </c>
      <c r="I110" s="3">
        <v>5</v>
      </c>
      <c r="J110" s="3">
        <v>5</v>
      </c>
      <c r="K110" s="3">
        <v>5</v>
      </c>
      <c r="L110" s="3">
        <v>5</v>
      </c>
      <c r="M110" s="3">
        <v>5</v>
      </c>
      <c r="N110" s="3">
        <v>5</v>
      </c>
      <c r="O110" s="3">
        <v>5</v>
      </c>
      <c r="P110" s="3">
        <v>5</v>
      </c>
      <c r="Q110" s="3">
        <v>5</v>
      </c>
      <c r="R110" s="3">
        <v>3</v>
      </c>
      <c r="S110" s="3">
        <v>5</v>
      </c>
      <c r="T110" s="3">
        <v>5</v>
      </c>
      <c r="U110" s="3" t="s">
        <v>42</v>
      </c>
    </row>
    <row r="111" spans="1:21" ht="15.75" customHeight="1" x14ac:dyDescent="0.25">
      <c r="A111" s="2">
        <v>44289.478405289352</v>
      </c>
      <c r="B111" s="3" t="s">
        <v>409</v>
      </c>
      <c r="C111" s="3" t="s">
        <v>26</v>
      </c>
      <c r="D111" s="3" t="s">
        <v>21</v>
      </c>
      <c r="E111" s="3" t="s">
        <v>22</v>
      </c>
      <c r="F111" s="3" t="s">
        <v>53</v>
      </c>
      <c r="G111" s="3" t="s">
        <v>34</v>
      </c>
      <c r="H111" s="3" t="s">
        <v>250</v>
      </c>
      <c r="I111" s="3">
        <v>5</v>
      </c>
      <c r="J111" s="3">
        <v>5</v>
      </c>
      <c r="K111" s="3">
        <v>5</v>
      </c>
      <c r="L111" s="3">
        <v>5</v>
      </c>
      <c r="M111" s="3">
        <v>5</v>
      </c>
      <c r="N111" s="3">
        <v>5</v>
      </c>
      <c r="O111" s="3">
        <v>5</v>
      </c>
      <c r="P111" s="3">
        <v>5</v>
      </c>
      <c r="Q111" s="3">
        <v>5</v>
      </c>
      <c r="R111" s="3">
        <v>3</v>
      </c>
      <c r="S111" s="3">
        <v>4</v>
      </c>
      <c r="T111" s="3">
        <v>4</v>
      </c>
      <c r="U111" s="3" t="s">
        <v>644</v>
      </c>
    </row>
    <row r="112" spans="1:21" ht="15.75" customHeight="1" x14ac:dyDescent="0.25">
      <c r="A112" s="2">
        <v>44289.480799525467</v>
      </c>
      <c r="B112" s="3" t="s">
        <v>410</v>
      </c>
      <c r="C112" s="3" t="s">
        <v>26</v>
      </c>
      <c r="D112" s="3" t="s">
        <v>25</v>
      </c>
      <c r="E112" s="3" t="s">
        <v>31</v>
      </c>
      <c r="F112" s="3" t="s">
        <v>411</v>
      </c>
      <c r="G112" s="3" t="s">
        <v>45</v>
      </c>
      <c r="H112" s="3" t="s">
        <v>36</v>
      </c>
      <c r="I112" s="3">
        <v>5</v>
      </c>
      <c r="J112" s="3">
        <v>5</v>
      </c>
      <c r="K112" s="3">
        <v>5</v>
      </c>
      <c r="L112" s="3">
        <v>5</v>
      </c>
      <c r="M112" s="3">
        <v>5</v>
      </c>
      <c r="N112" s="3">
        <v>5</v>
      </c>
      <c r="O112" s="3">
        <v>5</v>
      </c>
      <c r="P112" s="3">
        <v>5</v>
      </c>
      <c r="Q112" s="3">
        <v>5</v>
      </c>
      <c r="R112" s="3">
        <v>2</v>
      </c>
      <c r="S112" s="3">
        <v>5</v>
      </c>
      <c r="T112" s="3">
        <v>5</v>
      </c>
      <c r="U112" s="3" t="s">
        <v>645</v>
      </c>
    </row>
    <row r="113" spans="1:21" ht="15.75" customHeight="1" x14ac:dyDescent="0.25">
      <c r="A113" s="2">
        <v>44289.48089997685</v>
      </c>
      <c r="B113" s="3" t="s">
        <v>412</v>
      </c>
      <c r="C113" s="3" t="s">
        <v>20</v>
      </c>
      <c r="D113" s="3" t="s">
        <v>25</v>
      </c>
      <c r="E113" s="3" t="s">
        <v>22</v>
      </c>
      <c r="F113" s="3" t="s">
        <v>52</v>
      </c>
      <c r="G113" s="3" t="s">
        <v>413</v>
      </c>
      <c r="H113" s="3" t="s">
        <v>250</v>
      </c>
      <c r="I113" s="3">
        <v>5</v>
      </c>
      <c r="J113" s="3">
        <v>5</v>
      </c>
      <c r="K113" s="3">
        <v>5</v>
      </c>
      <c r="L113" s="3">
        <v>5</v>
      </c>
      <c r="M113" s="3">
        <v>5</v>
      </c>
      <c r="N113" s="3">
        <v>5</v>
      </c>
      <c r="O113" s="3">
        <v>5</v>
      </c>
      <c r="P113" s="3">
        <v>5</v>
      </c>
      <c r="Q113" s="3">
        <v>5</v>
      </c>
      <c r="R113" s="3">
        <v>4</v>
      </c>
      <c r="S113" s="3">
        <v>5</v>
      </c>
      <c r="T113" s="3">
        <v>5</v>
      </c>
      <c r="U113" s="175" t="s">
        <v>646</v>
      </c>
    </row>
    <row r="114" spans="1:21" ht="15.75" customHeight="1" x14ac:dyDescent="0.25">
      <c r="A114" s="2">
        <v>44289.484295729169</v>
      </c>
      <c r="B114" s="3" t="s">
        <v>414</v>
      </c>
      <c r="C114" s="3" t="s">
        <v>26</v>
      </c>
      <c r="D114" s="3" t="s">
        <v>25</v>
      </c>
      <c r="E114" s="3" t="s">
        <v>22</v>
      </c>
      <c r="F114" s="3" t="s">
        <v>44</v>
      </c>
      <c r="G114" s="3" t="s">
        <v>404</v>
      </c>
      <c r="H114" s="3" t="s">
        <v>250</v>
      </c>
      <c r="I114" s="3">
        <v>5</v>
      </c>
      <c r="J114" s="3">
        <v>5</v>
      </c>
      <c r="K114" s="3">
        <v>5</v>
      </c>
      <c r="L114" s="3">
        <v>5</v>
      </c>
      <c r="M114" s="3">
        <v>5</v>
      </c>
      <c r="N114" s="3">
        <v>5</v>
      </c>
      <c r="O114" s="3">
        <v>5</v>
      </c>
      <c r="P114" s="3">
        <v>5</v>
      </c>
      <c r="Q114" s="3">
        <v>5</v>
      </c>
      <c r="R114" s="3">
        <v>3</v>
      </c>
      <c r="S114" s="3">
        <v>4</v>
      </c>
      <c r="T114" s="3">
        <v>4</v>
      </c>
      <c r="U114" s="3" t="s">
        <v>42</v>
      </c>
    </row>
    <row r="115" spans="1:21" ht="15.75" customHeight="1" x14ac:dyDescent="0.25">
      <c r="A115" s="2">
        <v>44289.486332361106</v>
      </c>
      <c r="B115" s="3" t="s">
        <v>415</v>
      </c>
      <c r="C115" s="3" t="s">
        <v>26</v>
      </c>
      <c r="D115" s="3" t="s">
        <v>21</v>
      </c>
      <c r="E115" s="3" t="s">
        <v>22</v>
      </c>
      <c r="F115" s="3" t="s">
        <v>44</v>
      </c>
      <c r="G115" s="3" t="s">
        <v>35</v>
      </c>
      <c r="H115" s="3" t="s">
        <v>250</v>
      </c>
      <c r="I115" s="3">
        <v>4</v>
      </c>
      <c r="J115" s="3">
        <v>4</v>
      </c>
      <c r="K115" s="3">
        <v>4</v>
      </c>
      <c r="L115" s="3">
        <v>4</v>
      </c>
      <c r="M115" s="3">
        <v>4</v>
      </c>
      <c r="N115" s="3">
        <v>5</v>
      </c>
      <c r="O115" s="3">
        <v>5</v>
      </c>
      <c r="P115" s="3">
        <v>5</v>
      </c>
      <c r="Q115" s="3">
        <v>5</v>
      </c>
      <c r="R115" s="3">
        <v>3</v>
      </c>
      <c r="S115" s="3">
        <v>4</v>
      </c>
      <c r="T115" s="3">
        <v>4</v>
      </c>
    </row>
    <row r="116" spans="1:21" ht="15.75" customHeight="1" x14ac:dyDescent="0.25">
      <c r="A116" s="2">
        <v>44289.48672479167</v>
      </c>
      <c r="B116" s="3" t="s">
        <v>416</v>
      </c>
      <c r="C116" s="3" t="s">
        <v>26</v>
      </c>
      <c r="D116" s="3" t="s">
        <v>25</v>
      </c>
      <c r="E116" s="3" t="s">
        <v>22</v>
      </c>
      <c r="F116" s="3" t="s">
        <v>53</v>
      </c>
      <c r="G116" s="3" t="s">
        <v>53</v>
      </c>
      <c r="H116" s="3" t="s">
        <v>24</v>
      </c>
      <c r="I116" s="3">
        <v>5</v>
      </c>
      <c r="J116" s="3">
        <v>5</v>
      </c>
      <c r="K116" s="3">
        <v>5</v>
      </c>
      <c r="L116" s="3">
        <v>5</v>
      </c>
      <c r="M116" s="3">
        <v>5</v>
      </c>
      <c r="N116" s="3">
        <v>5</v>
      </c>
      <c r="O116" s="3">
        <v>5</v>
      </c>
      <c r="P116" s="3">
        <v>5</v>
      </c>
      <c r="Q116" s="3">
        <v>5</v>
      </c>
      <c r="R116" s="3">
        <v>2</v>
      </c>
      <c r="S116" s="3">
        <v>4</v>
      </c>
      <c r="T116" s="3">
        <v>5</v>
      </c>
    </row>
    <row r="117" spans="1:21" ht="15.75" customHeight="1" x14ac:dyDescent="0.25">
      <c r="A117" s="2">
        <v>44289.487688807872</v>
      </c>
      <c r="B117" s="3" t="s">
        <v>417</v>
      </c>
      <c r="C117" s="3" t="s">
        <v>26</v>
      </c>
      <c r="D117" s="3" t="s">
        <v>21</v>
      </c>
      <c r="E117" s="3" t="s">
        <v>22</v>
      </c>
      <c r="F117" s="3" t="s">
        <v>30</v>
      </c>
      <c r="G117" s="3" t="s">
        <v>404</v>
      </c>
      <c r="H117" s="3" t="s">
        <v>250</v>
      </c>
      <c r="I117" s="3">
        <v>4</v>
      </c>
      <c r="J117" s="3">
        <v>5</v>
      </c>
      <c r="K117" s="3">
        <v>5</v>
      </c>
      <c r="L117" s="3">
        <v>5</v>
      </c>
      <c r="M117" s="3">
        <v>5</v>
      </c>
      <c r="N117" s="3">
        <v>5</v>
      </c>
      <c r="O117" s="3">
        <v>5</v>
      </c>
      <c r="P117" s="3">
        <v>5</v>
      </c>
      <c r="Q117" s="3">
        <v>5</v>
      </c>
      <c r="R117" s="3">
        <v>3</v>
      </c>
      <c r="S117" s="3">
        <v>4</v>
      </c>
      <c r="T117" s="3">
        <v>4</v>
      </c>
      <c r="U117" s="3" t="s">
        <v>42</v>
      </c>
    </row>
    <row r="118" spans="1:21" ht="15.75" customHeight="1" x14ac:dyDescent="0.25">
      <c r="A118" s="2">
        <v>44289.489142766208</v>
      </c>
      <c r="B118" s="3" t="s">
        <v>418</v>
      </c>
      <c r="C118" s="3" t="s">
        <v>20</v>
      </c>
      <c r="D118" s="3" t="s">
        <v>25</v>
      </c>
      <c r="E118" s="3" t="s">
        <v>22</v>
      </c>
      <c r="F118" s="3" t="s">
        <v>23</v>
      </c>
      <c r="G118" s="3" t="s">
        <v>268</v>
      </c>
      <c r="H118" s="3" t="s">
        <v>250</v>
      </c>
      <c r="I118" s="3">
        <v>5</v>
      </c>
      <c r="J118" s="3">
        <v>5</v>
      </c>
      <c r="K118" s="3">
        <v>5</v>
      </c>
      <c r="L118" s="3">
        <v>5</v>
      </c>
      <c r="M118" s="3">
        <v>5</v>
      </c>
      <c r="N118" s="3">
        <v>5</v>
      </c>
      <c r="O118" s="3">
        <v>5</v>
      </c>
      <c r="P118" s="3">
        <v>5</v>
      </c>
      <c r="Q118" s="3">
        <v>5</v>
      </c>
      <c r="R118" s="3">
        <v>5</v>
      </c>
      <c r="S118" s="3">
        <v>5</v>
      </c>
      <c r="T118" s="3">
        <v>5</v>
      </c>
      <c r="U118" s="3" t="s">
        <v>419</v>
      </c>
    </row>
    <row r="119" spans="1:21" ht="15.75" customHeight="1" x14ac:dyDescent="0.25">
      <c r="A119" s="2">
        <v>44289.498480115741</v>
      </c>
      <c r="B119" s="3" t="s">
        <v>420</v>
      </c>
      <c r="C119" s="3" t="s">
        <v>26</v>
      </c>
      <c r="D119" s="3" t="s">
        <v>25</v>
      </c>
      <c r="E119" s="3" t="s">
        <v>22</v>
      </c>
      <c r="F119" s="3" t="s">
        <v>51</v>
      </c>
      <c r="G119" s="3" t="s">
        <v>45</v>
      </c>
      <c r="H119" s="3" t="s">
        <v>250</v>
      </c>
      <c r="I119" s="3">
        <v>5</v>
      </c>
      <c r="J119" s="3">
        <v>5</v>
      </c>
      <c r="K119" s="3">
        <v>5</v>
      </c>
      <c r="L119" s="3">
        <v>5</v>
      </c>
      <c r="M119" s="3">
        <v>5</v>
      </c>
      <c r="N119" s="3">
        <v>5</v>
      </c>
      <c r="O119" s="3">
        <v>5</v>
      </c>
      <c r="P119" s="3">
        <v>5</v>
      </c>
      <c r="Q119" s="3">
        <v>5</v>
      </c>
      <c r="R119" s="3">
        <v>3</v>
      </c>
      <c r="S119" s="3">
        <v>5</v>
      </c>
      <c r="T119" s="3">
        <v>5</v>
      </c>
      <c r="U119" s="3" t="s">
        <v>647</v>
      </c>
    </row>
    <row r="120" spans="1:21" ht="15.75" customHeight="1" x14ac:dyDescent="0.25">
      <c r="A120" s="2">
        <v>44289.498798321758</v>
      </c>
      <c r="B120" s="3" t="s">
        <v>421</v>
      </c>
      <c r="C120" s="3" t="s">
        <v>26</v>
      </c>
      <c r="D120" s="3" t="s">
        <v>25</v>
      </c>
      <c r="E120" s="3" t="s">
        <v>22</v>
      </c>
      <c r="F120" s="3" t="s">
        <v>51</v>
      </c>
      <c r="G120" s="3" t="s">
        <v>45</v>
      </c>
      <c r="H120" s="3" t="s">
        <v>250</v>
      </c>
      <c r="I120" s="3">
        <v>5</v>
      </c>
      <c r="J120" s="3">
        <v>5</v>
      </c>
      <c r="K120" s="3">
        <v>5</v>
      </c>
      <c r="L120" s="3">
        <v>5</v>
      </c>
      <c r="M120" s="3">
        <v>5</v>
      </c>
      <c r="N120" s="3">
        <v>5</v>
      </c>
      <c r="O120" s="3">
        <v>5</v>
      </c>
      <c r="P120" s="3">
        <v>5</v>
      </c>
      <c r="Q120" s="3">
        <v>5</v>
      </c>
      <c r="R120" s="3">
        <v>3</v>
      </c>
      <c r="S120" s="3">
        <v>4</v>
      </c>
      <c r="T120" s="3">
        <v>4</v>
      </c>
      <c r="U120" s="3" t="s">
        <v>648</v>
      </c>
    </row>
    <row r="121" spans="1:21" ht="15.75" customHeight="1" x14ac:dyDescent="0.25">
      <c r="A121" s="2">
        <v>44289.500427361112</v>
      </c>
      <c r="B121" s="3" t="s">
        <v>422</v>
      </c>
      <c r="C121" s="3" t="s">
        <v>20</v>
      </c>
      <c r="D121" s="3" t="s">
        <v>25</v>
      </c>
      <c r="E121" s="3" t="s">
        <v>22</v>
      </c>
      <c r="F121" s="3" t="s">
        <v>53</v>
      </c>
      <c r="G121" s="3" t="s">
        <v>53</v>
      </c>
      <c r="H121" s="3" t="s">
        <v>250</v>
      </c>
      <c r="I121" s="3">
        <v>5</v>
      </c>
      <c r="J121" s="3">
        <v>5</v>
      </c>
      <c r="K121" s="3">
        <v>5</v>
      </c>
      <c r="L121" s="3">
        <v>5</v>
      </c>
      <c r="M121" s="3">
        <v>5</v>
      </c>
      <c r="N121" s="3">
        <v>5</v>
      </c>
      <c r="O121" s="3">
        <v>5</v>
      </c>
      <c r="P121" s="3">
        <v>5</v>
      </c>
      <c r="Q121" s="3">
        <v>5</v>
      </c>
      <c r="R121" s="3">
        <v>5</v>
      </c>
      <c r="S121" s="3">
        <v>5</v>
      </c>
      <c r="T121" s="3">
        <v>5</v>
      </c>
      <c r="U121" s="3" t="s">
        <v>649</v>
      </c>
    </row>
    <row r="122" spans="1:21" ht="15.75" customHeight="1" x14ac:dyDescent="0.25">
      <c r="A122" s="2">
        <v>44289.535852071756</v>
      </c>
      <c r="B122" s="3" t="s">
        <v>423</v>
      </c>
      <c r="C122" s="3" t="s">
        <v>20</v>
      </c>
      <c r="D122" s="3" t="s">
        <v>27</v>
      </c>
      <c r="E122" s="3" t="s">
        <v>31</v>
      </c>
      <c r="F122" s="3" t="s">
        <v>212</v>
      </c>
      <c r="G122" s="3" t="s">
        <v>37</v>
      </c>
      <c r="H122" s="3" t="s">
        <v>38</v>
      </c>
      <c r="I122" s="3">
        <v>5</v>
      </c>
      <c r="J122" s="3">
        <v>5</v>
      </c>
      <c r="K122" s="3">
        <v>5</v>
      </c>
      <c r="L122" s="3">
        <v>5</v>
      </c>
      <c r="M122" s="3">
        <v>5</v>
      </c>
      <c r="N122" s="3">
        <v>5</v>
      </c>
      <c r="O122" s="3">
        <v>5</v>
      </c>
      <c r="P122" s="3">
        <v>5</v>
      </c>
      <c r="Q122" s="3">
        <v>5</v>
      </c>
      <c r="R122" s="3">
        <v>5</v>
      </c>
      <c r="S122" s="3">
        <v>5</v>
      </c>
      <c r="T122" s="3">
        <v>5</v>
      </c>
      <c r="U122" s="3" t="s">
        <v>424</v>
      </c>
    </row>
    <row r="123" spans="1:21" ht="15.75" customHeight="1" x14ac:dyDescent="0.25">
      <c r="A123" s="2">
        <v>44289.537985671297</v>
      </c>
      <c r="B123" s="3" t="s">
        <v>425</v>
      </c>
      <c r="C123" s="3" t="s">
        <v>20</v>
      </c>
      <c r="D123" s="3" t="s">
        <v>27</v>
      </c>
      <c r="E123" s="3" t="s">
        <v>31</v>
      </c>
      <c r="F123" s="3" t="s">
        <v>384</v>
      </c>
      <c r="G123" s="3" t="s">
        <v>426</v>
      </c>
      <c r="H123" s="3" t="s">
        <v>38</v>
      </c>
      <c r="I123" s="3">
        <v>4</v>
      </c>
      <c r="J123" s="3">
        <v>4</v>
      </c>
      <c r="K123" s="3">
        <v>5</v>
      </c>
      <c r="L123" s="3">
        <v>4</v>
      </c>
      <c r="M123" s="3">
        <v>5</v>
      </c>
      <c r="N123" s="3">
        <v>4</v>
      </c>
      <c r="O123" s="3">
        <v>5</v>
      </c>
      <c r="P123" s="3">
        <v>4</v>
      </c>
      <c r="Q123" s="3">
        <v>4</v>
      </c>
      <c r="R123" s="3">
        <v>4</v>
      </c>
      <c r="S123" s="3">
        <v>5</v>
      </c>
      <c r="T123" s="3">
        <v>5</v>
      </c>
    </row>
    <row r="124" spans="1:21" ht="15.75" customHeight="1" x14ac:dyDescent="0.25">
      <c r="A124" s="2">
        <v>44289.540031689816</v>
      </c>
      <c r="B124" s="3" t="s">
        <v>427</v>
      </c>
      <c r="C124" s="3" t="s">
        <v>26</v>
      </c>
      <c r="D124" s="3" t="s">
        <v>25</v>
      </c>
      <c r="E124" s="3" t="s">
        <v>22</v>
      </c>
      <c r="F124" s="3" t="s">
        <v>44</v>
      </c>
      <c r="G124" s="3" t="s">
        <v>428</v>
      </c>
      <c r="H124" s="3" t="s">
        <v>38</v>
      </c>
      <c r="I124" s="3">
        <v>5</v>
      </c>
      <c r="J124" s="3">
        <v>5</v>
      </c>
      <c r="K124" s="3">
        <v>5</v>
      </c>
      <c r="L124" s="3">
        <v>5</v>
      </c>
      <c r="M124" s="3">
        <v>5</v>
      </c>
      <c r="N124" s="3">
        <v>5</v>
      </c>
      <c r="O124" s="3">
        <v>5</v>
      </c>
      <c r="P124" s="3">
        <v>5</v>
      </c>
      <c r="Q124" s="3">
        <v>5</v>
      </c>
      <c r="R124" s="3">
        <v>5</v>
      </c>
      <c r="S124" s="3">
        <v>5</v>
      </c>
      <c r="T124" s="3">
        <v>5</v>
      </c>
    </row>
    <row r="125" spans="1:21" ht="15.75" customHeight="1" x14ac:dyDescent="0.25">
      <c r="A125" s="2">
        <v>44289.540582372691</v>
      </c>
      <c r="B125" s="3" t="s">
        <v>205</v>
      </c>
      <c r="C125" s="3" t="s">
        <v>26</v>
      </c>
      <c r="D125" s="3" t="s">
        <v>27</v>
      </c>
      <c r="E125" s="3" t="s">
        <v>31</v>
      </c>
      <c r="F125" s="3" t="s">
        <v>52</v>
      </c>
      <c r="G125" s="3" t="s">
        <v>206</v>
      </c>
      <c r="H125" s="3" t="s">
        <v>32</v>
      </c>
      <c r="I125" s="3">
        <v>4</v>
      </c>
      <c r="J125" s="3">
        <v>4</v>
      </c>
      <c r="K125" s="3">
        <v>4</v>
      </c>
      <c r="L125" s="3">
        <v>4</v>
      </c>
      <c r="M125" s="3">
        <v>5</v>
      </c>
      <c r="N125" s="3">
        <v>4</v>
      </c>
      <c r="O125" s="3">
        <v>5</v>
      </c>
      <c r="P125" s="3">
        <v>5</v>
      </c>
      <c r="Q125" s="3">
        <v>5</v>
      </c>
      <c r="R125" s="3">
        <v>3</v>
      </c>
      <c r="S125" s="3">
        <v>4</v>
      </c>
      <c r="T125" s="3">
        <v>4</v>
      </c>
    </row>
    <row r="126" spans="1:21" ht="15.75" customHeight="1" x14ac:dyDescent="0.25">
      <c r="A126" s="2">
        <v>44289.578289641198</v>
      </c>
      <c r="B126" s="3" t="s">
        <v>429</v>
      </c>
      <c r="C126" s="3" t="s">
        <v>20</v>
      </c>
      <c r="D126" s="3" t="s">
        <v>27</v>
      </c>
      <c r="E126" s="3" t="s">
        <v>31</v>
      </c>
      <c r="F126" s="3" t="s">
        <v>430</v>
      </c>
      <c r="G126" s="3" t="s">
        <v>37</v>
      </c>
      <c r="H126" s="3" t="s">
        <v>32</v>
      </c>
      <c r="I126" s="3">
        <v>5</v>
      </c>
      <c r="J126" s="3">
        <v>5</v>
      </c>
      <c r="K126" s="3">
        <v>4</v>
      </c>
      <c r="L126" s="3">
        <v>5</v>
      </c>
      <c r="M126" s="3">
        <v>5</v>
      </c>
      <c r="N126" s="3">
        <v>5</v>
      </c>
      <c r="O126" s="3">
        <v>5</v>
      </c>
      <c r="P126" s="3">
        <v>5</v>
      </c>
      <c r="Q126" s="3">
        <v>5</v>
      </c>
      <c r="R126" s="3">
        <v>3</v>
      </c>
      <c r="S126" s="3">
        <v>4</v>
      </c>
      <c r="T126" s="3">
        <v>5</v>
      </c>
      <c r="U126" s="3" t="s">
        <v>42</v>
      </c>
    </row>
    <row r="127" spans="1:21" ht="15.75" customHeight="1" x14ac:dyDescent="0.25">
      <c r="A127" s="2">
        <v>44289.580344270835</v>
      </c>
      <c r="B127" s="3" t="s">
        <v>431</v>
      </c>
      <c r="C127" s="3" t="s">
        <v>20</v>
      </c>
      <c r="D127" s="3" t="s">
        <v>27</v>
      </c>
      <c r="E127" s="3" t="s">
        <v>31</v>
      </c>
      <c r="F127" s="3" t="s">
        <v>384</v>
      </c>
      <c r="G127" s="3" t="s">
        <v>287</v>
      </c>
      <c r="H127" s="3" t="s">
        <v>32</v>
      </c>
      <c r="I127" s="3">
        <v>3</v>
      </c>
      <c r="J127" s="3">
        <v>4</v>
      </c>
      <c r="K127" s="3">
        <v>4</v>
      </c>
      <c r="L127" s="3">
        <v>4</v>
      </c>
      <c r="M127" s="3">
        <v>2</v>
      </c>
      <c r="N127" s="3">
        <v>2</v>
      </c>
      <c r="O127" s="3">
        <v>2</v>
      </c>
      <c r="P127" s="3">
        <v>2</v>
      </c>
      <c r="Q127" s="3">
        <v>2</v>
      </c>
      <c r="R127" s="3">
        <v>3</v>
      </c>
      <c r="S127" s="3">
        <v>3</v>
      </c>
      <c r="T127" s="3">
        <v>3</v>
      </c>
      <c r="U127" s="3" t="s">
        <v>42</v>
      </c>
    </row>
    <row r="128" spans="1:21" ht="15.75" customHeight="1" x14ac:dyDescent="0.25">
      <c r="A128" s="2">
        <v>44289.580694606484</v>
      </c>
      <c r="B128" s="3" t="s">
        <v>432</v>
      </c>
      <c r="C128" s="3" t="s">
        <v>20</v>
      </c>
      <c r="D128" s="3" t="s">
        <v>27</v>
      </c>
      <c r="E128" s="3" t="s">
        <v>31</v>
      </c>
      <c r="F128" s="3" t="s">
        <v>30</v>
      </c>
      <c r="G128" s="3" t="s">
        <v>35</v>
      </c>
      <c r="H128" s="3" t="s">
        <v>32</v>
      </c>
      <c r="I128" s="3">
        <v>5</v>
      </c>
      <c r="J128" s="3">
        <v>4</v>
      </c>
      <c r="K128" s="3">
        <v>4</v>
      </c>
      <c r="L128" s="3">
        <v>4</v>
      </c>
      <c r="M128" s="3">
        <v>4</v>
      </c>
      <c r="N128" s="3">
        <v>5</v>
      </c>
      <c r="O128" s="3">
        <v>5</v>
      </c>
      <c r="P128" s="3">
        <v>5</v>
      </c>
      <c r="Q128" s="3">
        <v>5</v>
      </c>
      <c r="R128" s="3">
        <v>4</v>
      </c>
      <c r="S128" s="3">
        <v>4</v>
      </c>
      <c r="T128" s="3">
        <v>4</v>
      </c>
      <c r="U128" s="3" t="s">
        <v>42</v>
      </c>
    </row>
    <row r="129" spans="1:21" ht="15.75" customHeight="1" x14ac:dyDescent="0.25">
      <c r="A129" s="2">
        <v>44289.581741550923</v>
      </c>
      <c r="B129" s="3" t="s">
        <v>433</v>
      </c>
      <c r="C129" s="3" t="s">
        <v>26</v>
      </c>
      <c r="D129" s="3" t="s">
        <v>25</v>
      </c>
      <c r="E129" s="3" t="s">
        <v>31</v>
      </c>
      <c r="F129" s="3" t="s">
        <v>434</v>
      </c>
      <c r="G129" s="3" t="s">
        <v>435</v>
      </c>
      <c r="H129" s="3" t="s">
        <v>32</v>
      </c>
      <c r="I129" s="3">
        <v>5</v>
      </c>
      <c r="J129" s="3">
        <v>5</v>
      </c>
      <c r="K129" s="3">
        <v>5</v>
      </c>
      <c r="L129" s="3">
        <v>5</v>
      </c>
      <c r="M129" s="3">
        <v>5</v>
      </c>
      <c r="N129" s="3">
        <v>5</v>
      </c>
      <c r="O129" s="3">
        <v>5</v>
      </c>
      <c r="P129" s="3">
        <v>5</v>
      </c>
      <c r="Q129" s="3">
        <v>5</v>
      </c>
      <c r="R129" s="3">
        <v>2</v>
      </c>
      <c r="S129" s="3">
        <v>3</v>
      </c>
      <c r="T129" s="3">
        <v>4</v>
      </c>
    </row>
    <row r="130" spans="1:21" ht="15.75" customHeight="1" x14ac:dyDescent="0.25">
      <c r="A130" s="2">
        <v>44289.582570925922</v>
      </c>
      <c r="B130" s="3" t="s">
        <v>436</v>
      </c>
      <c r="C130" s="3" t="s">
        <v>20</v>
      </c>
      <c r="D130" s="3" t="s">
        <v>25</v>
      </c>
      <c r="E130" s="3" t="s">
        <v>31</v>
      </c>
      <c r="F130" s="3" t="s">
        <v>434</v>
      </c>
      <c r="G130" s="3" t="s">
        <v>435</v>
      </c>
      <c r="H130" s="3" t="s">
        <v>32</v>
      </c>
      <c r="I130" s="3">
        <v>5</v>
      </c>
      <c r="J130" s="3">
        <v>5</v>
      </c>
      <c r="K130" s="3">
        <v>5</v>
      </c>
      <c r="L130" s="3">
        <v>5</v>
      </c>
      <c r="M130" s="3">
        <v>5</v>
      </c>
      <c r="N130" s="3">
        <v>5</v>
      </c>
      <c r="O130" s="3">
        <v>5</v>
      </c>
      <c r="P130" s="3">
        <v>5</v>
      </c>
      <c r="Q130" s="3">
        <v>5</v>
      </c>
      <c r="R130" s="3">
        <v>5</v>
      </c>
      <c r="S130" s="3">
        <v>5</v>
      </c>
      <c r="T130" s="3">
        <v>5</v>
      </c>
      <c r="U130" s="3" t="s">
        <v>437</v>
      </c>
    </row>
    <row r="131" spans="1:21" ht="15.75" customHeight="1" x14ac:dyDescent="0.25">
      <c r="A131" s="2">
        <v>44289.582972291668</v>
      </c>
      <c r="B131" s="3" t="s">
        <v>438</v>
      </c>
      <c r="C131" s="3" t="s">
        <v>20</v>
      </c>
      <c r="D131" s="3" t="s">
        <v>27</v>
      </c>
      <c r="E131" s="3" t="s">
        <v>31</v>
      </c>
      <c r="F131" s="3" t="s">
        <v>50</v>
      </c>
      <c r="G131" s="3" t="s">
        <v>439</v>
      </c>
      <c r="H131" s="3" t="s">
        <v>38</v>
      </c>
      <c r="I131" s="3">
        <v>5</v>
      </c>
      <c r="J131" s="3">
        <v>5</v>
      </c>
      <c r="K131" s="3">
        <v>5</v>
      </c>
      <c r="L131" s="3">
        <v>5</v>
      </c>
      <c r="M131" s="3">
        <v>5</v>
      </c>
      <c r="N131" s="3">
        <v>4</v>
      </c>
      <c r="O131" s="3">
        <v>5</v>
      </c>
      <c r="P131" s="3">
        <v>5</v>
      </c>
      <c r="Q131" s="3">
        <v>5</v>
      </c>
      <c r="R131" s="3">
        <v>2</v>
      </c>
      <c r="S131" s="3">
        <v>4</v>
      </c>
      <c r="T131" s="3">
        <v>4</v>
      </c>
    </row>
    <row r="132" spans="1:21" ht="15.75" customHeight="1" x14ac:dyDescent="0.25">
      <c r="A132" s="2">
        <v>44289.583549374998</v>
      </c>
      <c r="B132" s="3" t="s">
        <v>440</v>
      </c>
      <c r="C132" s="3" t="s">
        <v>26</v>
      </c>
      <c r="D132" s="3" t="s">
        <v>27</v>
      </c>
      <c r="E132" s="3" t="s">
        <v>31</v>
      </c>
      <c r="F132" s="3" t="s">
        <v>441</v>
      </c>
      <c r="G132" s="3" t="s">
        <v>55</v>
      </c>
      <c r="H132" s="3" t="s">
        <v>32</v>
      </c>
      <c r="I132" s="3">
        <v>5</v>
      </c>
      <c r="J132" s="3">
        <v>4</v>
      </c>
      <c r="K132" s="3">
        <v>4</v>
      </c>
      <c r="L132" s="3">
        <v>4</v>
      </c>
      <c r="M132" s="3">
        <v>5</v>
      </c>
      <c r="N132" s="3">
        <v>5</v>
      </c>
      <c r="O132" s="3">
        <v>5</v>
      </c>
      <c r="P132" s="3">
        <v>5</v>
      </c>
      <c r="Q132" s="3">
        <v>5</v>
      </c>
      <c r="R132" s="3">
        <v>3</v>
      </c>
      <c r="S132" s="3">
        <v>4</v>
      </c>
      <c r="T132" s="3">
        <v>4</v>
      </c>
      <c r="U132" s="3" t="s">
        <v>650</v>
      </c>
    </row>
    <row r="133" spans="1:21" ht="15.75" customHeight="1" x14ac:dyDescent="0.25">
      <c r="A133" s="2">
        <v>44289.583781898153</v>
      </c>
      <c r="B133" s="3" t="s">
        <v>442</v>
      </c>
      <c r="C133" s="3" t="s">
        <v>26</v>
      </c>
      <c r="D133" s="3" t="s">
        <v>27</v>
      </c>
      <c r="E133" s="3" t="s">
        <v>22</v>
      </c>
      <c r="F133" s="3" t="s">
        <v>46</v>
      </c>
      <c r="G133" s="3" t="s">
        <v>443</v>
      </c>
      <c r="H133" s="3" t="s">
        <v>32</v>
      </c>
      <c r="I133" s="3">
        <v>4</v>
      </c>
      <c r="J133" s="3">
        <v>4</v>
      </c>
      <c r="K133" s="3">
        <v>4</v>
      </c>
      <c r="L133" s="3">
        <v>4</v>
      </c>
      <c r="M133" s="3">
        <v>4</v>
      </c>
      <c r="N133" s="3">
        <v>4</v>
      </c>
      <c r="O133" s="3">
        <v>4</v>
      </c>
      <c r="P133" s="3">
        <v>4</v>
      </c>
      <c r="Q133" s="3">
        <v>5</v>
      </c>
      <c r="R133" s="3">
        <v>3</v>
      </c>
      <c r="S133" s="3">
        <v>4</v>
      </c>
      <c r="T133" s="3">
        <v>4</v>
      </c>
      <c r="U133" s="3" t="s">
        <v>42</v>
      </c>
    </row>
    <row r="134" spans="1:21" ht="15.75" customHeight="1" x14ac:dyDescent="0.25">
      <c r="A134" s="2">
        <v>44289.584193009257</v>
      </c>
      <c r="B134" s="3" t="s">
        <v>199</v>
      </c>
      <c r="C134" s="3" t="s">
        <v>20</v>
      </c>
      <c r="D134" s="3" t="s">
        <v>27</v>
      </c>
      <c r="E134" s="3" t="s">
        <v>31</v>
      </c>
      <c r="F134" s="3" t="s">
        <v>179</v>
      </c>
      <c r="G134" s="3" t="s">
        <v>200</v>
      </c>
      <c r="H134" s="3" t="s">
        <v>32</v>
      </c>
      <c r="I134" s="3">
        <v>4</v>
      </c>
      <c r="J134" s="3">
        <v>3</v>
      </c>
      <c r="K134" s="3">
        <v>4</v>
      </c>
      <c r="L134" s="3">
        <v>3</v>
      </c>
      <c r="M134" s="3">
        <v>3</v>
      </c>
      <c r="N134" s="3">
        <v>4</v>
      </c>
      <c r="O134" s="3">
        <v>4</v>
      </c>
      <c r="P134" s="3">
        <v>3</v>
      </c>
      <c r="Q134" s="3">
        <v>4</v>
      </c>
      <c r="R134" s="3">
        <v>2</v>
      </c>
      <c r="S134" s="3">
        <v>3</v>
      </c>
      <c r="T134" s="3">
        <v>4</v>
      </c>
    </row>
    <row r="135" spans="1:21" ht="15.75" customHeight="1" x14ac:dyDescent="0.25">
      <c r="A135" s="2">
        <v>44289.58625119213</v>
      </c>
      <c r="B135" s="3" t="s">
        <v>187</v>
      </c>
      <c r="C135" s="3" t="s">
        <v>26</v>
      </c>
      <c r="D135" s="3" t="s">
        <v>25</v>
      </c>
      <c r="E135" s="3" t="s">
        <v>22</v>
      </c>
      <c r="F135" s="3" t="s">
        <v>23</v>
      </c>
      <c r="G135" s="3" t="s">
        <v>188</v>
      </c>
      <c r="H135" s="3" t="s">
        <v>38</v>
      </c>
      <c r="I135" s="3">
        <v>5</v>
      </c>
      <c r="J135" s="3">
        <v>5</v>
      </c>
      <c r="K135" s="3">
        <v>5</v>
      </c>
      <c r="L135" s="3">
        <v>5</v>
      </c>
      <c r="M135" s="3">
        <v>5</v>
      </c>
      <c r="N135" s="3">
        <v>5</v>
      </c>
      <c r="O135" s="3">
        <v>5</v>
      </c>
      <c r="P135" s="3">
        <v>5</v>
      </c>
      <c r="Q135" s="3">
        <v>5</v>
      </c>
      <c r="R135" s="3">
        <v>5</v>
      </c>
      <c r="S135" s="3">
        <v>5</v>
      </c>
      <c r="T135" s="3">
        <v>5</v>
      </c>
      <c r="U135" s="3" t="s">
        <v>42</v>
      </c>
    </row>
    <row r="136" spans="1:21" ht="15.75" customHeight="1" x14ac:dyDescent="0.25">
      <c r="A136" s="2">
        <v>44289.586443715278</v>
      </c>
      <c r="B136" s="3" t="s">
        <v>444</v>
      </c>
      <c r="C136" s="3" t="s">
        <v>20</v>
      </c>
      <c r="D136" s="3" t="s">
        <v>27</v>
      </c>
      <c r="E136" s="3" t="s">
        <v>31</v>
      </c>
      <c r="F136" s="3" t="s">
        <v>30</v>
      </c>
      <c r="G136" s="3" t="s">
        <v>45</v>
      </c>
      <c r="H136" s="3" t="s">
        <v>32</v>
      </c>
      <c r="I136" s="3">
        <v>4</v>
      </c>
      <c r="J136" s="3">
        <v>5</v>
      </c>
      <c r="K136" s="3">
        <v>5</v>
      </c>
      <c r="L136" s="3">
        <v>5</v>
      </c>
      <c r="M136" s="3">
        <v>3</v>
      </c>
      <c r="N136" s="3">
        <v>3</v>
      </c>
      <c r="O136" s="3">
        <v>4</v>
      </c>
      <c r="P136" s="3">
        <v>4</v>
      </c>
      <c r="Q136" s="3">
        <v>5</v>
      </c>
      <c r="R136" s="3">
        <v>2</v>
      </c>
      <c r="S136" s="3">
        <v>3</v>
      </c>
      <c r="T136" s="3">
        <v>2</v>
      </c>
      <c r="U136" s="3" t="s">
        <v>445</v>
      </c>
    </row>
    <row r="137" spans="1:21" ht="15.75" customHeight="1" x14ac:dyDescent="0.25">
      <c r="A137" s="2">
        <v>44289.586621655093</v>
      </c>
      <c r="B137" s="3" t="s">
        <v>210</v>
      </c>
      <c r="C137" s="3" t="s">
        <v>26</v>
      </c>
      <c r="D137" s="3" t="s">
        <v>27</v>
      </c>
      <c r="E137" s="3" t="s">
        <v>31</v>
      </c>
      <c r="F137" s="3" t="s">
        <v>446</v>
      </c>
      <c r="G137" s="3" t="s">
        <v>39</v>
      </c>
      <c r="H137" s="3" t="s">
        <v>38</v>
      </c>
      <c r="I137" s="3">
        <v>4</v>
      </c>
      <c r="J137" s="3">
        <v>4</v>
      </c>
      <c r="K137" s="3">
        <v>4</v>
      </c>
      <c r="L137" s="3">
        <v>4</v>
      </c>
      <c r="M137" s="3">
        <v>4</v>
      </c>
      <c r="N137" s="3">
        <v>5</v>
      </c>
      <c r="O137" s="3">
        <v>4</v>
      </c>
      <c r="P137" s="3">
        <v>4</v>
      </c>
      <c r="Q137" s="3">
        <v>5</v>
      </c>
      <c r="R137" s="3">
        <v>2</v>
      </c>
      <c r="S137" s="3">
        <v>3</v>
      </c>
      <c r="T137" s="3">
        <v>4</v>
      </c>
    </row>
    <row r="138" spans="1:21" ht="15.75" customHeight="1" x14ac:dyDescent="0.25">
      <c r="A138" s="2">
        <v>44289.587516250001</v>
      </c>
      <c r="B138" s="3" t="s">
        <v>447</v>
      </c>
      <c r="C138" s="3" t="s">
        <v>26</v>
      </c>
      <c r="D138" s="3" t="s">
        <v>27</v>
      </c>
      <c r="E138" s="3" t="s">
        <v>22</v>
      </c>
      <c r="F138" s="3" t="s">
        <v>46</v>
      </c>
      <c r="G138" s="3" t="s">
        <v>47</v>
      </c>
      <c r="H138" s="3" t="s">
        <v>38</v>
      </c>
      <c r="I138" s="3">
        <v>4</v>
      </c>
      <c r="J138" s="3">
        <v>4</v>
      </c>
      <c r="K138" s="3">
        <v>3</v>
      </c>
      <c r="L138" s="3">
        <v>3</v>
      </c>
      <c r="M138" s="3">
        <v>4</v>
      </c>
      <c r="N138" s="3">
        <v>3</v>
      </c>
      <c r="O138" s="3">
        <v>3</v>
      </c>
      <c r="P138" s="3">
        <v>4</v>
      </c>
      <c r="Q138" s="3">
        <v>4</v>
      </c>
      <c r="R138" s="3">
        <v>4</v>
      </c>
      <c r="S138" s="3">
        <v>4</v>
      </c>
      <c r="T138" s="3">
        <v>4</v>
      </c>
      <c r="U138" s="3" t="s">
        <v>448</v>
      </c>
    </row>
    <row r="139" spans="1:21" ht="15.75" customHeight="1" x14ac:dyDescent="0.25">
      <c r="A139" s="2">
        <v>44289.588026875004</v>
      </c>
      <c r="B139" s="3" t="s">
        <v>449</v>
      </c>
      <c r="C139" s="3" t="s">
        <v>26</v>
      </c>
      <c r="D139" s="3" t="s">
        <v>25</v>
      </c>
      <c r="E139" s="3" t="s">
        <v>31</v>
      </c>
      <c r="F139" s="3" t="s">
        <v>30</v>
      </c>
      <c r="G139" s="3" t="s">
        <v>35</v>
      </c>
      <c r="H139" s="3" t="s">
        <v>32</v>
      </c>
      <c r="I139" s="3">
        <v>4</v>
      </c>
      <c r="J139" s="3">
        <v>4</v>
      </c>
      <c r="K139" s="3">
        <v>4</v>
      </c>
      <c r="L139" s="3">
        <v>4</v>
      </c>
      <c r="M139" s="3">
        <v>4</v>
      </c>
      <c r="N139" s="3">
        <v>4</v>
      </c>
      <c r="O139" s="3">
        <v>4</v>
      </c>
      <c r="P139" s="3">
        <v>4</v>
      </c>
      <c r="Q139" s="3">
        <v>4</v>
      </c>
      <c r="R139" s="3">
        <v>4</v>
      </c>
      <c r="S139" s="3">
        <v>4</v>
      </c>
      <c r="T139" s="3">
        <v>4</v>
      </c>
    </row>
    <row r="140" spans="1:21" ht="15.75" customHeight="1" x14ac:dyDescent="0.25">
      <c r="A140" s="2">
        <v>44289.588214641204</v>
      </c>
      <c r="B140" s="3" t="s">
        <v>202</v>
      </c>
      <c r="C140" s="3" t="s">
        <v>20</v>
      </c>
      <c r="D140" s="3" t="s">
        <v>25</v>
      </c>
      <c r="E140" s="3" t="s">
        <v>22</v>
      </c>
      <c r="F140" s="3" t="s">
        <v>44</v>
      </c>
      <c r="G140" s="3" t="s">
        <v>450</v>
      </c>
      <c r="H140" s="3" t="s">
        <v>32</v>
      </c>
      <c r="I140" s="3">
        <v>5</v>
      </c>
      <c r="J140" s="3">
        <v>5</v>
      </c>
      <c r="K140" s="3">
        <v>5</v>
      </c>
      <c r="L140" s="3">
        <v>4</v>
      </c>
      <c r="M140" s="3">
        <v>5</v>
      </c>
      <c r="N140" s="3">
        <v>5</v>
      </c>
      <c r="O140" s="3">
        <v>5</v>
      </c>
      <c r="P140" s="3">
        <v>5</v>
      </c>
      <c r="Q140" s="3">
        <v>5</v>
      </c>
      <c r="R140" s="3">
        <v>5</v>
      </c>
      <c r="S140" s="3">
        <v>5</v>
      </c>
      <c r="T140" s="3">
        <v>5</v>
      </c>
      <c r="U140" s="3" t="s">
        <v>451</v>
      </c>
    </row>
    <row r="141" spans="1:21" ht="15.75" customHeight="1" x14ac:dyDescent="0.25">
      <c r="A141" s="2">
        <v>44289.588413587961</v>
      </c>
      <c r="B141" s="3" t="s">
        <v>452</v>
      </c>
      <c r="C141" s="3" t="s">
        <v>26</v>
      </c>
      <c r="D141" s="3" t="s">
        <v>27</v>
      </c>
      <c r="E141" s="3" t="s">
        <v>31</v>
      </c>
      <c r="F141" s="3" t="s">
        <v>289</v>
      </c>
      <c r="G141" s="3" t="s">
        <v>33</v>
      </c>
      <c r="H141" s="3" t="s">
        <v>38</v>
      </c>
      <c r="I141" s="3">
        <v>4</v>
      </c>
      <c r="J141" s="3">
        <v>4</v>
      </c>
      <c r="K141" s="3">
        <v>4</v>
      </c>
      <c r="L141" s="3">
        <v>4</v>
      </c>
      <c r="M141" s="3">
        <v>4</v>
      </c>
      <c r="N141" s="3">
        <v>4</v>
      </c>
      <c r="O141" s="3">
        <v>4</v>
      </c>
      <c r="P141" s="3">
        <v>4</v>
      </c>
      <c r="Q141" s="3">
        <v>4</v>
      </c>
      <c r="R141" s="3">
        <v>4</v>
      </c>
      <c r="S141" s="3">
        <v>4</v>
      </c>
      <c r="T141" s="3">
        <v>4</v>
      </c>
    </row>
    <row r="142" spans="1:21" ht="15.75" customHeight="1" x14ac:dyDescent="0.25">
      <c r="A142" s="2">
        <v>44289.58897420139</v>
      </c>
      <c r="B142" s="3" t="s">
        <v>453</v>
      </c>
      <c r="C142" s="3" t="s">
        <v>26</v>
      </c>
      <c r="D142" s="3" t="s">
        <v>25</v>
      </c>
      <c r="E142" s="3" t="s">
        <v>31</v>
      </c>
      <c r="F142" s="3" t="s">
        <v>53</v>
      </c>
      <c r="G142" s="3" t="s">
        <v>53</v>
      </c>
      <c r="H142" s="3" t="s">
        <v>32</v>
      </c>
      <c r="I142" s="3">
        <v>3</v>
      </c>
      <c r="J142" s="3">
        <v>4</v>
      </c>
      <c r="K142" s="3">
        <v>4</v>
      </c>
      <c r="L142" s="3">
        <v>4</v>
      </c>
      <c r="M142" s="3">
        <v>3</v>
      </c>
      <c r="N142" s="3">
        <v>3</v>
      </c>
      <c r="O142" s="3">
        <v>3</v>
      </c>
      <c r="P142" s="3">
        <v>3</v>
      </c>
      <c r="Q142" s="3">
        <v>5</v>
      </c>
      <c r="R142" s="3">
        <v>3</v>
      </c>
      <c r="S142" s="3">
        <v>3</v>
      </c>
      <c r="T142" s="3">
        <v>4</v>
      </c>
    </row>
    <row r="143" spans="1:21" ht="15.75" customHeight="1" x14ac:dyDescent="0.25">
      <c r="A143" s="2">
        <v>44289.589017407408</v>
      </c>
      <c r="B143" s="3" t="s">
        <v>454</v>
      </c>
      <c r="C143" s="3" t="s">
        <v>26</v>
      </c>
      <c r="D143" s="3" t="s">
        <v>25</v>
      </c>
      <c r="E143" s="3" t="s">
        <v>22</v>
      </c>
      <c r="F143" s="3" t="s">
        <v>30</v>
      </c>
      <c r="G143" s="3" t="s">
        <v>455</v>
      </c>
      <c r="H143" s="3" t="s">
        <v>38</v>
      </c>
      <c r="I143" s="3">
        <v>5</v>
      </c>
      <c r="J143" s="3">
        <v>5</v>
      </c>
      <c r="K143" s="3">
        <v>5</v>
      </c>
      <c r="L143" s="3">
        <v>5</v>
      </c>
      <c r="M143" s="3">
        <v>5</v>
      </c>
      <c r="N143" s="3">
        <v>5</v>
      </c>
      <c r="O143" s="3">
        <v>4</v>
      </c>
      <c r="P143" s="3">
        <v>4</v>
      </c>
      <c r="Q143" s="3">
        <v>5</v>
      </c>
      <c r="R143" s="3">
        <v>3</v>
      </c>
      <c r="S143" s="3">
        <v>4</v>
      </c>
      <c r="T143" s="3">
        <v>5</v>
      </c>
    </row>
    <row r="144" spans="1:21" ht="15.75" customHeight="1" x14ac:dyDescent="0.25">
      <c r="A144" s="2">
        <v>44289.589337604164</v>
      </c>
      <c r="B144" s="3" t="s">
        <v>456</v>
      </c>
      <c r="C144" s="3" t="s">
        <v>20</v>
      </c>
      <c r="D144" s="3" t="s">
        <v>27</v>
      </c>
      <c r="E144" s="3" t="s">
        <v>31</v>
      </c>
      <c r="F144" s="3" t="s">
        <v>457</v>
      </c>
      <c r="G144" s="3" t="s">
        <v>458</v>
      </c>
      <c r="H144" s="3" t="s">
        <v>32</v>
      </c>
      <c r="I144" s="3">
        <v>5</v>
      </c>
      <c r="J144" s="3">
        <v>5</v>
      </c>
      <c r="K144" s="3">
        <v>3</v>
      </c>
      <c r="L144" s="3">
        <v>3</v>
      </c>
      <c r="M144" s="3">
        <v>5</v>
      </c>
      <c r="N144" s="3">
        <v>4</v>
      </c>
      <c r="O144" s="3">
        <v>5</v>
      </c>
      <c r="P144" s="3">
        <v>5</v>
      </c>
      <c r="Q144" s="3">
        <v>5</v>
      </c>
      <c r="R144" s="3">
        <v>3</v>
      </c>
      <c r="S144" s="3">
        <v>4</v>
      </c>
      <c r="T144" s="3">
        <v>4</v>
      </c>
    </row>
    <row r="145" spans="1:21" ht="15.75" customHeight="1" x14ac:dyDescent="0.25">
      <c r="A145" s="2">
        <v>44289.589353680552</v>
      </c>
      <c r="B145" s="3" t="s">
        <v>459</v>
      </c>
      <c r="C145" s="3" t="s">
        <v>20</v>
      </c>
      <c r="D145" s="3" t="s">
        <v>25</v>
      </c>
      <c r="E145" s="3" t="s">
        <v>31</v>
      </c>
      <c r="F145" s="3" t="s">
        <v>30</v>
      </c>
      <c r="G145" s="3" t="s">
        <v>54</v>
      </c>
      <c r="H145" s="3" t="s">
        <v>32</v>
      </c>
      <c r="I145" s="3">
        <v>5</v>
      </c>
      <c r="J145" s="3">
        <v>5</v>
      </c>
      <c r="K145" s="3">
        <v>5</v>
      </c>
      <c r="L145" s="3">
        <v>5</v>
      </c>
      <c r="M145" s="3">
        <v>5</v>
      </c>
      <c r="N145" s="3">
        <v>5</v>
      </c>
      <c r="O145" s="3">
        <v>5</v>
      </c>
      <c r="P145" s="3">
        <v>5</v>
      </c>
      <c r="Q145" s="3">
        <v>5</v>
      </c>
      <c r="R145" s="3">
        <v>5</v>
      </c>
      <c r="S145" s="3">
        <v>5</v>
      </c>
      <c r="T145" s="3">
        <v>5</v>
      </c>
      <c r="U145" s="3" t="s">
        <v>460</v>
      </c>
    </row>
    <row r="146" spans="1:21" ht="15.75" customHeight="1" x14ac:dyDescent="0.25">
      <c r="A146" s="2">
        <v>44289.58965105324</v>
      </c>
      <c r="B146" s="3" t="s">
        <v>461</v>
      </c>
      <c r="C146" s="3" t="s">
        <v>26</v>
      </c>
      <c r="D146" s="3" t="s">
        <v>25</v>
      </c>
      <c r="E146" s="3" t="s">
        <v>22</v>
      </c>
      <c r="F146" s="3" t="s">
        <v>462</v>
      </c>
      <c r="G146" s="3" t="s">
        <v>39</v>
      </c>
      <c r="H146" s="3" t="s">
        <v>38</v>
      </c>
      <c r="I146" s="3">
        <v>5</v>
      </c>
      <c r="J146" s="3">
        <v>5</v>
      </c>
      <c r="K146" s="3">
        <v>4</v>
      </c>
      <c r="L146" s="3">
        <v>4</v>
      </c>
      <c r="M146" s="3">
        <v>5</v>
      </c>
      <c r="N146" s="3">
        <v>5</v>
      </c>
      <c r="O146" s="3">
        <v>5</v>
      </c>
      <c r="P146" s="3">
        <v>5</v>
      </c>
      <c r="Q146" s="3">
        <v>5</v>
      </c>
      <c r="R146" s="3">
        <v>2</v>
      </c>
      <c r="S146" s="3">
        <v>3</v>
      </c>
      <c r="T146" s="3">
        <v>3</v>
      </c>
    </row>
    <row r="147" spans="1:21" ht="15.75" customHeight="1" x14ac:dyDescent="0.25">
      <c r="A147" s="2">
        <v>44289.589662210652</v>
      </c>
      <c r="B147" s="3" t="s">
        <v>463</v>
      </c>
      <c r="C147" s="3" t="s">
        <v>26</v>
      </c>
      <c r="D147" s="3" t="s">
        <v>27</v>
      </c>
      <c r="E147" s="3" t="s">
        <v>31</v>
      </c>
      <c r="F147" s="3" t="s">
        <v>63</v>
      </c>
      <c r="G147" s="3" t="s">
        <v>194</v>
      </c>
      <c r="H147" s="3" t="s">
        <v>32</v>
      </c>
      <c r="I147" s="3">
        <v>4</v>
      </c>
      <c r="J147" s="3">
        <v>5</v>
      </c>
      <c r="K147" s="3">
        <v>5</v>
      </c>
      <c r="L147" s="3">
        <v>3</v>
      </c>
      <c r="M147" s="3">
        <v>4</v>
      </c>
      <c r="N147" s="3">
        <v>3</v>
      </c>
      <c r="O147" s="3">
        <v>3</v>
      </c>
      <c r="P147" s="3">
        <v>5</v>
      </c>
      <c r="Q147" s="3">
        <v>4</v>
      </c>
      <c r="R147" s="3">
        <v>3</v>
      </c>
      <c r="S147" s="3">
        <v>4</v>
      </c>
      <c r="T147" s="3">
        <v>4</v>
      </c>
    </row>
    <row r="148" spans="1:21" ht="15.75" customHeight="1" x14ac:dyDescent="0.25">
      <c r="A148" s="2">
        <v>44289.590340150462</v>
      </c>
      <c r="B148" s="3" t="s">
        <v>464</v>
      </c>
      <c r="C148" s="3" t="s">
        <v>26</v>
      </c>
      <c r="D148" s="3" t="s">
        <v>27</v>
      </c>
      <c r="E148" s="3" t="s">
        <v>31</v>
      </c>
      <c r="F148" s="3" t="s">
        <v>384</v>
      </c>
      <c r="G148" s="3" t="s">
        <v>287</v>
      </c>
      <c r="H148" s="3" t="s">
        <v>32</v>
      </c>
      <c r="I148" s="3">
        <v>5</v>
      </c>
      <c r="J148" s="3">
        <v>5</v>
      </c>
      <c r="K148" s="3">
        <v>5</v>
      </c>
      <c r="L148" s="3">
        <v>5</v>
      </c>
      <c r="M148" s="3">
        <v>5</v>
      </c>
      <c r="N148" s="3">
        <v>5</v>
      </c>
      <c r="O148" s="3">
        <v>4</v>
      </c>
      <c r="P148" s="3">
        <v>4</v>
      </c>
      <c r="Q148" s="3">
        <v>5</v>
      </c>
      <c r="R148" s="3">
        <v>3</v>
      </c>
      <c r="S148" s="3">
        <v>4</v>
      </c>
      <c r="T148" s="3">
        <v>4</v>
      </c>
    </row>
    <row r="149" spans="1:21" ht="15.75" customHeight="1" x14ac:dyDescent="0.25">
      <c r="A149" s="2">
        <v>44289.590654745371</v>
      </c>
      <c r="B149" s="3" t="s">
        <v>190</v>
      </c>
      <c r="C149" s="3" t="s">
        <v>20</v>
      </c>
      <c r="D149" s="3" t="s">
        <v>27</v>
      </c>
      <c r="E149" s="3" t="s">
        <v>31</v>
      </c>
      <c r="F149" s="3" t="s">
        <v>52</v>
      </c>
      <c r="G149" s="3" t="s">
        <v>56</v>
      </c>
      <c r="H149" s="3" t="s">
        <v>32</v>
      </c>
      <c r="I149" s="3">
        <v>3</v>
      </c>
      <c r="J149" s="3">
        <v>3</v>
      </c>
      <c r="K149" s="3">
        <v>3</v>
      </c>
      <c r="L149" s="3">
        <v>3</v>
      </c>
      <c r="M149" s="3">
        <v>3</v>
      </c>
      <c r="N149" s="3">
        <v>3</v>
      </c>
      <c r="O149" s="3">
        <v>4</v>
      </c>
      <c r="P149" s="3">
        <v>4</v>
      </c>
      <c r="Q149" s="3">
        <v>4</v>
      </c>
      <c r="R149" s="3">
        <v>3</v>
      </c>
      <c r="S149" s="3">
        <v>3</v>
      </c>
      <c r="T149" s="3">
        <v>3</v>
      </c>
    </row>
    <row r="150" spans="1:21" ht="15.75" customHeight="1" x14ac:dyDescent="0.25">
      <c r="A150" s="2">
        <v>44289.590912361113</v>
      </c>
      <c r="B150" s="3" t="s">
        <v>465</v>
      </c>
      <c r="C150" s="3" t="s">
        <v>20</v>
      </c>
      <c r="D150" s="3" t="s">
        <v>25</v>
      </c>
      <c r="E150" s="3" t="s">
        <v>22</v>
      </c>
      <c r="F150" s="3" t="s">
        <v>384</v>
      </c>
      <c r="G150" s="3" t="s">
        <v>55</v>
      </c>
      <c r="H150" s="3" t="s">
        <v>38</v>
      </c>
      <c r="I150" s="3">
        <v>5</v>
      </c>
      <c r="J150" s="3">
        <v>3</v>
      </c>
      <c r="K150" s="3">
        <v>4</v>
      </c>
      <c r="L150" s="3">
        <v>5</v>
      </c>
      <c r="M150" s="3">
        <v>5</v>
      </c>
      <c r="N150" s="3">
        <v>5</v>
      </c>
      <c r="O150" s="3">
        <v>5</v>
      </c>
      <c r="P150" s="3">
        <v>5</v>
      </c>
      <c r="Q150" s="3">
        <v>5</v>
      </c>
      <c r="R150" s="3">
        <v>3</v>
      </c>
      <c r="S150" s="3">
        <v>5</v>
      </c>
      <c r="T150" s="3">
        <v>5</v>
      </c>
      <c r="U150" s="3" t="s">
        <v>651</v>
      </c>
    </row>
    <row r="151" spans="1:21" ht="15.75" customHeight="1" x14ac:dyDescent="0.25">
      <c r="A151" s="2">
        <v>44289.591269548611</v>
      </c>
      <c r="B151" s="3" t="s">
        <v>466</v>
      </c>
      <c r="C151" s="3" t="s">
        <v>20</v>
      </c>
      <c r="D151" s="3" t="s">
        <v>25</v>
      </c>
      <c r="E151" s="3" t="s">
        <v>31</v>
      </c>
      <c r="F151" s="3" t="s">
        <v>33</v>
      </c>
      <c r="G151" s="3" t="s">
        <v>33</v>
      </c>
      <c r="H151" s="3" t="s">
        <v>32</v>
      </c>
      <c r="I151" s="3">
        <v>4</v>
      </c>
      <c r="J151" s="3">
        <v>3</v>
      </c>
      <c r="K151" s="3">
        <v>3</v>
      </c>
      <c r="L151" s="3">
        <v>4</v>
      </c>
      <c r="M151" s="3">
        <v>4</v>
      </c>
      <c r="N151" s="3">
        <v>4</v>
      </c>
      <c r="O151" s="3">
        <v>5</v>
      </c>
      <c r="P151" s="3">
        <v>5</v>
      </c>
      <c r="Q151" s="3">
        <v>5</v>
      </c>
      <c r="R151" s="3">
        <v>3</v>
      </c>
      <c r="S151" s="3">
        <v>4</v>
      </c>
      <c r="T151" s="3">
        <v>4</v>
      </c>
      <c r="U151" s="3" t="s">
        <v>42</v>
      </c>
    </row>
    <row r="152" spans="1:21" ht="15.75" customHeight="1" x14ac:dyDescent="0.25">
      <c r="A152" s="2">
        <v>44289.591529664351</v>
      </c>
      <c r="B152" s="3" t="s">
        <v>467</v>
      </c>
      <c r="C152" s="3" t="s">
        <v>20</v>
      </c>
      <c r="D152" s="3" t="s">
        <v>27</v>
      </c>
      <c r="E152" s="3" t="s">
        <v>31</v>
      </c>
      <c r="F152" s="3" t="s">
        <v>52</v>
      </c>
      <c r="G152" s="3" t="s">
        <v>468</v>
      </c>
      <c r="H152" s="3" t="s">
        <v>38</v>
      </c>
      <c r="I152" s="3">
        <v>5</v>
      </c>
      <c r="J152" s="3">
        <v>5</v>
      </c>
      <c r="K152" s="3">
        <v>5</v>
      </c>
      <c r="L152" s="3">
        <v>4</v>
      </c>
      <c r="M152" s="3">
        <v>5</v>
      </c>
      <c r="N152" s="3">
        <v>5</v>
      </c>
      <c r="O152" s="3">
        <v>5</v>
      </c>
      <c r="P152" s="3">
        <v>5</v>
      </c>
      <c r="Q152" s="3">
        <v>5</v>
      </c>
      <c r="R152" s="3">
        <v>1</v>
      </c>
      <c r="S152" s="3">
        <v>5</v>
      </c>
      <c r="T152" s="3">
        <v>5</v>
      </c>
      <c r="U152" s="3" t="s">
        <v>469</v>
      </c>
    </row>
    <row r="153" spans="1:21" ht="15.75" customHeight="1" x14ac:dyDescent="0.25">
      <c r="A153" s="2">
        <v>44289.591664687498</v>
      </c>
      <c r="B153" s="3" t="s">
        <v>470</v>
      </c>
      <c r="C153" s="3" t="s">
        <v>26</v>
      </c>
      <c r="D153" s="3" t="s">
        <v>27</v>
      </c>
      <c r="E153" s="3" t="s">
        <v>31</v>
      </c>
      <c r="F153" s="3" t="s">
        <v>34</v>
      </c>
      <c r="G153" s="3" t="s">
        <v>34</v>
      </c>
      <c r="H153" s="3" t="s">
        <v>38</v>
      </c>
      <c r="I153" s="3">
        <v>5</v>
      </c>
      <c r="J153" s="3">
        <v>4</v>
      </c>
      <c r="K153" s="3">
        <v>4</v>
      </c>
      <c r="L153" s="3">
        <v>4</v>
      </c>
      <c r="M153" s="3">
        <v>3</v>
      </c>
      <c r="N153" s="3">
        <v>4</v>
      </c>
      <c r="O153" s="3">
        <v>4</v>
      </c>
      <c r="P153" s="3">
        <v>4</v>
      </c>
      <c r="Q153" s="3">
        <v>5</v>
      </c>
      <c r="R153" s="3">
        <v>4</v>
      </c>
      <c r="S153" s="3">
        <v>4</v>
      </c>
      <c r="T153" s="3">
        <v>4</v>
      </c>
    </row>
    <row r="154" spans="1:21" ht="15.75" customHeight="1" x14ac:dyDescent="0.25">
      <c r="A154" s="2">
        <v>44289.591943865744</v>
      </c>
      <c r="B154" s="3" t="s">
        <v>471</v>
      </c>
      <c r="C154" s="3" t="s">
        <v>26</v>
      </c>
      <c r="D154" s="3" t="s">
        <v>27</v>
      </c>
      <c r="E154" s="3" t="s">
        <v>31</v>
      </c>
      <c r="F154" s="3" t="s">
        <v>30</v>
      </c>
      <c r="G154" s="3" t="s">
        <v>48</v>
      </c>
      <c r="H154" s="3" t="s">
        <v>32</v>
      </c>
      <c r="I154" s="3">
        <v>5</v>
      </c>
      <c r="J154" s="3">
        <v>5</v>
      </c>
      <c r="K154" s="3">
        <v>5</v>
      </c>
      <c r="L154" s="3">
        <v>4</v>
      </c>
      <c r="M154" s="3">
        <v>4</v>
      </c>
      <c r="N154" s="3">
        <v>4</v>
      </c>
      <c r="O154" s="3">
        <v>5</v>
      </c>
      <c r="P154" s="3">
        <v>5</v>
      </c>
      <c r="Q154" s="3">
        <v>5</v>
      </c>
      <c r="R154" s="3">
        <v>4</v>
      </c>
      <c r="S154" s="3">
        <v>5</v>
      </c>
      <c r="T154" s="3">
        <v>4</v>
      </c>
    </row>
    <row r="155" spans="1:21" ht="15.75" customHeight="1" x14ac:dyDescent="0.25">
      <c r="A155" s="2">
        <v>44289.591973599541</v>
      </c>
      <c r="B155" s="3" t="s">
        <v>472</v>
      </c>
      <c r="C155" s="3" t="s">
        <v>20</v>
      </c>
      <c r="D155" s="3" t="s">
        <v>21</v>
      </c>
      <c r="E155" s="3" t="s">
        <v>22</v>
      </c>
      <c r="F155" s="3" t="s">
        <v>30</v>
      </c>
      <c r="G155" s="3" t="s">
        <v>54</v>
      </c>
      <c r="H155" s="3" t="s">
        <v>38</v>
      </c>
      <c r="I155" s="3">
        <v>5</v>
      </c>
      <c r="J155" s="3">
        <v>4</v>
      </c>
      <c r="K155" s="3">
        <v>4</v>
      </c>
      <c r="L155" s="3">
        <v>4</v>
      </c>
      <c r="M155" s="3">
        <v>4</v>
      </c>
      <c r="N155" s="3">
        <v>4</v>
      </c>
      <c r="O155" s="3">
        <v>4</v>
      </c>
      <c r="P155" s="3">
        <v>4</v>
      </c>
      <c r="Q155" s="3">
        <v>4</v>
      </c>
      <c r="R155" s="3">
        <v>2</v>
      </c>
      <c r="S155" s="3">
        <v>4</v>
      </c>
      <c r="T155" s="3">
        <v>4</v>
      </c>
      <c r="U155" s="3" t="s">
        <v>473</v>
      </c>
    </row>
    <row r="156" spans="1:21" ht="15.75" customHeight="1" x14ac:dyDescent="0.25">
      <c r="A156" s="2">
        <v>44289.592159120366</v>
      </c>
      <c r="B156" s="3" t="s">
        <v>474</v>
      </c>
      <c r="C156" s="3" t="s">
        <v>26</v>
      </c>
      <c r="D156" s="3" t="s">
        <v>25</v>
      </c>
      <c r="E156" s="3" t="s">
        <v>31</v>
      </c>
      <c r="F156" s="3" t="s">
        <v>475</v>
      </c>
      <c r="G156" s="3" t="s">
        <v>53</v>
      </c>
      <c r="H156" s="3" t="s">
        <v>32</v>
      </c>
      <c r="I156" s="3">
        <v>4</v>
      </c>
      <c r="J156" s="3">
        <v>4</v>
      </c>
      <c r="K156" s="3">
        <v>4</v>
      </c>
      <c r="L156" s="3">
        <v>3</v>
      </c>
      <c r="M156" s="3">
        <v>4</v>
      </c>
      <c r="N156" s="3">
        <v>4</v>
      </c>
      <c r="O156" s="3">
        <v>4</v>
      </c>
      <c r="P156" s="3">
        <v>4</v>
      </c>
      <c r="Q156" s="3">
        <v>4</v>
      </c>
      <c r="R156" s="3">
        <v>3</v>
      </c>
      <c r="S156" s="3">
        <v>3</v>
      </c>
      <c r="T156" s="3">
        <v>3</v>
      </c>
      <c r="U156" s="3" t="s">
        <v>42</v>
      </c>
    </row>
    <row r="157" spans="1:21" ht="15.75" customHeight="1" x14ac:dyDescent="0.25">
      <c r="A157" s="2">
        <v>44289.592347118058</v>
      </c>
      <c r="B157" s="3" t="s">
        <v>189</v>
      </c>
      <c r="C157" s="3" t="s">
        <v>26</v>
      </c>
      <c r="D157" s="3" t="s">
        <v>27</v>
      </c>
      <c r="E157" s="3" t="s">
        <v>31</v>
      </c>
      <c r="F157" s="3" t="s">
        <v>52</v>
      </c>
      <c r="G157" s="3" t="s">
        <v>56</v>
      </c>
      <c r="H157" s="3" t="s">
        <v>38</v>
      </c>
      <c r="I157" s="3">
        <v>5</v>
      </c>
      <c r="J157" s="3">
        <v>3</v>
      </c>
      <c r="K157" s="3">
        <v>4</v>
      </c>
      <c r="L157" s="3">
        <v>4</v>
      </c>
      <c r="M157" s="3">
        <v>3</v>
      </c>
      <c r="N157" s="3">
        <v>3</v>
      </c>
      <c r="O157" s="3">
        <v>3</v>
      </c>
      <c r="P157" s="3">
        <v>3</v>
      </c>
      <c r="Q157" s="3">
        <v>5</v>
      </c>
      <c r="R157" s="3">
        <v>3</v>
      </c>
      <c r="S157" s="3">
        <v>4</v>
      </c>
      <c r="T157" s="3">
        <v>4</v>
      </c>
    </row>
    <row r="158" spans="1:21" ht="15.75" customHeight="1" x14ac:dyDescent="0.25">
      <c r="A158" s="2">
        <v>44289.592564548613</v>
      </c>
      <c r="B158" s="3" t="s">
        <v>191</v>
      </c>
      <c r="C158" s="3" t="s">
        <v>26</v>
      </c>
      <c r="D158" s="3" t="s">
        <v>27</v>
      </c>
      <c r="E158" s="3" t="s">
        <v>31</v>
      </c>
      <c r="F158" s="3" t="s">
        <v>52</v>
      </c>
      <c r="G158" s="3" t="s">
        <v>56</v>
      </c>
      <c r="H158" s="3" t="s">
        <v>38</v>
      </c>
      <c r="I158" s="3">
        <v>4</v>
      </c>
      <c r="J158" s="3">
        <v>4</v>
      </c>
      <c r="K158" s="3">
        <v>4</v>
      </c>
      <c r="L158" s="3">
        <v>4</v>
      </c>
      <c r="M158" s="3">
        <v>4</v>
      </c>
      <c r="N158" s="3">
        <v>4</v>
      </c>
      <c r="O158" s="3">
        <v>4</v>
      </c>
      <c r="P158" s="3">
        <v>4</v>
      </c>
      <c r="Q158" s="3">
        <v>4</v>
      </c>
      <c r="R158" s="3">
        <v>4</v>
      </c>
      <c r="S158" s="3">
        <v>4</v>
      </c>
      <c r="T158" s="3">
        <v>4</v>
      </c>
    </row>
    <row r="159" spans="1:21" ht="15.75" customHeight="1" x14ac:dyDescent="0.25">
      <c r="A159" s="2">
        <v>44289.592757280094</v>
      </c>
      <c r="B159" s="3" t="s">
        <v>201</v>
      </c>
      <c r="C159" s="3" t="s">
        <v>26</v>
      </c>
      <c r="D159" s="3" t="s">
        <v>21</v>
      </c>
      <c r="E159" s="3" t="s">
        <v>22</v>
      </c>
      <c r="F159" s="3" t="s">
        <v>30</v>
      </c>
      <c r="G159" s="3" t="s">
        <v>35</v>
      </c>
      <c r="H159" s="3" t="s">
        <v>32</v>
      </c>
      <c r="I159" s="3">
        <v>5</v>
      </c>
      <c r="J159" s="3">
        <v>5</v>
      </c>
      <c r="K159" s="3">
        <v>5</v>
      </c>
      <c r="L159" s="3">
        <v>5</v>
      </c>
      <c r="M159" s="3">
        <v>5</v>
      </c>
      <c r="N159" s="3">
        <v>5</v>
      </c>
      <c r="O159" s="3">
        <v>5</v>
      </c>
      <c r="P159" s="3">
        <v>5</v>
      </c>
      <c r="Q159" s="3">
        <v>5</v>
      </c>
      <c r="R159" s="3">
        <v>1</v>
      </c>
      <c r="S159" s="3">
        <v>4</v>
      </c>
      <c r="T159" s="3">
        <v>5</v>
      </c>
    </row>
    <row r="160" spans="1:21" ht="15.75" customHeight="1" x14ac:dyDescent="0.25">
      <c r="A160" s="2">
        <v>44289.592913159722</v>
      </c>
      <c r="B160" s="3" t="s">
        <v>196</v>
      </c>
      <c r="C160" s="3" t="s">
        <v>20</v>
      </c>
      <c r="D160" s="3" t="s">
        <v>21</v>
      </c>
      <c r="E160" s="3" t="s">
        <v>22</v>
      </c>
      <c r="F160" s="3" t="s">
        <v>30</v>
      </c>
      <c r="G160" s="3" t="s">
        <v>48</v>
      </c>
      <c r="H160" s="3" t="s">
        <v>32</v>
      </c>
      <c r="I160" s="3">
        <v>4</v>
      </c>
      <c r="J160" s="3">
        <v>5</v>
      </c>
      <c r="K160" s="3">
        <v>5</v>
      </c>
      <c r="L160" s="3">
        <v>5</v>
      </c>
      <c r="M160" s="3">
        <v>5</v>
      </c>
      <c r="N160" s="3">
        <v>5</v>
      </c>
      <c r="O160" s="3">
        <v>5</v>
      </c>
      <c r="P160" s="3">
        <v>5</v>
      </c>
      <c r="Q160" s="3">
        <v>5</v>
      </c>
      <c r="R160" s="3">
        <v>5</v>
      </c>
      <c r="S160" s="3">
        <v>5</v>
      </c>
      <c r="T160" s="3">
        <v>5</v>
      </c>
      <c r="U160" s="3" t="s">
        <v>476</v>
      </c>
    </row>
    <row r="161" spans="1:21" ht="15.75" customHeight="1" x14ac:dyDescent="0.25">
      <c r="A161" s="2">
        <v>44289.592990798614</v>
      </c>
      <c r="B161" s="3" t="s">
        <v>477</v>
      </c>
      <c r="C161" s="3" t="s">
        <v>26</v>
      </c>
      <c r="D161" s="3" t="s">
        <v>27</v>
      </c>
      <c r="E161" s="3" t="s">
        <v>31</v>
      </c>
      <c r="F161" s="3" t="s">
        <v>23</v>
      </c>
      <c r="G161" s="3" t="s">
        <v>366</v>
      </c>
      <c r="H161" s="3" t="s">
        <v>38</v>
      </c>
      <c r="I161" s="3">
        <v>4</v>
      </c>
      <c r="J161" s="3">
        <v>4</v>
      </c>
      <c r="K161" s="3">
        <v>4</v>
      </c>
      <c r="L161" s="3">
        <v>4</v>
      </c>
      <c r="M161" s="3">
        <v>4</v>
      </c>
      <c r="N161" s="3">
        <v>4</v>
      </c>
      <c r="O161" s="3">
        <v>4</v>
      </c>
      <c r="P161" s="3">
        <v>4</v>
      </c>
      <c r="Q161" s="3">
        <v>4</v>
      </c>
      <c r="R161" s="3">
        <v>4</v>
      </c>
      <c r="S161" s="3">
        <v>4</v>
      </c>
      <c r="T161" s="3">
        <v>4</v>
      </c>
    </row>
    <row r="162" spans="1:21" ht="15.75" customHeight="1" x14ac:dyDescent="0.25">
      <c r="A162" s="2">
        <v>44289.593013981481</v>
      </c>
      <c r="B162" s="3" t="s">
        <v>478</v>
      </c>
      <c r="C162" s="3" t="s">
        <v>26</v>
      </c>
      <c r="D162" s="3" t="s">
        <v>27</v>
      </c>
      <c r="E162" s="3" t="s">
        <v>31</v>
      </c>
      <c r="F162" s="3" t="s">
        <v>53</v>
      </c>
      <c r="G162" s="3" t="s">
        <v>315</v>
      </c>
      <c r="H162" s="3" t="s">
        <v>32</v>
      </c>
      <c r="I162" s="3">
        <v>4</v>
      </c>
      <c r="J162" s="3">
        <v>5</v>
      </c>
      <c r="K162" s="3">
        <v>5</v>
      </c>
      <c r="L162" s="3">
        <v>3</v>
      </c>
      <c r="M162" s="3">
        <v>3</v>
      </c>
      <c r="N162" s="3">
        <v>3</v>
      </c>
      <c r="O162" s="3">
        <v>5</v>
      </c>
      <c r="P162" s="3">
        <v>5</v>
      </c>
      <c r="Q162" s="3">
        <v>5</v>
      </c>
      <c r="R162" s="3">
        <v>2</v>
      </c>
      <c r="S162" s="3">
        <v>4</v>
      </c>
      <c r="T162" s="3">
        <v>4</v>
      </c>
      <c r="U162" s="3" t="s">
        <v>42</v>
      </c>
    </row>
    <row r="163" spans="1:21" ht="15.75" customHeight="1" x14ac:dyDescent="0.25">
      <c r="A163" s="2">
        <v>44289.593103437495</v>
      </c>
      <c r="B163" s="3" t="s">
        <v>479</v>
      </c>
      <c r="C163" s="3" t="s">
        <v>26</v>
      </c>
      <c r="D163" s="3" t="s">
        <v>25</v>
      </c>
      <c r="E163" s="3" t="s">
        <v>31</v>
      </c>
      <c r="F163" s="3" t="s">
        <v>53</v>
      </c>
      <c r="G163" s="3" t="s">
        <v>53</v>
      </c>
      <c r="H163" s="3" t="s">
        <v>32</v>
      </c>
      <c r="I163" s="3">
        <v>4</v>
      </c>
      <c r="J163" s="3">
        <v>5</v>
      </c>
      <c r="K163" s="3">
        <v>5</v>
      </c>
      <c r="L163" s="3">
        <v>5</v>
      </c>
      <c r="M163" s="3">
        <v>5</v>
      </c>
      <c r="N163" s="3">
        <v>5</v>
      </c>
      <c r="O163" s="3">
        <v>5</v>
      </c>
      <c r="P163" s="3">
        <v>5</v>
      </c>
      <c r="Q163" s="3">
        <v>5</v>
      </c>
      <c r="R163" s="3">
        <v>5</v>
      </c>
      <c r="S163" s="3">
        <v>5</v>
      </c>
      <c r="T163" s="3">
        <v>5</v>
      </c>
    </row>
    <row r="164" spans="1:21" ht="15.75" customHeight="1" x14ac:dyDescent="0.25">
      <c r="A164" s="2">
        <v>44289.593118182871</v>
      </c>
      <c r="B164" s="3" t="s">
        <v>480</v>
      </c>
      <c r="C164" s="3" t="s">
        <v>26</v>
      </c>
      <c r="D164" s="3" t="s">
        <v>27</v>
      </c>
      <c r="E164" s="3" t="s">
        <v>31</v>
      </c>
      <c r="F164" s="3" t="s">
        <v>53</v>
      </c>
      <c r="G164" s="3" t="s">
        <v>53</v>
      </c>
      <c r="H164" s="3" t="s">
        <v>32</v>
      </c>
      <c r="I164" s="3">
        <v>5</v>
      </c>
      <c r="J164" s="3">
        <v>5</v>
      </c>
      <c r="K164" s="3">
        <v>5</v>
      </c>
      <c r="L164" s="3">
        <v>5</v>
      </c>
      <c r="M164" s="3">
        <v>5</v>
      </c>
      <c r="N164" s="3">
        <v>5</v>
      </c>
      <c r="O164" s="3">
        <v>5</v>
      </c>
      <c r="P164" s="3">
        <v>5</v>
      </c>
      <c r="Q164" s="3">
        <v>5</v>
      </c>
      <c r="R164" s="3">
        <v>2</v>
      </c>
      <c r="S164" s="3">
        <v>3</v>
      </c>
      <c r="T164" s="3">
        <v>5</v>
      </c>
    </row>
    <row r="165" spans="1:21" ht="15.75" customHeight="1" x14ac:dyDescent="0.25">
      <c r="A165" s="2">
        <v>44289.593607511575</v>
      </c>
      <c r="B165" s="3" t="s">
        <v>481</v>
      </c>
      <c r="C165" s="3" t="s">
        <v>26</v>
      </c>
      <c r="D165" s="3" t="s">
        <v>25</v>
      </c>
      <c r="E165" s="3" t="s">
        <v>22</v>
      </c>
      <c r="F165" s="3" t="s">
        <v>384</v>
      </c>
      <c r="G165" s="3" t="s">
        <v>33</v>
      </c>
      <c r="H165" s="3" t="s">
        <v>32</v>
      </c>
      <c r="I165" s="3">
        <v>4</v>
      </c>
      <c r="J165" s="3">
        <v>4</v>
      </c>
      <c r="K165" s="3">
        <v>5</v>
      </c>
      <c r="L165" s="3">
        <v>5</v>
      </c>
      <c r="M165" s="3">
        <v>5</v>
      </c>
      <c r="N165" s="3">
        <v>5</v>
      </c>
      <c r="O165" s="3">
        <v>5</v>
      </c>
      <c r="P165" s="3">
        <v>5</v>
      </c>
      <c r="Q165" s="3">
        <v>5</v>
      </c>
      <c r="R165" s="3">
        <v>3</v>
      </c>
      <c r="S165" s="3">
        <v>4</v>
      </c>
      <c r="T165" s="3">
        <v>5</v>
      </c>
    </row>
    <row r="166" spans="1:21" ht="15.75" customHeight="1" x14ac:dyDescent="0.25">
      <c r="A166" s="2">
        <v>44289.593754097223</v>
      </c>
      <c r="B166" s="3" t="s">
        <v>482</v>
      </c>
      <c r="C166" s="3" t="s">
        <v>20</v>
      </c>
      <c r="D166" s="3" t="s">
        <v>25</v>
      </c>
      <c r="E166" s="3" t="s">
        <v>31</v>
      </c>
      <c r="F166" s="3" t="s">
        <v>53</v>
      </c>
      <c r="G166" s="3" t="s">
        <v>315</v>
      </c>
      <c r="H166" s="3" t="s">
        <v>38</v>
      </c>
      <c r="I166" s="3">
        <v>4</v>
      </c>
      <c r="J166" s="3">
        <v>4</v>
      </c>
      <c r="K166" s="3">
        <v>4</v>
      </c>
      <c r="L166" s="3">
        <v>4</v>
      </c>
      <c r="M166" s="3">
        <v>4</v>
      </c>
      <c r="N166" s="3">
        <v>4</v>
      </c>
      <c r="O166" s="3">
        <v>4</v>
      </c>
      <c r="P166" s="3">
        <v>4</v>
      </c>
      <c r="Q166" s="3">
        <v>4</v>
      </c>
      <c r="R166" s="3">
        <v>4</v>
      </c>
      <c r="S166" s="3">
        <v>4</v>
      </c>
      <c r="T166" s="3">
        <v>4</v>
      </c>
      <c r="U166" s="3" t="s">
        <v>49</v>
      </c>
    </row>
    <row r="167" spans="1:21" ht="15.75" customHeight="1" x14ac:dyDescent="0.25">
      <c r="A167" s="2">
        <v>44289.595018495369</v>
      </c>
      <c r="B167" s="3" t="s">
        <v>483</v>
      </c>
      <c r="C167" s="3" t="s">
        <v>26</v>
      </c>
      <c r="D167" s="3" t="s">
        <v>25</v>
      </c>
      <c r="E167" s="3" t="s">
        <v>22</v>
      </c>
      <c r="F167" s="3" t="s">
        <v>51</v>
      </c>
      <c r="G167" s="3" t="s">
        <v>45</v>
      </c>
      <c r="H167" s="3" t="s">
        <v>32</v>
      </c>
      <c r="I167" s="3">
        <v>4</v>
      </c>
      <c r="J167" s="3">
        <v>5</v>
      </c>
      <c r="K167" s="3">
        <v>5</v>
      </c>
      <c r="L167" s="3">
        <v>5</v>
      </c>
      <c r="M167" s="3">
        <v>5</v>
      </c>
      <c r="N167" s="3">
        <v>5</v>
      </c>
      <c r="O167" s="3">
        <v>5</v>
      </c>
      <c r="P167" s="3">
        <v>4</v>
      </c>
      <c r="Q167" s="3">
        <v>3</v>
      </c>
      <c r="R167" s="3">
        <v>2</v>
      </c>
      <c r="S167" s="3">
        <v>3</v>
      </c>
      <c r="T167" s="3">
        <v>3</v>
      </c>
    </row>
    <row r="168" spans="1:21" ht="13.2" x14ac:dyDescent="0.25">
      <c r="A168" s="2">
        <v>44289.595442210644</v>
      </c>
      <c r="B168" s="3" t="s">
        <v>484</v>
      </c>
      <c r="C168" s="3" t="s">
        <v>20</v>
      </c>
      <c r="D168" s="3" t="s">
        <v>25</v>
      </c>
      <c r="E168" s="3" t="s">
        <v>31</v>
      </c>
      <c r="F168" s="3" t="s">
        <v>485</v>
      </c>
      <c r="G168" s="3" t="s">
        <v>486</v>
      </c>
      <c r="H168" s="3" t="s">
        <v>38</v>
      </c>
      <c r="I168" s="3">
        <v>5</v>
      </c>
      <c r="J168" s="3">
        <v>5</v>
      </c>
      <c r="K168" s="3">
        <v>4</v>
      </c>
      <c r="L168" s="3">
        <v>4</v>
      </c>
      <c r="M168" s="3">
        <v>5</v>
      </c>
      <c r="N168" s="3">
        <v>5</v>
      </c>
      <c r="O168" s="3">
        <v>4</v>
      </c>
      <c r="P168" s="3">
        <v>4</v>
      </c>
      <c r="Q168" s="3">
        <v>5</v>
      </c>
      <c r="R168" s="3">
        <v>3</v>
      </c>
      <c r="S168" s="3">
        <v>5</v>
      </c>
      <c r="T168" s="3">
        <v>4</v>
      </c>
    </row>
    <row r="169" spans="1:21" ht="13.2" x14ac:dyDescent="0.25">
      <c r="A169" s="2">
        <v>44289.595507499995</v>
      </c>
      <c r="B169" s="3" t="s">
        <v>487</v>
      </c>
      <c r="C169" s="3" t="s">
        <v>20</v>
      </c>
      <c r="D169" s="3" t="s">
        <v>21</v>
      </c>
      <c r="E169" s="3" t="s">
        <v>22</v>
      </c>
      <c r="F169" s="3" t="s">
        <v>30</v>
      </c>
      <c r="G169" s="3" t="s">
        <v>319</v>
      </c>
      <c r="H169" s="3" t="s">
        <v>38</v>
      </c>
      <c r="I169" s="3">
        <v>5</v>
      </c>
      <c r="J169" s="3">
        <v>5</v>
      </c>
      <c r="K169" s="3">
        <v>5</v>
      </c>
      <c r="L169" s="3">
        <v>5</v>
      </c>
      <c r="M169" s="3">
        <v>5</v>
      </c>
      <c r="N169" s="3">
        <v>5</v>
      </c>
      <c r="O169" s="3">
        <v>5</v>
      </c>
      <c r="P169" s="3">
        <v>5</v>
      </c>
      <c r="Q169" s="3">
        <v>5</v>
      </c>
      <c r="R169" s="3">
        <v>3</v>
      </c>
      <c r="S169" s="3">
        <v>4</v>
      </c>
      <c r="T169" s="3">
        <v>5</v>
      </c>
    </row>
    <row r="170" spans="1:21" ht="13.2" x14ac:dyDescent="0.25">
      <c r="A170" s="2">
        <v>44289.595507835649</v>
      </c>
      <c r="B170" s="3" t="s">
        <v>186</v>
      </c>
      <c r="C170" s="3" t="s">
        <v>26</v>
      </c>
      <c r="D170" s="3" t="s">
        <v>27</v>
      </c>
      <c r="E170" s="3" t="s">
        <v>31</v>
      </c>
      <c r="F170" s="3" t="s">
        <v>368</v>
      </c>
      <c r="G170" s="3" t="s">
        <v>55</v>
      </c>
      <c r="H170" s="3" t="s">
        <v>38</v>
      </c>
      <c r="I170" s="3">
        <v>5</v>
      </c>
      <c r="J170" s="3">
        <v>5</v>
      </c>
      <c r="K170" s="3">
        <v>5</v>
      </c>
      <c r="L170" s="3">
        <v>5</v>
      </c>
      <c r="M170" s="3">
        <v>5</v>
      </c>
      <c r="N170" s="3">
        <v>5</v>
      </c>
      <c r="O170" s="3">
        <v>5</v>
      </c>
      <c r="P170" s="3">
        <v>5</v>
      </c>
      <c r="Q170" s="3">
        <v>5</v>
      </c>
      <c r="R170" s="3">
        <v>5</v>
      </c>
      <c r="S170" s="3">
        <v>5</v>
      </c>
      <c r="T170" s="3">
        <v>5</v>
      </c>
    </row>
    <row r="171" spans="1:21" ht="13.2" x14ac:dyDescent="0.25">
      <c r="A171" s="2">
        <v>44289.595852337967</v>
      </c>
      <c r="B171" s="3" t="s">
        <v>488</v>
      </c>
      <c r="C171" s="3" t="s">
        <v>26</v>
      </c>
      <c r="D171" s="3" t="s">
        <v>27</v>
      </c>
      <c r="E171" s="3" t="s">
        <v>31</v>
      </c>
      <c r="F171" s="3" t="s">
        <v>30</v>
      </c>
      <c r="G171" s="3" t="s">
        <v>35</v>
      </c>
      <c r="H171" s="3" t="s">
        <v>32</v>
      </c>
      <c r="I171" s="3">
        <v>5</v>
      </c>
      <c r="J171" s="3">
        <v>5</v>
      </c>
      <c r="K171" s="3">
        <v>5</v>
      </c>
      <c r="L171" s="3">
        <v>5</v>
      </c>
      <c r="M171" s="3">
        <v>5</v>
      </c>
      <c r="N171" s="3">
        <v>5</v>
      </c>
      <c r="O171" s="3">
        <v>5</v>
      </c>
      <c r="P171" s="3">
        <v>5</v>
      </c>
      <c r="Q171" s="3">
        <v>5</v>
      </c>
      <c r="R171" s="3">
        <v>4</v>
      </c>
      <c r="S171" s="3">
        <v>5</v>
      </c>
      <c r="T171" s="3">
        <v>5</v>
      </c>
    </row>
    <row r="172" spans="1:21" ht="13.2" x14ac:dyDescent="0.25">
      <c r="A172" s="2">
        <v>44289.595932314813</v>
      </c>
      <c r="B172" s="3" t="s">
        <v>489</v>
      </c>
      <c r="C172" s="3" t="s">
        <v>20</v>
      </c>
      <c r="D172" s="3" t="s">
        <v>27</v>
      </c>
      <c r="E172" s="3" t="s">
        <v>22</v>
      </c>
      <c r="F172" s="3" t="s">
        <v>490</v>
      </c>
      <c r="G172" s="3" t="s">
        <v>491</v>
      </c>
      <c r="H172" s="3" t="s">
        <v>32</v>
      </c>
      <c r="I172" s="3">
        <v>4</v>
      </c>
      <c r="J172" s="3">
        <v>4</v>
      </c>
      <c r="K172" s="3">
        <v>4</v>
      </c>
      <c r="L172" s="3">
        <v>4</v>
      </c>
      <c r="M172" s="3">
        <v>4</v>
      </c>
      <c r="N172" s="3">
        <v>4</v>
      </c>
      <c r="O172" s="3">
        <v>4</v>
      </c>
      <c r="P172" s="3">
        <v>4</v>
      </c>
      <c r="Q172" s="3">
        <v>4</v>
      </c>
      <c r="R172" s="3">
        <v>4</v>
      </c>
      <c r="S172" s="3">
        <v>4</v>
      </c>
      <c r="T172" s="3">
        <v>4</v>
      </c>
      <c r="U172" s="3" t="s">
        <v>492</v>
      </c>
    </row>
    <row r="173" spans="1:21" ht="13.2" x14ac:dyDescent="0.25">
      <c r="A173" s="2">
        <v>44289.596401736111</v>
      </c>
      <c r="B173" s="3" t="s">
        <v>192</v>
      </c>
      <c r="C173" s="3" t="s">
        <v>20</v>
      </c>
      <c r="D173" s="3" t="s">
        <v>27</v>
      </c>
      <c r="E173" s="3" t="s">
        <v>31</v>
      </c>
      <c r="F173" s="3" t="s">
        <v>247</v>
      </c>
      <c r="G173" s="3" t="s">
        <v>193</v>
      </c>
      <c r="H173" s="3" t="s">
        <v>32</v>
      </c>
      <c r="I173" s="3">
        <v>5</v>
      </c>
      <c r="J173" s="3">
        <v>5</v>
      </c>
      <c r="K173" s="3">
        <v>5</v>
      </c>
      <c r="L173" s="3">
        <v>5</v>
      </c>
      <c r="M173" s="3">
        <v>5</v>
      </c>
      <c r="N173" s="3">
        <v>5</v>
      </c>
      <c r="O173" s="3">
        <v>5</v>
      </c>
      <c r="P173" s="3">
        <v>5</v>
      </c>
      <c r="Q173" s="3">
        <v>5</v>
      </c>
      <c r="R173" s="3">
        <v>5</v>
      </c>
      <c r="S173" s="3">
        <v>5</v>
      </c>
      <c r="T173" s="3">
        <v>5</v>
      </c>
      <c r="U173" s="3" t="s">
        <v>652</v>
      </c>
    </row>
    <row r="174" spans="1:21" ht="13.2" x14ac:dyDescent="0.25">
      <c r="A174" s="2">
        <v>44289.597056631945</v>
      </c>
      <c r="B174" s="3" t="s">
        <v>493</v>
      </c>
      <c r="C174" s="3" t="s">
        <v>26</v>
      </c>
      <c r="D174" s="3" t="s">
        <v>27</v>
      </c>
      <c r="E174" s="3" t="s">
        <v>31</v>
      </c>
      <c r="F174" s="3" t="s">
        <v>53</v>
      </c>
      <c r="G174" s="3" t="s">
        <v>315</v>
      </c>
      <c r="H174" s="3" t="s">
        <v>32</v>
      </c>
      <c r="I174" s="3">
        <v>5</v>
      </c>
      <c r="J174" s="3">
        <v>5</v>
      </c>
      <c r="K174" s="3">
        <v>5</v>
      </c>
      <c r="L174" s="3">
        <v>5</v>
      </c>
      <c r="M174" s="3">
        <v>5</v>
      </c>
      <c r="N174" s="3">
        <v>5</v>
      </c>
      <c r="O174" s="3">
        <v>5</v>
      </c>
      <c r="P174" s="3">
        <v>5</v>
      </c>
      <c r="Q174" s="3">
        <v>5</v>
      </c>
      <c r="R174" s="3">
        <v>5</v>
      </c>
      <c r="S174" s="3">
        <v>5</v>
      </c>
      <c r="T174" s="3">
        <v>5</v>
      </c>
      <c r="U174" s="3" t="s">
        <v>42</v>
      </c>
    </row>
    <row r="175" spans="1:21" ht="13.2" x14ac:dyDescent="0.25">
      <c r="A175" s="2">
        <v>44289.597091180556</v>
      </c>
      <c r="B175" s="3" t="s">
        <v>494</v>
      </c>
      <c r="C175" s="3" t="s">
        <v>20</v>
      </c>
      <c r="D175" s="3" t="s">
        <v>27</v>
      </c>
      <c r="E175" s="3" t="s">
        <v>31</v>
      </c>
      <c r="F175" s="3" t="s">
        <v>30</v>
      </c>
      <c r="G175" s="3" t="s">
        <v>35</v>
      </c>
      <c r="H175" s="3" t="s">
        <v>38</v>
      </c>
      <c r="I175" s="3">
        <v>4</v>
      </c>
      <c r="J175" s="3">
        <v>5</v>
      </c>
      <c r="K175" s="3">
        <v>4</v>
      </c>
      <c r="L175" s="3">
        <v>5</v>
      </c>
      <c r="M175" s="3">
        <v>4</v>
      </c>
      <c r="N175" s="3">
        <v>4</v>
      </c>
      <c r="O175" s="3">
        <v>4</v>
      </c>
      <c r="P175" s="3">
        <v>4</v>
      </c>
      <c r="Q175" s="3">
        <v>5</v>
      </c>
      <c r="R175" s="3">
        <v>3</v>
      </c>
      <c r="S175" s="3">
        <v>3</v>
      </c>
      <c r="T175" s="3">
        <v>3</v>
      </c>
      <c r="U175" s="3" t="s">
        <v>495</v>
      </c>
    </row>
    <row r="176" spans="1:21" ht="13.2" x14ac:dyDescent="0.25">
      <c r="A176" s="2">
        <v>44289.59754913194</v>
      </c>
      <c r="B176" s="3" t="s">
        <v>496</v>
      </c>
      <c r="C176" s="3" t="s">
        <v>20</v>
      </c>
      <c r="D176" s="3" t="s">
        <v>25</v>
      </c>
      <c r="E176" s="3" t="s">
        <v>31</v>
      </c>
      <c r="F176" s="3" t="s">
        <v>63</v>
      </c>
      <c r="G176" s="3" t="s">
        <v>194</v>
      </c>
      <c r="H176" s="3" t="s">
        <v>32</v>
      </c>
      <c r="I176" s="3">
        <v>5</v>
      </c>
      <c r="J176" s="3">
        <v>5</v>
      </c>
      <c r="K176" s="3">
        <v>4</v>
      </c>
      <c r="L176" s="3">
        <v>4</v>
      </c>
      <c r="M176" s="3">
        <v>4</v>
      </c>
      <c r="N176" s="3">
        <v>5</v>
      </c>
      <c r="O176" s="3">
        <v>5</v>
      </c>
      <c r="P176" s="3">
        <v>5</v>
      </c>
      <c r="Q176" s="3">
        <v>5</v>
      </c>
      <c r="R176" s="3">
        <v>2</v>
      </c>
      <c r="S176" s="3">
        <v>3</v>
      </c>
      <c r="T176" s="3">
        <v>4</v>
      </c>
    </row>
    <row r="177" spans="1:21" ht="13.2" x14ac:dyDescent="0.25">
      <c r="A177" s="2">
        <v>44289.598074629626</v>
      </c>
      <c r="B177" s="3" t="s">
        <v>497</v>
      </c>
      <c r="C177" s="3" t="s">
        <v>26</v>
      </c>
      <c r="D177" s="3" t="s">
        <v>25</v>
      </c>
      <c r="E177" s="3" t="s">
        <v>31</v>
      </c>
      <c r="F177" s="3" t="s">
        <v>44</v>
      </c>
      <c r="G177" s="3" t="s">
        <v>275</v>
      </c>
      <c r="H177" s="3" t="s">
        <v>38</v>
      </c>
      <c r="I177" s="3">
        <v>5</v>
      </c>
      <c r="J177" s="3">
        <v>5</v>
      </c>
      <c r="K177" s="3">
        <v>5</v>
      </c>
      <c r="L177" s="3">
        <v>5</v>
      </c>
      <c r="M177" s="3">
        <v>5</v>
      </c>
      <c r="N177" s="3">
        <v>5</v>
      </c>
      <c r="O177" s="3">
        <v>5</v>
      </c>
      <c r="P177" s="3">
        <v>5</v>
      </c>
      <c r="Q177" s="3">
        <v>5</v>
      </c>
      <c r="R177" s="3">
        <v>2</v>
      </c>
      <c r="S177" s="3">
        <v>4</v>
      </c>
      <c r="T177" s="3">
        <v>4</v>
      </c>
    </row>
    <row r="178" spans="1:21" ht="13.2" x14ac:dyDescent="0.25">
      <c r="A178" s="2">
        <v>44289.598458958339</v>
      </c>
      <c r="B178" s="3" t="s">
        <v>498</v>
      </c>
      <c r="C178" s="3" t="s">
        <v>26</v>
      </c>
      <c r="D178" s="3" t="s">
        <v>27</v>
      </c>
      <c r="E178" s="3" t="s">
        <v>31</v>
      </c>
      <c r="F178" s="3" t="s">
        <v>33</v>
      </c>
      <c r="G178" s="3" t="s">
        <v>55</v>
      </c>
      <c r="H178" s="3" t="s">
        <v>32</v>
      </c>
      <c r="I178" s="3">
        <v>5</v>
      </c>
      <c r="J178" s="3">
        <v>5</v>
      </c>
      <c r="K178" s="3">
        <v>5</v>
      </c>
      <c r="L178" s="3">
        <v>5</v>
      </c>
      <c r="M178" s="3">
        <v>5</v>
      </c>
      <c r="N178" s="3">
        <v>5</v>
      </c>
      <c r="O178" s="3">
        <v>5</v>
      </c>
      <c r="P178" s="3">
        <v>5</v>
      </c>
      <c r="Q178" s="3">
        <v>5</v>
      </c>
      <c r="R178" s="3">
        <v>3</v>
      </c>
      <c r="S178" s="3">
        <v>5</v>
      </c>
      <c r="T178" s="3">
        <v>5</v>
      </c>
      <c r="U178" s="3" t="s">
        <v>653</v>
      </c>
    </row>
    <row r="179" spans="1:21" ht="13.2" x14ac:dyDescent="0.25">
      <c r="A179" s="2">
        <v>44289.598493854166</v>
      </c>
      <c r="B179" s="3" t="s">
        <v>499</v>
      </c>
      <c r="C179" s="3" t="s">
        <v>26</v>
      </c>
      <c r="D179" s="3" t="s">
        <v>27</v>
      </c>
      <c r="E179" s="3" t="s">
        <v>22</v>
      </c>
      <c r="F179" s="3" t="s">
        <v>30</v>
      </c>
      <c r="G179" s="3" t="s">
        <v>319</v>
      </c>
      <c r="H179" s="3" t="s">
        <v>38</v>
      </c>
      <c r="I179" s="3">
        <v>5</v>
      </c>
      <c r="J179" s="3">
        <v>5</v>
      </c>
      <c r="K179" s="3">
        <v>5</v>
      </c>
      <c r="L179" s="3">
        <v>5</v>
      </c>
      <c r="M179" s="3">
        <v>5</v>
      </c>
      <c r="N179" s="3">
        <v>5</v>
      </c>
      <c r="O179" s="3">
        <v>5</v>
      </c>
      <c r="P179" s="3">
        <v>5</v>
      </c>
      <c r="Q179" s="3">
        <v>5</v>
      </c>
      <c r="R179" s="3">
        <v>2</v>
      </c>
      <c r="S179" s="3">
        <v>4</v>
      </c>
      <c r="T179" s="3">
        <v>5</v>
      </c>
    </row>
    <row r="180" spans="1:21" ht="13.2" x14ac:dyDescent="0.25">
      <c r="A180" s="2">
        <v>44289.598524814814</v>
      </c>
      <c r="B180" s="3" t="s">
        <v>500</v>
      </c>
      <c r="C180" s="3" t="s">
        <v>20</v>
      </c>
      <c r="D180" s="3" t="s">
        <v>27</v>
      </c>
      <c r="E180" s="3" t="s">
        <v>31</v>
      </c>
      <c r="F180" s="3" t="s">
        <v>33</v>
      </c>
      <c r="G180" s="3" t="s">
        <v>55</v>
      </c>
      <c r="H180" s="3" t="s">
        <v>38</v>
      </c>
      <c r="I180" s="3">
        <v>5</v>
      </c>
      <c r="J180" s="3">
        <v>5</v>
      </c>
      <c r="K180" s="3">
        <v>5</v>
      </c>
      <c r="L180" s="3">
        <v>4</v>
      </c>
      <c r="M180" s="3">
        <v>5</v>
      </c>
      <c r="N180" s="3">
        <v>5</v>
      </c>
      <c r="O180" s="3">
        <v>5</v>
      </c>
      <c r="P180" s="3">
        <v>5</v>
      </c>
      <c r="Q180" s="3">
        <v>5</v>
      </c>
      <c r="R180" s="3">
        <v>3</v>
      </c>
      <c r="S180" s="3">
        <v>5</v>
      </c>
      <c r="T180" s="3">
        <v>5</v>
      </c>
    </row>
    <row r="181" spans="1:21" ht="13.2" x14ac:dyDescent="0.25">
      <c r="A181" s="2">
        <v>44289.599702129628</v>
      </c>
      <c r="B181" s="3" t="s">
        <v>214</v>
      </c>
      <c r="C181" s="3" t="s">
        <v>26</v>
      </c>
      <c r="D181" s="3" t="s">
        <v>21</v>
      </c>
      <c r="E181" s="3" t="s">
        <v>22</v>
      </c>
      <c r="F181" s="3" t="s">
        <v>30</v>
      </c>
      <c r="G181" s="3" t="s">
        <v>501</v>
      </c>
      <c r="H181" s="3" t="s">
        <v>38</v>
      </c>
      <c r="I181" s="3">
        <v>5</v>
      </c>
      <c r="J181" s="3">
        <v>5</v>
      </c>
      <c r="K181" s="3">
        <v>5</v>
      </c>
      <c r="L181" s="3">
        <v>5</v>
      </c>
      <c r="M181" s="3">
        <v>5</v>
      </c>
      <c r="N181" s="3">
        <v>5</v>
      </c>
      <c r="O181" s="3">
        <v>5</v>
      </c>
      <c r="P181" s="3">
        <v>5</v>
      </c>
      <c r="Q181" s="3">
        <v>5</v>
      </c>
      <c r="R181" s="3">
        <v>5</v>
      </c>
      <c r="S181" s="3">
        <v>5</v>
      </c>
      <c r="T181" s="3">
        <v>5</v>
      </c>
    </row>
    <row r="182" spans="1:21" ht="13.2" x14ac:dyDescent="0.25">
      <c r="A182" s="2">
        <v>44289.599808657411</v>
      </c>
      <c r="B182" s="3" t="s">
        <v>502</v>
      </c>
      <c r="C182" s="3" t="s">
        <v>26</v>
      </c>
      <c r="D182" s="3" t="s">
        <v>25</v>
      </c>
      <c r="E182" s="3" t="s">
        <v>22</v>
      </c>
      <c r="F182" s="3" t="s">
        <v>294</v>
      </c>
      <c r="G182" s="3" t="s">
        <v>29</v>
      </c>
      <c r="H182" s="3" t="s">
        <v>38</v>
      </c>
      <c r="I182" s="3">
        <v>5</v>
      </c>
      <c r="J182" s="3">
        <v>5</v>
      </c>
      <c r="K182" s="3">
        <v>5</v>
      </c>
      <c r="L182" s="3">
        <v>5</v>
      </c>
      <c r="M182" s="3">
        <v>5</v>
      </c>
      <c r="N182" s="3">
        <v>5</v>
      </c>
      <c r="O182" s="3">
        <v>5</v>
      </c>
      <c r="P182" s="3">
        <v>5</v>
      </c>
      <c r="Q182" s="3">
        <v>5</v>
      </c>
      <c r="R182" s="3">
        <v>2</v>
      </c>
      <c r="S182" s="3">
        <v>4</v>
      </c>
      <c r="T182" s="3">
        <v>4</v>
      </c>
    </row>
    <row r="183" spans="1:21" ht="13.2" x14ac:dyDescent="0.25">
      <c r="A183" s="2">
        <v>44289.600270277777</v>
      </c>
      <c r="B183" s="3" t="s">
        <v>503</v>
      </c>
      <c r="C183" s="3" t="s">
        <v>26</v>
      </c>
      <c r="D183" s="3" t="s">
        <v>27</v>
      </c>
      <c r="E183" s="3" t="s">
        <v>31</v>
      </c>
      <c r="F183" s="3" t="s">
        <v>53</v>
      </c>
      <c r="G183" s="3" t="s">
        <v>53</v>
      </c>
      <c r="H183" s="3" t="s">
        <v>38</v>
      </c>
      <c r="I183" s="3">
        <v>5</v>
      </c>
      <c r="J183" s="3">
        <v>5</v>
      </c>
      <c r="K183" s="3">
        <v>5</v>
      </c>
      <c r="L183" s="3">
        <v>5</v>
      </c>
      <c r="M183" s="3">
        <v>5</v>
      </c>
      <c r="N183" s="3">
        <v>5</v>
      </c>
      <c r="O183" s="3">
        <v>5</v>
      </c>
      <c r="P183" s="3">
        <v>5</v>
      </c>
      <c r="Q183" s="3">
        <v>5</v>
      </c>
      <c r="R183" s="3">
        <v>5</v>
      </c>
      <c r="S183" s="3">
        <v>5</v>
      </c>
      <c r="T183" s="3">
        <v>5</v>
      </c>
    </row>
    <row r="184" spans="1:21" ht="13.2" x14ac:dyDescent="0.25">
      <c r="A184" s="2">
        <v>44289.600817453698</v>
      </c>
      <c r="B184" s="3" t="s">
        <v>504</v>
      </c>
      <c r="C184" s="3" t="s">
        <v>26</v>
      </c>
      <c r="D184" s="3" t="s">
        <v>27</v>
      </c>
      <c r="E184" s="3" t="s">
        <v>31</v>
      </c>
      <c r="F184" s="3" t="s">
        <v>53</v>
      </c>
      <c r="G184" s="3" t="s">
        <v>315</v>
      </c>
      <c r="H184" s="3" t="s">
        <v>32</v>
      </c>
      <c r="I184" s="3">
        <v>4</v>
      </c>
      <c r="J184" s="3">
        <v>5</v>
      </c>
      <c r="K184" s="3">
        <v>5</v>
      </c>
      <c r="L184" s="3">
        <v>5</v>
      </c>
      <c r="M184" s="3">
        <v>5</v>
      </c>
      <c r="N184" s="3">
        <v>5</v>
      </c>
      <c r="O184" s="3">
        <v>5</v>
      </c>
      <c r="P184" s="3">
        <v>5</v>
      </c>
      <c r="Q184" s="3">
        <v>5</v>
      </c>
      <c r="R184" s="3">
        <v>3</v>
      </c>
      <c r="S184" s="3">
        <v>4</v>
      </c>
      <c r="T184" s="3">
        <v>5</v>
      </c>
      <c r="U184" s="3" t="s">
        <v>654</v>
      </c>
    </row>
    <row r="185" spans="1:21" ht="13.2" x14ac:dyDescent="0.25">
      <c r="A185" s="2">
        <v>44289.600823067129</v>
      </c>
      <c r="B185" s="3" t="s">
        <v>505</v>
      </c>
      <c r="C185" s="3" t="s">
        <v>20</v>
      </c>
      <c r="D185" s="3" t="s">
        <v>27</v>
      </c>
      <c r="E185" s="3" t="s">
        <v>31</v>
      </c>
      <c r="F185" s="3" t="s">
        <v>53</v>
      </c>
      <c r="G185" s="3" t="s">
        <v>53</v>
      </c>
      <c r="H185" s="3" t="s">
        <v>32</v>
      </c>
      <c r="I185" s="3">
        <v>4</v>
      </c>
      <c r="J185" s="3">
        <v>4</v>
      </c>
      <c r="K185" s="3">
        <v>4</v>
      </c>
      <c r="L185" s="3">
        <v>3</v>
      </c>
      <c r="M185" s="3">
        <v>4</v>
      </c>
      <c r="N185" s="3">
        <v>4</v>
      </c>
      <c r="O185" s="3">
        <v>3</v>
      </c>
      <c r="P185" s="3">
        <v>3</v>
      </c>
      <c r="Q185" s="3">
        <v>4</v>
      </c>
      <c r="R185" s="3">
        <v>3</v>
      </c>
      <c r="S185" s="3">
        <v>4</v>
      </c>
      <c r="T185" s="3">
        <v>4</v>
      </c>
      <c r="U185" s="3" t="s">
        <v>506</v>
      </c>
    </row>
    <row r="186" spans="1:21" ht="13.2" x14ac:dyDescent="0.25">
      <c r="A186" s="2">
        <v>44289.60084668982</v>
      </c>
      <c r="B186" s="3" t="s">
        <v>507</v>
      </c>
      <c r="C186" s="3" t="s">
        <v>26</v>
      </c>
      <c r="D186" s="3" t="s">
        <v>25</v>
      </c>
      <c r="E186" s="3" t="s">
        <v>22</v>
      </c>
      <c r="F186" s="3" t="s">
        <v>28</v>
      </c>
      <c r="G186" s="3" t="s">
        <v>39</v>
      </c>
      <c r="H186" s="3" t="s">
        <v>32</v>
      </c>
      <c r="I186" s="3">
        <v>5</v>
      </c>
      <c r="J186" s="3">
        <v>4</v>
      </c>
      <c r="K186" s="3">
        <v>3</v>
      </c>
      <c r="L186" s="3">
        <v>3</v>
      </c>
      <c r="M186" s="3">
        <v>4</v>
      </c>
      <c r="N186" s="3">
        <v>4</v>
      </c>
      <c r="O186" s="3">
        <v>5</v>
      </c>
      <c r="P186" s="3">
        <v>5</v>
      </c>
      <c r="Q186" s="3">
        <v>5</v>
      </c>
      <c r="R186" s="3">
        <v>3</v>
      </c>
      <c r="S186" s="3">
        <v>4</v>
      </c>
      <c r="T186" s="3">
        <v>4</v>
      </c>
    </row>
    <row r="187" spans="1:21" ht="13.2" x14ac:dyDescent="0.25">
      <c r="A187" s="2">
        <v>44289.601024768519</v>
      </c>
      <c r="B187" s="3" t="s">
        <v>219</v>
      </c>
      <c r="C187" s="3" t="s">
        <v>26</v>
      </c>
      <c r="D187" s="3" t="s">
        <v>21</v>
      </c>
      <c r="E187" s="3" t="s">
        <v>22</v>
      </c>
      <c r="F187" s="3" t="s">
        <v>30</v>
      </c>
      <c r="G187" s="3" t="s">
        <v>220</v>
      </c>
      <c r="H187" s="3" t="s">
        <v>32</v>
      </c>
      <c r="I187" s="3">
        <v>4</v>
      </c>
      <c r="J187" s="3">
        <v>4</v>
      </c>
      <c r="K187" s="3">
        <v>4</v>
      </c>
      <c r="L187" s="3">
        <v>4</v>
      </c>
      <c r="M187" s="3">
        <v>4</v>
      </c>
      <c r="N187" s="3">
        <v>4</v>
      </c>
      <c r="O187" s="3">
        <v>5</v>
      </c>
      <c r="P187" s="3">
        <v>3</v>
      </c>
      <c r="Q187" s="3">
        <v>5</v>
      </c>
      <c r="R187" s="3">
        <v>2</v>
      </c>
      <c r="S187" s="3">
        <v>3</v>
      </c>
      <c r="T187" s="3">
        <v>4</v>
      </c>
    </row>
    <row r="188" spans="1:21" ht="13.2" x14ac:dyDescent="0.25">
      <c r="A188" s="2">
        <v>44289.601175081014</v>
      </c>
      <c r="B188" s="3" t="s">
        <v>215</v>
      </c>
      <c r="C188" s="3" t="s">
        <v>20</v>
      </c>
      <c r="D188" s="3" t="s">
        <v>27</v>
      </c>
      <c r="E188" s="3" t="s">
        <v>22</v>
      </c>
      <c r="F188" s="3" t="s">
        <v>46</v>
      </c>
      <c r="G188" s="3" t="s">
        <v>47</v>
      </c>
      <c r="H188" s="3" t="s">
        <v>32</v>
      </c>
      <c r="I188" s="3">
        <v>5</v>
      </c>
      <c r="J188" s="3">
        <v>4</v>
      </c>
      <c r="K188" s="3">
        <v>5</v>
      </c>
      <c r="L188" s="3">
        <v>4</v>
      </c>
      <c r="M188" s="3">
        <v>4</v>
      </c>
      <c r="N188" s="3">
        <v>4</v>
      </c>
      <c r="O188" s="3">
        <v>5</v>
      </c>
      <c r="P188" s="3">
        <v>5</v>
      </c>
      <c r="Q188" s="3">
        <v>5</v>
      </c>
      <c r="R188" s="3">
        <v>3</v>
      </c>
      <c r="S188" s="3">
        <v>4</v>
      </c>
      <c r="T188" s="3">
        <v>4</v>
      </c>
      <c r="U188" s="3" t="s">
        <v>42</v>
      </c>
    </row>
    <row r="189" spans="1:21" ht="13.2" x14ac:dyDescent="0.25">
      <c r="A189" s="2">
        <v>44289.60131085648</v>
      </c>
      <c r="B189" s="3" t="s">
        <v>508</v>
      </c>
      <c r="C189" s="3" t="s">
        <v>26</v>
      </c>
      <c r="D189" s="3" t="s">
        <v>25</v>
      </c>
      <c r="E189" s="3" t="s">
        <v>31</v>
      </c>
      <c r="F189" s="3" t="s">
        <v>33</v>
      </c>
      <c r="G189" s="3" t="s">
        <v>287</v>
      </c>
      <c r="H189" s="3" t="s">
        <v>38</v>
      </c>
      <c r="I189" s="3">
        <v>4</v>
      </c>
      <c r="J189" s="3">
        <v>5</v>
      </c>
      <c r="K189" s="3">
        <v>5</v>
      </c>
      <c r="L189" s="3">
        <v>5</v>
      </c>
      <c r="M189" s="3">
        <v>5</v>
      </c>
      <c r="N189" s="3">
        <v>5</v>
      </c>
      <c r="O189" s="3">
        <v>5</v>
      </c>
      <c r="P189" s="3">
        <v>5</v>
      </c>
      <c r="Q189" s="3">
        <v>5</v>
      </c>
      <c r="R189" s="3">
        <v>3</v>
      </c>
      <c r="S189" s="3">
        <v>4</v>
      </c>
      <c r="T189" s="3">
        <v>4</v>
      </c>
      <c r="U189" s="176" t="s">
        <v>42</v>
      </c>
    </row>
    <row r="190" spans="1:21" ht="13.2" x14ac:dyDescent="0.25">
      <c r="A190" s="2">
        <v>44289.601591273153</v>
      </c>
      <c r="B190" s="3" t="s">
        <v>509</v>
      </c>
      <c r="C190" s="3" t="s">
        <v>20</v>
      </c>
      <c r="D190" s="3" t="s">
        <v>25</v>
      </c>
      <c r="E190" s="3" t="s">
        <v>22</v>
      </c>
      <c r="F190" s="3" t="s">
        <v>46</v>
      </c>
      <c r="G190" s="3" t="s">
        <v>306</v>
      </c>
      <c r="H190" s="3" t="s">
        <v>38</v>
      </c>
      <c r="I190" s="3">
        <v>5</v>
      </c>
      <c r="J190" s="3">
        <v>5</v>
      </c>
      <c r="K190" s="3">
        <v>5</v>
      </c>
      <c r="L190" s="3">
        <v>5</v>
      </c>
      <c r="M190" s="3">
        <v>5</v>
      </c>
      <c r="N190" s="3">
        <v>5</v>
      </c>
      <c r="O190" s="3">
        <v>5</v>
      </c>
      <c r="P190" s="3">
        <v>5</v>
      </c>
      <c r="Q190" s="3">
        <v>5</v>
      </c>
      <c r="R190" s="3">
        <v>2</v>
      </c>
      <c r="S190" s="3">
        <v>4</v>
      </c>
      <c r="T190" s="3">
        <v>5</v>
      </c>
      <c r="U190" s="3" t="s">
        <v>510</v>
      </c>
    </row>
    <row r="191" spans="1:21" ht="13.2" x14ac:dyDescent="0.25">
      <c r="A191" s="2">
        <v>44289.602787592594</v>
      </c>
      <c r="B191" s="3" t="s">
        <v>198</v>
      </c>
      <c r="C191" s="3" t="s">
        <v>20</v>
      </c>
      <c r="D191" s="3" t="s">
        <v>25</v>
      </c>
      <c r="E191" s="3" t="s">
        <v>22</v>
      </c>
      <c r="F191" s="3" t="s">
        <v>309</v>
      </c>
      <c r="G191" s="3" t="s">
        <v>39</v>
      </c>
      <c r="H191" s="3" t="s">
        <v>38</v>
      </c>
      <c r="I191" s="3">
        <v>5</v>
      </c>
      <c r="J191" s="3">
        <v>5</v>
      </c>
      <c r="K191" s="3">
        <v>5</v>
      </c>
      <c r="L191" s="3">
        <v>5</v>
      </c>
      <c r="M191" s="3">
        <v>4</v>
      </c>
      <c r="N191" s="3">
        <v>5</v>
      </c>
      <c r="O191" s="3">
        <v>5</v>
      </c>
      <c r="P191" s="3">
        <v>5</v>
      </c>
      <c r="Q191" s="3">
        <v>5</v>
      </c>
      <c r="R191" s="3">
        <v>3</v>
      </c>
      <c r="S191" s="3">
        <v>4</v>
      </c>
      <c r="T191" s="3">
        <v>5</v>
      </c>
      <c r="U191" s="3" t="s">
        <v>511</v>
      </c>
    </row>
    <row r="192" spans="1:21" ht="13.2" x14ac:dyDescent="0.25">
      <c r="A192" s="2">
        <v>44289.603060740745</v>
      </c>
      <c r="B192" s="3" t="s">
        <v>512</v>
      </c>
      <c r="C192" s="3" t="s">
        <v>26</v>
      </c>
      <c r="D192" s="3" t="s">
        <v>25</v>
      </c>
      <c r="E192" s="3" t="s">
        <v>31</v>
      </c>
      <c r="F192" s="3" t="s">
        <v>33</v>
      </c>
      <c r="G192" s="3" t="s">
        <v>33</v>
      </c>
      <c r="H192" s="3" t="s">
        <v>38</v>
      </c>
      <c r="I192" s="3">
        <v>5</v>
      </c>
      <c r="J192" s="3">
        <v>5</v>
      </c>
      <c r="K192" s="3">
        <v>5</v>
      </c>
      <c r="L192" s="3">
        <v>5</v>
      </c>
      <c r="M192" s="3">
        <v>5</v>
      </c>
      <c r="N192" s="3">
        <v>5</v>
      </c>
      <c r="O192" s="3">
        <v>5</v>
      </c>
      <c r="P192" s="3">
        <v>5</v>
      </c>
      <c r="Q192" s="3">
        <v>5</v>
      </c>
      <c r="R192" s="3">
        <v>3</v>
      </c>
      <c r="S192" s="3">
        <v>5</v>
      </c>
      <c r="T192" s="3">
        <v>5</v>
      </c>
    </row>
    <row r="193" spans="1:21" ht="13.2" x14ac:dyDescent="0.25">
      <c r="A193" s="2">
        <v>44289.603796493058</v>
      </c>
      <c r="B193" s="3" t="s">
        <v>513</v>
      </c>
      <c r="C193" s="3" t="s">
        <v>26</v>
      </c>
      <c r="D193" s="3" t="s">
        <v>27</v>
      </c>
      <c r="E193" s="3" t="s">
        <v>31</v>
      </c>
      <c r="F193" s="3" t="s">
        <v>514</v>
      </c>
      <c r="G193" s="3" t="s">
        <v>515</v>
      </c>
      <c r="H193" s="3" t="s">
        <v>38</v>
      </c>
      <c r="I193" s="3">
        <v>4</v>
      </c>
      <c r="J193" s="3">
        <v>4</v>
      </c>
      <c r="K193" s="3">
        <v>4</v>
      </c>
      <c r="L193" s="3">
        <v>4</v>
      </c>
      <c r="M193" s="3">
        <v>4</v>
      </c>
      <c r="N193" s="3">
        <v>4</v>
      </c>
      <c r="O193" s="3">
        <v>4</v>
      </c>
      <c r="P193" s="3">
        <v>3</v>
      </c>
      <c r="Q193" s="3">
        <v>4</v>
      </c>
      <c r="R193" s="3">
        <v>2</v>
      </c>
      <c r="S193" s="3">
        <v>3</v>
      </c>
      <c r="T193" s="3">
        <v>3</v>
      </c>
      <c r="U193" s="3" t="s">
        <v>655</v>
      </c>
    </row>
    <row r="194" spans="1:21" ht="13.2" x14ac:dyDescent="0.25">
      <c r="A194" s="2">
        <v>44289.604195543987</v>
      </c>
      <c r="B194" s="3" t="s">
        <v>516</v>
      </c>
      <c r="C194" s="3" t="s">
        <v>26</v>
      </c>
      <c r="D194" s="3" t="s">
        <v>21</v>
      </c>
      <c r="E194" s="3" t="s">
        <v>31</v>
      </c>
      <c r="F194" s="3" t="s">
        <v>517</v>
      </c>
      <c r="G194" s="3" t="s">
        <v>518</v>
      </c>
      <c r="H194" s="3" t="s">
        <v>38</v>
      </c>
      <c r="I194" s="3">
        <v>5</v>
      </c>
      <c r="J194" s="3">
        <v>5</v>
      </c>
      <c r="K194" s="3">
        <v>5</v>
      </c>
      <c r="L194" s="3">
        <v>5</v>
      </c>
      <c r="M194" s="3">
        <v>5</v>
      </c>
      <c r="N194" s="3">
        <v>5</v>
      </c>
      <c r="O194" s="3">
        <v>5</v>
      </c>
      <c r="P194" s="3">
        <v>5</v>
      </c>
      <c r="Q194" s="3">
        <v>5</v>
      </c>
      <c r="R194" s="3">
        <v>3</v>
      </c>
      <c r="S194" s="3">
        <v>4</v>
      </c>
      <c r="T194" s="3">
        <v>4</v>
      </c>
    </row>
    <row r="195" spans="1:21" ht="13.2" x14ac:dyDescent="0.25">
      <c r="A195" s="2">
        <v>44289.604379097218</v>
      </c>
      <c r="B195" s="3" t="s">
        <v>519</v>
      </c>
      <c r="C195" s="3" t="s">
        <v>26</v>
      </c>
      <c r="D195" s="3" t="s">
        <v>25</v>
      </c>
      <c r="E195" s="3" t="s">
        <v>22</v>
      </c>
      <c r="F195" s="3" t="s">
        <v>44</v>
      </c>
      <c r="G195" s="3" t="s">
        <v>319</v>
      </c>
      <c r="H195" s="3" t="s">
        <v>38</v>
      </c>
      <c r="I195" s="3">
        <v>4</v>
      </c>
      <c r="J195" s="3">
        <v>4</v>
      </c>
      <c r="K195" s="3">
        <v>4</v>
      </c>
      <c r="L195" s="3">
        <v>5</v>
      </c>
      <c r="M195" s="3">
        <v>4</v>
      </c>
      <c r="N195" s="3">
        <v>5</v>
      </c>
      <c r="O195" s="3">
        <v>5</v>
      </c>
      <c r="P195" s="3">
        <v>4</v>
      </c>
      <c r="Q195" s="3">
        <v>5</v>
      </c>
      <c r="R195" s="3">
        <v>3</v>
      </c>
      <c r="S195" s="3">
        <v>4</v>
      </c>
      <c r="T195" s="3">
        <v>4</v>
      </c>
    </row>
    <row r="196" spans="1:21" ht="13.2" x14ac:dyDescent="0.25">
      <c r="A196" s="2">
        <v>44289.604652303242</v>
      </c>
      <c r="B196" s="3" t="s">
        <v>520</v>
      </c>
      <c r="C196" s="3" t="s">
        <v>26</v>
      </c>
      <c r="D196" s="3" t="s">
        <v>25</v>
      </c>
      <c r="E196" s="3" t="s">
        <v>31</v>
      </c>
      <c r="F196" s="3" t="s">
        <v>33</v>
      </c>
      <c r="G196" s="3" t="s">
        <v>287</v>
      </c>
      <c r="H196" s="3" t="s">
        <v>38</v>
      </c>
      <c r="I196" s="3">
        <v>4</v>
      </c>
      <c r="J196" s="3">
        <v>4</v>
      </c>
      <c r="K196" s="3">
        <v>4</v>
      </c>
      <c r="L196" s="3">
        <v>4</v>
      </c>
      <c r="M196" s="3">
        <v>4</v>
      </c>
      <c r="N196" s="3">
        <v>4</v>
      </c>
      <c r="O196" s="3">
        <v>4</v>
      </c>
      <c r="P196" s="3">
        <v>4</v>
      </c>
      <c r="Q196" s="3">
        <v>4</v>
      </c>
      <c r="R196" s="3">
        <v>3</v>
      </c>
      <c r="S196" s="3">
        <v>3</v>
      </c>
      <c r="T196" s="3">
        <v>3</v>
      </c>
    </row>
    <row r="197" spans="1:21" ht="13.2" x14ac:dyDescent="0.25">
      <c r="A197" s="2">
        <v>44289.604662789352</v>
      </c>
      <c r="B197" s="3" t="s">
        <v>521</v>
      </c>
      <c r="C197" s="3" t="s">
        <v>26</v>
      </c>
      <c r="D197" s="3" t="s">
        <v>21</v>
      </c>
      <c r="E197" s="3" t="s">
        <v>31</v>
      </c>
      <c r="F197" s="3" t="s">
        <v>434</v>
      </c>
      <c r="G197" s="3" t="s">
        <v>522</v>
      </c>
      <c r="H197" s="3" t="s">
        <v>38</v>
      </c>
      <c r="I197" s="3">
        <v>4</v>
      </c>
      <c r="J197" s="3">
        <v>4</v>
      </c>
      <c r="K197" s="3">
        <v>4</v>
      </c>
      <c r="L197" s="3">
        <v>4</v>
      </c>
      <c r="M197" s="3">
        <v>4</v>
      </c>
      <c r="N197" s="3">
        <v>4</v>
      </c>
      <c r="O197" s="3">
        <v>4</v>
      </c>
      <c r="P197" s="3">
        <v>4</v>
      </c>
      <c r="Q197" s="3">
        <v>4</v>
      </c>
      <c r="R197" s="3">
        <v>4</v>
      </c>
      <c r="S197" s="3">
        <v>4</v>
      </c>
      <c r="T197" s="3">
        <v>4</v>
      </c>
    </row>
    <row r="198" spans="1:21" ht="13.2" x14ac:dyDescent="0.25">
      <c r="A198" s="2">
        <v>44289.605048344907</v>
      </c>
      <c r="B198" s="3" t="s">
        <v>523</v>
      </c>
      <c r="C198" s="3" t="s">
        <v>20</v>
      </c>
      <c r="D198" s="3" t="s">
        <v>27</v>
      </c>
      <c r="E198" s="3" t="s">
        <v>22</v>
      </c>
      <c r="F198" s="3" t="s">
        <v>52</v>
      </c>
      <c r="G198" s="3" t="s">
        <v>468</v>
      </c>
      <c r="H198" s="3" t="s">
        <v>32</v>
      </c>
      <c r="I198" s="3">
        <v>4</v>
      </c>
      <c r="J198" s="3">
        <v>3</v>
      </c>
      <c r="K198" s="3">
        <v>3</v>
      </c>
      <c r="L198" s="3">
        <v>3</v>
      </c>
      <c r="M198" s="3">
        <v>3</v>
      </c>
      <c r="N198" s="3">
        <v>3</v>
      </c>
      <c r="O198" s="3">
        <v>3</v>
      </c>
      <c r="P198" s="3">
        <v>3</v>
      </c>
      <c r="Q198" s="3">
        <v>3</v>
      </c>
      <c r="R198" s="3">
        <v>3</v>
      </c>
      <c r="S198" s="3">
        <v>3</v>
      </c>
      <c r="T198" s="3">
        <v>3</v>
      </c>
      <c r="U198" s="3" t="s">
        <v>42</v>
      </c>
    </row>
    <row r="199" spans="1:21" ht="13.2" x14ac:dyDescent="0.25">
      <c r="A199" s="2">
        <v>44289.60506037037</v>
      </c>
      <c r="B199" s="3" t="s">
        <v>524</v>
      </c>
      <c r="C199" s="3" t="s">
        <v>20</v>
      </c>
      <c r="D199" s="3" t="s">
        <v>27</v>
      </c>
      <c r="E199" s="3" t="s">
        <v>31</v>
      </c>
      <c r="F199" s="3" t="s">
        <v>23</v>
      </c>
      <c r="G199" s="3" t="s">
        <v>439</v>
      </c>
      <c r="H199" s="3" t="s">
        <v>38</v>
      </c>
      <c r="I199" s="3">
        <v>5</v>
      </c>
      <c r="J199" s="3">
        <v>5</v>
      </c>
      <c r="K199" s="3">
        <v>5</v>
      </c>
      <c r="L199" s="3">
        <v>5</v>
      </c>
      <c r="M199" s="3">
        <v>4</v>
      </c>
      <c r="N199" s="3">
        <v>4</v>
      </c>
      <c r="O199" s="3">
        <v>5</v>
      </c>
      <c r="P199" s="3">
        <v>5</v>
      </c>
      <c r="Q199" s="3">
        <v>5</v>
      </c>
      <c r="R199" s="3">
        <v>3</v>
      </c>
      <c r="S199" s="3">
        <v>4</v>
      </c>
      <c r="T199" s="3">
        <v>4</v>
      </c>
      <c r="U199" s="3" t="s">
        <v>525</v>
      </c>
    </row>
    <row r="200" spans="1:21" ht="13.2" x14ac:dyDescent="0.25">
      <c r="A200" s="2">
        <v>44289.605092395832</v>
      </c>
      <c r="B200" s="3" t="s">
        <v>526</v>
      </c>
      <c r="C200" s="3" t="s">
        <v>20</v>
      </c>
      <c r="D200" s="3" t="s">
        <v>25</v>
      </c>
      <c r="E200" s="3" t="s">
        <v>22</v>
      </c>
      <c r="F200" s="3" t="s">
        <v>30</v>
      </c>
      <c r="G200" s="3" t="s">
        <v>404</v>
      </c>
      <c r="H200" s="3" t="s">
        <v>32</v>
      </c>
      <c r="I200" s="3">
        <v>4</v>
      </c>
      <c r="J200" s="3">
        <v>5</v>
      </c>
      <c r="K200" s="3">
        <v>5</v>
      </c>
      <c r="L200" s="3">
        <v>5</v>
      </c>
      <c r="M200" s="3">
        <v>4</v>
      </c>
      <c r="N200" s="3">
        <v>4</v>
      </c>
      <c r="O200" s="3">
        <v>4</v>
      </c>
      <c r="P200" s="3">
        <v>4</v>
      </c>
      <c r="Q200" s="3">
        <v>4</v>
      </c>
      <c r="R200" s="3">
        <v>3</v>
      </c>
      <c r="S200" s="3">
        <v>4</v>
      </c>
      <c r="T200" s="3">
        <v>4</v>
      </c>
      <c r="U200" s="3" t="s">
        <v>221</v>
      </c>
    </row>
    <row r="201" spans="1:21" ht="13.2" x14ac:dyDescent="0.25">
      <c r="A201" s="2">
        <v>44289.605167175927</v>
      </c>
      <c r="B201" s="3" t="s">
        <v>527</v>
      </c>
      <c r="C201" s="3" t="s">
        <v>20</v>
      </c>
      <c r="D201" s="3" t="s">
        <v>27</v>
      </c>
      <c r="E201" s="3" t="s">
        <v>31</v>
      </c>
      <c r="F201" s="3" t="s">
        <v>34</v>
      </c>
      <c r="G201" s="3" t="s">
        <v>53</v>
      </c>
      <c r="H201" s="3" t="s">
        <v>38</v>
      </c>
      <c r="I201" s="3">
        <v>4</v>
      </c>
      <c r="J201" s="3">
        <v>4</v>
      </c>
      <c r="K201" s="3">
        <v>4</v>
      </c>
      <c r="L201" s="3">
        <v>4</v>
      </c>
      <c r="M201" s="3">
        <v>4</v>
      </c>
      <c r="N201" s="3">
        <v>4</v>
      </c>
      <c r="O201" s="3">
        <v>4</v>
      </c>
      <c r="P201" s="3">
        <v>4</v>
      </c>
      <c r="Q201" s="3">
        <v>4</v>
      </c>
      <c r="R201" s="3">
        <v>3</v>
      </c>
      <c r="S201" s="3">
        <v>3</v>
      </c>
      <c r="T201" s="3">
        <v>3</v>
      </c>
    </row>
    <row r="202" spans="1:21" ht="13.2" x14ac:dyDescent="0.25">
      <c r="A202" s="2">
        <v>44289.605463738422</v>
      </c>
      <c r="B202" s="3" t="s">
        <v>528</v>
      </c>
      <c r="C202" s="3" t="s">
        <v>20</v>
      </c>
      <c r="D202" s="3" t="s">
        <v>27</v>
      </c>
      <c r="E202" s="3" t="s">
        <v>31</v>
      </c>
      <c r="F202" s="3" t="s">
        <v>529</v>
      </c>
      <c r="G202" s="3" t="s">
        <v>530</v>
      </c>
      <c r="H202" s="3" t="s">
        <v>38</v>
      </c>
      <c r="I202" s="3">
        <v>5</v>
      </c>
      <c r="J202" s="3">
        <v>5</v>
      </c>
      <c r="K202" s="3">
        <v>5</v>
      </c>
      <c r="L202" s="3">
        <v>5</v>
      </c>
      <c r="M202" s="3">
        <v>5</v>
      </c>
      <c r="N202" s="3">
        <v>5</v>
      </c>
      <c r="O202" s="3">
        <v>5</v>
      </c>
      <c r="P202" s="3">
        <v>5</v>
      </c>
      <c r="Q202" s="3">
        <v>5</v>
      </c>
      <c r="R202" s="3">
        <v>5</v>
      </c>
      <c r="S202" s="3">
        <v>5</v>
      </c>
      <c r="T202" s="3">
        <v>5</v>
      </c>
      <c r="U202" s="3" t="s">
        <v>531</v>
      </c>
    </row>
    <row r="203" spans="1:21" ht="13.2" x14ac:dyDescent="0.25">
      <c r="A203" s="2">
        <v>44289.60644851852</v>
      </c>
      <c r="B203" s="3" t="s">
        <v>532</v>
      </c>
      <c r="C203" s="3" t="s">
        <v>20</v>
      </c>
      <c r="D203" s="3" t="s">
        <v>27</v>
      </c>
      <c r="E203" s="3" t="s">
        <v>31</v>
      </c>
      <c r="F203" s="3" t="s">
        <v>43</v>
      </c>
      <c r="G203" s="3" t="s">
        <v>53</v>
      </c>
      <c r="H203" s="3" t="s">
        <v>32</v>
      </c>
      <c r="I203" s="3">
        <v>4</v>
      </c>
      <c r="J203" s="3">
        <v>5</v>
      </c>
      <c r="K203" s="3">
        <v>5</v>
      </c>
      <c r="L203" s="3">
        <v>4</v>
      </c>
      <c r="M203" s="3">
        <v>4</v>
      </c>
      <c r="N203" s="3">
        <v>4</v>
      </c>
      <c r="O203" s="3">
        <v>4</v>
      </c>
      <c r="P203" s="3">
        <v>4</v>
      </c>
      <c r="Q203" s="3">
        <v>4</v>
      </c>
      <c r="R203" s="3">
        <v>3</v>
      </c>
      <c r="S203" s="3">
        <v>4</v>
      </c>
      <c r="T203" s="3">
        <v>4</v>
      </c>
    </row>
    <row r="204" spans="1:21" ht="13.2" x14ac:dyDescent="0.25">
      <c r="A204" s="2">
        <v>44289.607142337962</v>
      </c>
      <c r="B204" s="3" t="s">
        <v>533</v>
      </c>
      <c r="C204" s="3" t="s">
        <v>20</v>
      </c>
      <c r="D204" s="3" t="s">
        <v>27</v>
      </c>
      <c r="E204" s="3" t="s">
        <v>31</v>
      </c>
      <c r="F204" s="3" t="s">
        <v>46</v>
      </c>
      <c r="G204" s="3" t="s">
        <v>306</v>
      </c>
      <c r="H204" s="3" t="s">
        <v>32</v>
      </c>
      <c r="I204" s="3">
        <v>5</v>
      </c>
      <c r="J204" s="3">
        <v>3</v>
      </c>
      <c r="K204" s="3">
        <v>3</v>
      </c>
      <c r="L204" s="3">
        <v>5</v>
      </c>
      <c r="M204" s="3">
        <v>4</v>
      </c>
      <c r="N204" s="3">
        <v>5</v>
      </c>
      <c r="O204" s="3">
        <v>4</v>
      </c>
      <c r="P204" s="3">
        <v>4</v>
      </c>
      <c r="Q204" s="3">
        <v>5</v>
      </c>
      <c r="R204" s="3">
        <v>3</v>
      </c>
      <c r="S204" s="3">
        <v>4</v>
      </c>
      <c r="T204" s="3">
        <v>4</v>
      </c>
      <c r="U204" s="3" t="s">
        <v>656</v>
      </c>
    </row>
    <row r="205" spans="1:21" ht="13.2" x14ac:dyDescent="0.25">
      <c r="A205" s="2">
        <v>44289.607619097224</v>
      </c>
      <c r="B205" s="3" t="s">
        <v>534</v>
      </c>
      <c r="C205" s="3" t="s">
        <v>26</v>
      </c>
      <c r="D205" s="3" t="s">
        <v>27</v>
      </c>
      <c r="E205" s="3" t="s">
        <v>31</v>
      </c>
      <c r="F205" s="3" t="s">
        <v>535</v>
      </c>
      <c r="G205" s="3" t="s">
        <v>39</v>
      </c>
      <c r="H205" s="3" t="s">
        <v>38</v>
      </c>
      <c r="I205" s="3">
        <v>4</v>
      </c>
      <c r="J205" s="3">
        <v>4</v>
      </c>
      <c r="K205" s="3">
        <v>3</v>
      </c>
      <c r="L205" s="3">
        <v>3</v>
      </c>
      <c r="M205" s="3">
        <v>4</v>
      </c>
      <c r="N205" s="3">
        <v>4</v>
      </c>
      <c r="O205" s="3">
        <v>4</v>
      </c>
      <c r="P205" s="3">
        <v>4</v>
      </c>
      <c r="Q205" s="3">
        <v>4</v>
      </c>
      <c r="R205" s="3">
        <v>3</v>
      </c>
      <c r="S205" s="3">
        <v>4</v>
      </c>
      <c r="T205" s="3">
        <v>4</v>
      </c>
    </row>
    <row r="206" spans="1:21" ht="13.2" x14ac:dyDescent="0.25">
      <c r="A206" s="2">
        <v>44289.607871840279</v>
      </c>
      <c r="B206" s="3" t="s">
        <v>195</v>
      </c>
      <c r="C206" s="3" t="s">
        <v>20</v>
      </c>
      <c r="D206" s="3" t="s">
        <v>21</v>
      </c>
      <c r="E206" s="3" t="s">
        <v>31</v>
      </c>
      <c r="F206" s="3" t="s">
        <v>51</v>
      </c>
      <c r="G206" s="3" t="s">
        <v>45</v>
      </c>
      <c r="H206" s="3" t="s">
        <v>38</v>
      </c>
      <c r="I206" s="3">
        <v>4</v>
      </c>
      <c r="J206" s="3">
        <v>4</v>
      </c>
      <c r="K206" s="3">
        <v>4</v>
      </c>
      <c r="L206" s="3">
        <v>4</v>
      </c>
      <c r="M206" s="3">
        <v>5</v>
      </c>
      <c r="N206" s="3">
        <v>5</v>
      </c>
      <c r="O206" s="3">
        <v>5</v>
      </c>
      <c r="P206" s="3">
        <v>5</v>
      </c>
      <c r="Q206" s="3">
        <v>5</v>
      </c>
      <c r="R206" s="3">
        <v>2</v>
      </c>
      <c r="S206" s="3">
        <v>4</v>
      </c>
      <c r="T206" s="3">
        <v>4</v>
      </c>
    </row>
    <row r="207" spans="1:21" ht="13.2" x14ac:dyDescent="0.25">
      <c r="A207" s="2">
        <v>44289.608592395831</v>
      </c>
      <c r="B207" s="3" t="s">
        <v>536</v>
      </c>
      <c r="C207" s="3" t="s">
        <v>26</v>
      </c>
      <c r="D207" s="3" t="s">
        <v>21</v>
      </c>
      <c r="E207" s="3" t="s">
        <v>22</v>
      </c>
      <c r="F207" s="3" t="s">
        <v>53</v>
      </c>
      <c r="G207" s="3" t="s">
        <v>34</v>
      </c>
      <c r="H207" s="3" t="s">
        <v>32</v>
      </c>
      <c r="I207" s="3">
        <v>5</v>
      </c>
      <c r="J207" s="3">
        <v>5</v>
      </c>
      <c r="K207" s="3">
        <v>5</v>
      </c>
      <c r="L207" s="3">
        <v>4</v>
      </c>
      <c r="M207" s="3">
        <v>5</v>
      </c>
      <c r="N207" s="3">
        <v>5</v>
      </c>
      <c r="O207" s="3">
        <v>5</v>
      </c>
      <c r="P207" s="3">
        <v>5</v>
      </c>
      <c r="Q207" s="3">
        <v>5</v>
      </c>
      <c r="R207" s="3">
        <v>3</v>
      </c>
      <c r="S207" s="3">
        <v>4</v>
      </c>
      <c r="T207" s="3">
        <v>4</v>
      </c>
      <c r="U207" s="3" t="s">
        <v>657</v>
      </c>
    </row>
    <row r="208" spans="1:21" ht="13.2" x14ac:dyDescent="0.25">
      <c r="A208" s="2">
        <v>44289.608777673609</v>
      </c>
      <c r="B208" s="3" t="s">
        <v>537</v>
      </c>
      <c r="C208" s="3" t="s">
        <v>26</v>
      </c>
      <c r="D208" s="3" t="s">
        <v>27</v>
      </c>
      <c r="E208" s="3" t="s">
        <v>31</v>
      </c>
      <c r="F208" s="3" t="s">
        <v>53</v>
      </c>
      <c r="G208" s="3" t="s">
        <v>34</v>
      </c>
      <c r="H208" s="3" t="s">
        <v>32</v>
      </c>
      <c r="I208" s="3">
        <v>4</v>
      </c>
      <c r="J208" s="3">
        <v>4</v>
      </c>
      <c r="K208" s="3">
        <v>4</v>
      </c>
      <c r="L208" s="3">
        <v>5</v>
      </c>
      <c r="M208" s="3">
        <v>5</v>
      </c>
      <c r="N208" s="3">
        <v>5</v>
      </c>
      <c r="O208" s="3">
        <v>4</v>
      </c>
      <c r="P208" s="3">
        <v>4</v>
      </c>
      <c r="Q208" s="3">
        <v>5</v>
      </c>
      <c r="R208" s="3">
        <v>4</v>
      </c>
      <c r="S208" s="3">
        <v>4</v>
      </c>
      <c r="T208" s="3">
        <v>5</v>
      </c>
    </row>
    <row r="209" spans="1:21" ht="13.2" x14ac:dyDescent="0.25">
      <c r="A209" s="2">
        <v>44289.609854097223</v>
      </c>
      <c r="B209" s="3" t="s">
        <v>538</v>
      </c>
      <c r="C209" s="3" t="s">
        <v>26</v>
      </c>
      <c r="D209" s="3" t="s">
        <v>25</v>
      </c>
      <c r="E209" s="3" t="s">
        <v>31</v>
      </c>
      <c r="F209" s="3" t="s">
        <v>53</v>
      </c>
      <c r="G209" s="3" t="s">
        <v>539</v>
      </c>
      <c r="H209" s="3" t="s">
        <v>38</v>
      </c>
      <c r="I209" s="3">
        <v>4</v>
      </c>
      <c r="J209" s="3">
        <v>4</v>
      </c>
      <c r="K209" s="3">
        <v>4</v>
      </c>
      <c r="L209" s="3">
        <v>4</v>
      </c>
      <c r="M209" s="3">
        <v>4</v>
      </c>
      <c r="N209" s="3">
        <v>4</v>
      </c>
      <c r="O209" s="3">
        <v>4</v>
      </c>
      <c r="P209" s="3">
        <v>4</v>
      </c>
      <c r="Q209" s="3">
        <v>4</v>
      </c>
      <c r="R209" s="3">
        <v>2</v>
      </c>
      <c r="S209" s="3">
        <v>3</v>
      </c>
      <c r="T209" s="3">
        <v>4</v>
      </c>
      <c r="U209" s="3" t="s">
        <v>540</v>
      </c>
    </row>
    <row r="210" spans="1:21" ht="13.2" x14ac:dyDescent="0.25">
      <c r="A210" s="2">
        <v>44289.609963518524</v>
      </c>
      <c r="B210" s="3" t="s">
        <v>541</v>
      </c>
      <c r="C210" s="3" t="s">
        <v>26</v>
      </c>
      <c r="D210" s="3" t="s">
        <v>27</v>
      </c>
      <c r="E210" s="3" t="s">
        <v>31</v>
      </c>
      <c r="F210" s="3" t="s">
        <v>53</v>
      </c>
      <c r="G210" s="3" t="s">
        <v>53</v>
      </c>
      <c r="H210" s="3" t="s">
        <v>38</v>
      </c>
      <c r="I210" s="3">
        <v>4</v>
      </c>
      <c r="J210" s="3">
        <v>4</v>
      </c>
      <c r="K210" s="3">
        <v>4</v>
      </c>
      <c r="L210" s="3">
        <v>4</v>
      </c>
      <c r="M210" s="3">
        <v>4</v>
      </c>
      <c r="N210" s="3">
        <v>4</v>
      </c>
      <c r="O210" s="3">
        <v>4</v>
      </c>
      <c r="P210" s="3">
        <v>4</v>
      </c>
      <c r="Q210" s="3">
        <v>4</v>
      </c>
      <c r="R210" s="3">
        <v>4</v>
      </c>
      <c r="S210" s="3">
        <v>4</v>
      </c>
      <c r="T210" s="3">
        <v>4</v>
      </c>
    </row>
    <row r="211" spans="1:21" ht="13.2" x14ac:dyDescent="0.25">
      <c r="A211" s="2">
        <v>44289.611256400458</v>
      </c>
      <c r="B211" s="3" t="s">
        <v>542</v>
      </c>
      <c r="C211" s="3" t="s">
        <v>26</v>
      </c>
      <c r="D211" s="3" t="s">
        <v>27</v>
      </c>
      <c r="E211" s="3" t="s">
        <v>31</v>
      </c>
      <c r="F211" s="3" t="s">
        <v>53</v>
      </c>
      <c r="G211" s="3" t="s">
        <v>53</v>
      </c>
      <c r="H211" s="3" t="s">
        <v>38</v>
      </c>
      <c r="I211" s="3">
        <v>4</v>
      </c>
      <c r="J211" s="3">
        <v>4</v>
      </c>
      <c r="K211" s="3">
        <v>4</v>
      </c>
      <c r="L211" s="3">
        <v>4</v>
      </c>
      <c r="M211" s="3">
        <v>4</v>
      </c>
      <c r="N211" s="3">
        <v>4</v>
      </c>
      <c r="O211" s="3">
        <v>3</v>
      </c>
      <c r="P211" s="3">
        <v>3</v>
      </c>
      <c r="Q211" s="3">
        <v>4</v>
      </c>
      <c r="R211" s="3">
        <v>2</v>
      </c>
      <c r="S211" s="3">
        <v>3</v>
      </c>
      <c r="T211" s="3">
        <v>3</v>
      </c>
    </row>
    <row r="212" spans="1:21" ht="13.2" x14ac:dyDescent="0.25">
      <c r="A212" s="2">
        <v>44289.611261099533</v>
      </c>
      <c r="B212" s="3" t="s">
        <v>543</v>
      </c>
      <c r="C212" s="3" t="s">
        <v>26</v>
      </c>
      <c r="D212" s="3" t="s">
        <v>27</v>
      </c>
      <c r="E212" s="3" t="s">
        <v>31</v>
      </c>
      <c r="F212" s="3" t="s">
        <v>430</v>
      </c>
      <c r="G212" s="3" t="s">
        <v>544</v>
      </c>
      <c r="H212" s="3" t="s">
        <v>32</v>
      </c>
      <c r="I212" s="3">
        <v>5</v>
      </c>
      <c r="J212" s="3">
        <v>5</v>
      </c>
      <c r="K212" s="3">
        <v>5</v>
      </c>
      <c r="L212" s="3">
        <v>5</v>
      </c>
      <c r="M212" s="3">
        <v>5</v>
      </c>
      <c r="N212" s="3">
        <v>5</v>
      </c>
      <c r="O212" s="3">
        <v>5</v>
      </c>
      <c r="P212" s="3">
        <v>5</v>
      </c>
      <c r="Q212" s="3">
        <v>5</v>
      </c>
      <c r="R212" s="3">
        <v>5</v>
      </c>
      <c r="S212" s="3">
        <v>5</v>
      </c>
      <c r="T212" s="3">
        <v>5</v>
      </c>
      <c r="U212" s="3" t="s">
        <v>42</v>
      </c>
    </row>
    <row r="213" spans="1:21" ht="13.2" x14ac:dyDescent="0.25">
      <c r="A213" s="2">
        <v>44289.611449965276</v>
      </c>
      <c r="B213" s="3" t="s">
        <v>545</v>
      </c>
      <c r="C213" s="3" t="s">
        <v>26</v>
      </c>
      <c r="D213" s="3" t="s">
        <v>27</v>
      </c>
      <c r="E213" s="3" t="s">
        <v>31</v>
      </c>
      <c r="F213" s="3" t="s">
        <v>43</v>
      </c>
      <c r="G213" s="3" t="s">
        <v>315</v>
      </c>
      <c r="H213" s="3" t="s">
        <v>38</v>
      </c>
      <c r="I213" s="3">
        <v>5</v>
      </c>
      <c r="J213" s="3">
        <v>5</v>
      </c>
      <c r="K213" s="3">
        <v>5</v>
      </c>
      <c r="L213" s="3">
        <v>5</v>
      </c>
      <c r="M213" s="3">
        <v>5</v>
      </c>
      <c r="N213" s="3">
        <v>5</v>
      </c>
      <c r="O213" s="3">
        <v>5</v>
      </c>
      <c r="P213" s="3">
        <v>5</v>
      </c>
      <c r="Q213" s="3">
        <v>5</v>
      </c>
      <c r="R213" s="3">
        <v>5</v>
      </c>
      <c r="S213" s="3">
        <v>5</v>
      </c>
      <c r="T213" s="3">
        <v>5</v>
      </c>
      <c r="U213" s="3" t="s">
        <v>42</v>
      </c>
    </row>
    <row r="214" spans="1:21" ht="13.2" x14ac:dyDescent="0.25">
      <c r="A214" s="2">
        <v>44289.611820833336</v>
      </c>
      <c r="B214" s="3" t="s">
        <v>546</v>
      </c>
      <c r="C214" s="3" t="s">
        <v>26</v>
      </c>
      <c r="D214" s="3" t="s">
        <v>25</v>
      </c>
      <c r="E214" s="3" t="s">
        <v>22</v>
      </c>
      <c r="F214" s="3" t="s">
        <v>30</v>
      </c>
      <c r="G214" s="3" t="s">
        <v>404</v>
      </c>
      <c r="H214" s="3" t="s">
        <v>38</v>
      </c>
      <c r="I214" s="3">
        <v>5</v>
      </c>
      <c r="J214" s="3">
        <v>5</v>
      </c>
      <c r="K214" s="3">
        <v>5</v>
      </c>
      <c r="L214" s="3">
        <v>5</v>
      </c>
      <c r="M214" s="3">
        <v>5</v>
      </c>
      <c r="N214" s="3">
        <v>5</v>
      </c>
      <c r="O214" s="3">
        <v>5</v>
      </c>
      <c r="P214" s="3">
        <v>5</v>
      </c>
      <c r="Q214" s="3">
        <v>5</v>
      </c>
      <c r="R214" s="3">
        <v>5</v>
      </c>
      <c r="S214" s="3">
        <v>5</v>
      </c>
      <c r="T214" s="3">
        <v>5</v>
      </c>
    </row>
    <row r="215" spans="1:21" ht="13.2" x14ac:dyDescent="0.25">
      <c r="A215" s="2">
        <v>44289.612276782413</v>
      </c>
      <c r="B215" s="3" t="s">
        <v>216</v>
      </c>
      <c r="C215" s="3" t="s">
        <v>26</v>
      </c>
      <c r="D215" s="3" t="s">
        <v>27</v>
      </c>
      <c r="E215" s="3" t="s">
        <v>31</v>
      </c>
      <c r="F215" s="3" t="s">
        <v>44</v>
      </c>
      <c r="G215" s="3" t="s">
        <v>35</v>
      </c>
      <c r="H215" s="3" t="s">
        <v>32</v>
      </c>
      <c r="I215" s="3">
        <v>4</v>
      </c>
      <c r="J215" s="3">
        <v>5</v>
      </c>
      <c r="K215" s="3">
        <v>4</v>
      </c>
      <c r="L215" s="3">
        <v>4</v>
      </c>
      <c r="M215" s="3">
        <v>4</v>
      </c>
      <c r="N215" s="3">
        <v>5</v>
      </c>
      <c r="O215" s="3">
        <v>5</v>
      </c>
      <c r="P215" s="3">
        <v>4</v>
      </c>
      <c r="Q215" s="3">
        <v>5</v>
      </c>
      <c r="R215" s="3">
        <v>4</v>
      </c>
      <c r="S215" s="3">
        <v>4</v>
      </c>
      <c r="T215" s="3">
        <v>5</v>
      </c>
    </row>
    <row r="216" spans="1:21" ht="13.2" x14ac:dyDescent="0.25">
      <c r="A216" s="2">
        <v>44289.61248163195</v>
      </c>
      <c r="B216" s="3" t="s">
        <v>547</v>
      </c>
      <c r="C216" s="3" t="s">
        <v>26</v>
      </c>
      <c r="D216" s="3" t="s">
        <v>21</v>
      </c>
      <c r="E216" s="3" t="s">
        <v>22</v>
      </c>
      <c r="F216" s="3" t="s">
        <v>51</v>
      </c>
      <c r="G216" s="3" t="s">
        <v>45</v>
      </c>
      <c r="H216" s="3" t="s">
        <v>38</v>
      </c>
      <c r="I216" s="3">
        <v>4</v>
      </c>
      <c r="J216" s="3">
        <v>4</v>
      </c>
      <c r="K216" s="3">
        <v>4</v>
      </c>
      <c r="L216" s="3">
        <v>4</v>
      </c>
      <c r="M216" s="3">
        <v>5</v>
      </c>
      <c r="N216" s="3">
        <v>5</v>
      </c>
      <c r="O216" s="3">
        <v>5</v>
      </c>
      <c r="P216" s="3">
        <v>5</v>
      </c>
      <c r="Q216" s="3">
        <v>5</v>
      </c>
      <c r="R216" s="3">
        <v>2</v>
      </c>
      <c r="S216" s="3">
        <v>3</v>
      </c>
      <c r="T216" s="3">
        <v>4</v>
      </c>
      <c r="U216" s="3" t="s">
        <v>548</v>
      </c>
    </row>
    <row r="217" spans="1:21" ht="13.2" x14ac:dyDescent="0.25">
      <c r="A217" s="2">
        <v>44289.613240092593</v>
      </c>
      <c r="B217" s="3" t="s">
        <v>549</v>
      </c>
      <c r="C217" s="3" t="s">
        <v>26</v>
      </c>
      <c r="D217" s="3" t="s">
        <v>21</v>
      </c>
      <c r="E217" s="3" t="s">
        <v>22</v>
      </c>
      <c r="F217" s="3" t="s">
        <v>59</v>
      </c>
      <c r="G217" s="3" t="s">
        <v>443</v>
      </c>
      <c r="H217" s="3" t="s">
        <v>38</v>
      </c>
      <c r="I217" s="3">
        <v>5</v>
      </c>
      <c r="J217" s="3">
        <v>5</v>
      </c>
      <c r="K217" s="3">
        <v>5</v>
      </c>
      <c r="L217" s="3">
        <v>4</v>
      </c>
      <c r="M217" s="3">
        <v>5</v>
      </c>
      <c r="N217" s="3">
        <v>5</v>
      </c>
      <c r="O217" s="3">
        <v>5</v>
      </c>
      <c r="P217" s="3">
        <v>5</v>
      </c>
      <c r="Q217" s="3">
        <v>5</v>
      </c>
      <c r="R217" s="3">
        <v>3</v>
      </c>
      <c r="S217" s="3">
        <v>4</v>
      </c>
      <c r="T217" s="3">
        <v>5</v>
      </c>
    </row>
    <row r="218" spans="1:21" ht="13.2" x14ac:dyDescent="0.25">
      <c r="A218" s="2">
        <v>44289.613766157403</v>
      </c>
      <c r="B218" s="3" t="s">
        <v>550</v>
      </c>
      <c r="C218" s="3" t="s">
        <v>20</v>
      </c>
      <c r="D218" s="3" t="s">
        <v>21</v>
      </c>
      <c r="E218" s="3" t="s">
        <v>31</v>
      </c>
      <c r="F218" s="3" t="s">
        <v>61</v>
      </c>
      <c r="G218" s="3" t="s">
        <v>62</v>
      </c>
      <c r="H218" s="3" t="s">
        <v>32</v>
      </c>
      <c r="I218" s="3">
        <v>4</v>
      </c>
      <c r="J218" s="3">
        <v>4</v>
      </c>
      <c r="K218" s="3">
        <v>4</v>
      </c>
      <c r="L218" s="3">
        <v>4</v>
      </c>
      <c r="M218" s="3">
        <v>5</v>
      </c>
      <c r="N218" s="3">
        <v>5</v>
      </c>
      <c r="O218" s="3">
        <v>5</v>
      </c>
      <c r="P218" s="3">
        <v>5</v>
      </c>
      <c r="Q218" s="3">
        <v>5</v>
      </c>
      <c r="R218" s="3">
        <v>3</v>
      </c>
      <c r="S218" s="3">
        <v>4</v>
      </c>
      <c r="T218" s="3">
        <v>5</v>
      </c>
      <c r="U218" s="3" t="s">
        <v>658</v>
      </c>
    </row>
    <row r="219" spans="1:21" ht="13.2" x14ac:dyDescent="0.25">
      <c r="A219" s="2">
        <v>44289.613870196757</v>
      </c>
      <c r="B219" s="3" t="s">
        <v>551</v>
      </c>
      <c r="C219" s="3" t="s">
        <v>20</v>
      </c>
      <c r="D219" s="3" t="s">
        <v>27</v>
      </c>
      <c r="E219" s="3" t="s">
        <v>31</v>
      </c>
      <c r="F219" s="3" t="s">
        <v>517</v>
      </c>
      <c r="G219" s="3" t="s">
        <v>435</v>
      </c>
      <c r="H219" s="3" t="s">
        <v>32</v>
      </c>
      <c r="I219" s="3">
        <v>4</v>
      </c>
      <c r="J219" s="3">
        <v>5</v>
      </c>
      <c r="K219" s="3">
        <v>5</v>
      </c>
      <c r="L219" s="3">
        <v>4</v>
      </c>
      <c r="M219" s="3">
        <v>4</v>
      </c>
      <c r="N219" s="3">
        <v>4</v>
      </c>
      <c r="O219" s="3">
        <v>5</v>
      </c>
      <c r="P219" s="3">
        <v>5</v>
      </c>
      <c r="Q219" s="3">
        <v>5</v>
      </c>
      <c r="R219" s="3">
        <v>2</v>
      </c>
      <c r="S219" s="3">
        <v>4</v>
      </c>
      <c r="T219" s="3">
        <v>4</v>
      </c>
    </row>
    <row r="220" spans="1:21" ht="13.2" x14ac:dyDescent="0.25">
      <c r="A220" s="2">
        <v>44289.61449684028</v>
      </c>
      <c r="B220" s="3" t="s">
        <v>552</v>
      </c>
      <c r="C220" s="3" t="s">
        <v>26</v>
      </c>
      <c r="D220" s="3" t="s">
        <v>27</v>
      </c>
      <c r="E220" s="3" t="s">
        <v>31</v>
      </c>
      <c r="F220" s="3" t="s">
        <v>553</v>
      </c>
      <c r="G220" s="3" t="s">
        <v>554</v>
      </c>
      <c r="H220" s="3" t="s">
        <v>38</v>
      </c>
      <c r="I220" s="3">
        <v>3</v>
      </c>
      <c r="J220" s="3">
        <v>3</v>
      </c>
      <c r="K220" s="3">
        <v>4</v>
      </c>
      <c r="L220" s="3">
        <v>4</v>
      </c>
      <c r="M220" s="3">
        <v>2</v>
      </c>
      <c r="N220" s="3">
        <v>2</v>
      </c>
      <c r="O220" s="3">
        <v>2</v>
      </c>
      <c r="P220" s="3">
        <v>2</v>
      </c>
      <c r="Q220" s="3">
        <v>2</v>
      </c>
      <c r="R220" s="3">
        <v>3</v>
      </c>
      <c r="S220" s="3">
        <v>3</v>
      </c>
      <c r="T220" s="3">
        <v>3</v>
      </c>
      <c r="U220" s="3" t="s">
        <v>42</v>
      </c>
    </row>
    <row r="221" spans="1:21" ht="13.2" x14ac:dyDescent="0.25">
      <c r="A221" s="2">
        <v>44289.614505891208</v>
      </c>
      <c r="B221" s="3" t="s">
        <v>555</v>
      </c>
      <c r="C221" s="3" t="s">
        <v>26</v>
      </c>
      <c r="D221" s="3" t="s">
        <v>25</v>
      </c>
      <c r="E221" s="3" t="s">
        <v>31</v>
      </c>
      <c r="F221" s="3" t="s">
        <v>30</v>
      </c>
      <c r="G221" s="3" t="s">
        <v>35</v>
      </c>
      <c r="H221" s="3" t="s">
        <v>38</v>
      </c>
      <c r="I221" s="3">
        <v>4</v>
      </c>
      <c r="J221" s="3">
        <v>4</v>
      </c>
      <c r="K221" s="3">
        <v>3</v>
      </c>
      <c r="L221" s="3">
        <v>3</v>
      </c>
      <c r="M221" s="3">
        <v>3</v>
      </c>
      <c r="N221" s="3">
        <v>4</v>
      </c>
      <c r="O221" s="3">
        <v>3</v>
      </c>
      <c r="P221" s="3">
        <v>3</v>
      </c>
      <c r="Q221" s="3">
        <v>4</v>
      </c>
      <c r="R221" s="3">
        <v>3</v>
      </c>
      <c r="S221" s="3">
        <v>4</v>
      </c>
      <c r="T221" s="3">
        <v>4</v>
      </c>
      <c r="U221" s="3" t="s">
        <v>556</v>
      </c>
    </row>
    <row r="222" spans="1:21" ht="13.2" x14ac:dyDescent="0.25">
      <c r="A222" s="2">
        <v>44289.615073912035</v>
      </c>
      <c r="B222" s="3" t="s">
        <v>557</v>
      </c>
      <c r="C222" s="3" t="s">
        <v>20</v>
      </c>
      <c r="D222" s="3" t="s">
        <v>21</v>
      </c>
      <c r="E222" s="3" t="s">
        <v>31</v>
      </c>
      <c r="F222" s="3" t="s">
        <v>53</v>
      </c>
      <c r="G222" s="3" t="s">
        <v>315</v>
      </c>
      <c r="H222" s="3" t="s">
        <v>32</v>
      </c>
      <c r="I222" s="3">
        <v>5</v>
      </c>
      <c r="J222" s="3">
        <v>5</v>
      </c>
      <c r="K222" s="3">
        <v>5</v>
      </c>
      <c r="L222" s="3">
        <v>5</v>
      </c>
      <c r="M222" s="3">
        <v>5</v>
      </c>
      <c r="N222" s="3">
        <v>5</v>
      </c>
      <c r="O222" s="3">
        <v>3</v>
      </c>
      <c r="P222" s="3">
        <v>3</v>
      </c>
      <c r="Q222" s="3">
        <v>5</v>
      </c>
      <c r="R222" s="3">
        <v>3</v>
      </c>
      <c r="S222" s="3">
        <v>4</v>
      </c>
      <c r="T222" s="3">
        <v>5</v>
      </c>
      <c r="U222" s="3" t="s">
        <v>558</v>
      </c>
    </row>
    <row r="223" spans="1:21" ht="13.2" x14ac:dyDescent="0.25">
      <c r="A223" s="2">
        <v>44289.615210949079</v>
      </c>
      <c r="B223" s="3" t="s">
        <v>559</v>
      </c>
      <c r="C223" s="3" t="s">
        <v>20</v>
      </c>
      <c r="D223" s="3" t="s">
        <v>25</v>
      </c>
      <c r="E223" s="3" t="s">
        <v>22</v>
      </c>
      <c r="F223" s="3" t="s">
        <v>53</v>
      </c>
      <c r="G223" s="3" t="s">
        <v>407</v>
      </c>
      <c r="H223" s="3" t="s">
        <v>32</v>
      </c>
      <c r="I223" s="3">
        <v>5</v>
      </c>
      <c r="J223" s="3">
        <v>4</v>
      </c>
      <c r="K223" s="3">
        <v>4</v>
      </c>
      <c r="L223" s="3">
        <v>5</v>
      </c>
      <c r="M223" s="3">
        <v>4</v>
      </c>
      <c r="N223" s="3">
        <v>5</v>
      </c>
      <c r="O223" s="3">
        <v>4</v>
      </c>
      <c r="P223" s="3">
        <v>5</v>
      </c>
      <c r="Q223" s="3">
        <v>5</v>
      </c>
      <c r="R223" s="3">
        <v>3</v>
      </c>
      <c r="S223" s="3">
        <v>4</v>
      </c>
      <c r="T223" s="3">
        <v>4</v>
      </c>
      <c r="U223" s="3" t="s">
        <v>42</v>
      </c>
    </row>
    <row r="224" spans="1:21" ht="13.2" x14ac:dyDescent="0.25">
      <c r="A224" s="2">
        <v>44289.615987280093</v>
      </c>
      <c r="B224" s="3" t="s">
        <v>560</v>
      </c>
      <c r="C224" s="3" t="s">
        <v>26</v>
      </c>
      <c r="D224" s="3" t="s">
        <v>27</v>
      </c>
      <c r="E224" s="3" t="s">
        <v>31</v>
      </c>
      <c r="F224" s="3" t="s">
        <v>53</v>
      </c>
      <c r="G224" s="3" t="s">
        <v>53</v>
      </c>
      <c r="H224" s="3" t="s">
        <v>38</v>
      </c>
      <c r="I224" s="3">
        <v>4</v>
      </c>
      <c r="J224" s="3">
        <v>4</v>
      </c>
      <c r="K224" s="3">
        <v>4</v>
      </c>
      <c r="L224" s="3">
        <v>4</v>
      </c>
      <c r="M224" s="3">
        <v>5</v>
      </c>
      <c r="N224" s="3">
        <v>5</v>
      </c>
      <c r="O224" s="3">
        <v>5</v>
      </c>
      <c r="P224" s="3">
        <v>5</v>
      </c>
      <c r="Q224" s="3">
        <v>5</v>
      </c>
      <c r="R224" s="3">
        <v>3</v>
      </c>
      <c r="S224" s="3">
        <v>4</v>
      </c>
      <c r="T224" s="3">
        <v>4</v>
      </c>
      <c r="U224" s="3" t="s">
        <v>42</v>
      </c>
    </row>
    <row r="225" spans="1:21" ht="13.2" x14ac:dyDescent="0.25">
      <c r="A225" s="2">
        <v>44289.616181400459</v>
      </c>
      <c r="B225" s="3" t="s">
        <v>561</v>
      </c>
      <c r="C225" s="3" t="s">
        <v>20</v>
      </c>
      <c r="D225" s="3" t="s">
        <v>21</v>
      </c>
      <c r="E225" s="3" t="s">
        <v>31</v>
      </c>
      <c r="F225" s="3" t="s">
        <v>52</v>
      </c>
      <c r="G225" s="3" t="s">
        <v>397</v>
      </c>
      <c r="H225" s="3" t="s">
        <v>32</v>
      </c>
      <c r="I225" s="3">
        <v>5</v>
      </c>
      <c r="J225" s="3">
        <v>5</v>
      </c>
      <c r="K225" s="3">
        <v>5</v>
      </c>
      <c r="L225" s="3">
        <v>4</v>
      </c>
      <c r="M225" s="3">
        <v>5</v>
      </c>
      <c r="N225" s="3">
        <v>5</v>
      </c>
      <c r="O225" s="3">
        <v>5</v>
      </c>
      <c r="P225" s="3">
        <v>5</v>
      </c>
      <c r="Q225" s="3">
        <v>5</v>
      </c>
      <c r="R225" s="3">
        <v>3</v>
      </c>
      <c r="S225" s="3">
        <v>4</v>
      </c>
      <c r="T225" s="3">
        <v>4</v>
      </c>
      <c r="U225" s="3" t="s">
        <v>42</v>
      </c>
    </row>
    <row r="226" spans="1:21" ht="13.2" x14ac:dyDescent="0.25">
      <c r="A226" s="2">
        <v>44289.617082719909</v>
      </c>
      <c r="B226" s="3" t="s">
        <v>562</v>
      </c>
      <c r="C226" s="3" t="s">
        <v>20</v>
      </c>
      <c r="D226" s="3" t="s">
        <v>27</v>
      </c>
      <c r="E226" s="3" t="s">
        <v>31</v>
      </c>
      <c r="F226" s="3" t="s">
        <v>553</v>
      </c>
      <c r="G226" s="3" t="s">
        <v>55</v>
      </c>
      <c r="H226" s="3" t="s">
        <v>32</v>
      </c>
      <c r="I226" s="3">
        <v>4</v>
      </c>
      <c r="J226" s="3">
        <v>4</v>
      </c>
      <c r="K226" s="3">
        <v>4</v>
      </c>
      <c r="L226" s="3">
        <v>4</v>
      </c>
      <c r="M226" s="3">
        <v>5</v>
      </c>
      <c r="N226" s="3">
        <v>5</v>
      </c>
      <c r="O226" s="3">
        <v>4</v>
      </c>
      <c r="P226" s="3">
        <v>4</v>
      </c>
      <c r="Q226" s="3">
        <v>5</v>
      </c>
      <c r="R226" s="3">
        <v>3</v>
      </c>
      <c r="S226" s="3">
        <v>4</v>
      </c>
      <c r="T226" s="3">
        <v>4</v>
      </c>
    </row>
    <row r="227" spans="1:21" ht="13.2" x14ac:dyDescent="0.25">
      <c r="A227" s="2">
        <v>44289.617186631949</v>
      </c>
      <c r="B227" s="3" t="s">
        <v>563</v>
      </c>
      <c r="C227" s="3" t="s">
        <v>20</v>
      </c>
      <c r="D227" s="3" t="s">
        <v>27</v>
      </c>
      <c r="E227" s="3" t="s">
        <v>31</v>
      </c>
      <c r="F227" s="3" t="s">
        <v>53</v>
      </c>
      <c r="G227" s="3" t="s">
        <v>315</v>
      </c>
      <c r="H227" s="3" t="s">
        <v>38</v>
      </c>
      <c r="I227" s="3">
        <v>4</v>
      </c>
      <c r="J227" s="3">
        <v>4</v>
      </c>
      <c r="K227" s="3">
        <v>4</v>
      </c>
      <c r="L227" s="3">
        <v>4</v>
      </c>
      <c r="M227" s="3">
        <v>3</v>
      </c>
      <c r="N227" s="3">
        <v>3</v>
      </c>
      <c r="O227" s="3">
        <v>3</v>
      </c>
      <c r="P227" s="3">
        <v>3</v>
      </c>
      <c r="Q227" s="3">
        <v>3</v>
      </c>
      <c r="R227" s="3">
        <v>3</v>
      </c>
      <c r="S227" s="3">
        <v>3</v>
      </c>
      <c r="T227" s="3">
        <v>3</v>
      </c>
    </row>
    <row r="228" spans="1:21" ht="13.2" x14ac:dyDescent="0.25">
      <c r="A228" s="2">
        <v>44289.617288761576</v>
      </c>
      <c r="B228" s="3" t="s">
        <v>564</v>
      </c>
      <c r="C228" s="3" t="s">
        <v>26</v>
      </c>
      <c r="D228" s="3" t="s">
        <v>27</v>
      </c>
      <c r="E228" s="3" t="s">
        <v>31</v>
      </c>
      <c r="F228" s="3" t="s">
        <v>53</v>
      </c>
      <c r="G228" s="3" t="s">
        <v>315</v>
      </c>
      <c r="H228" s="3" t="s">
        <v>38</v>
      </c>
      <c r="I228" s="3">
        <v>4</v>
      </c>
      <c r="J228" s="3">
        <v>4</v>
      </c>
      <c r="K228" s="3">
        <v>5</v>
      </c>
      <c r="L228" s="3">
        <v>5</v>
      </c>
      <c r="M228" s="3">
        <v>5</v>
      </c>
      <c r="N228" s="3">
        <v>4</v>
      </c>
      <c r="O228" s="3">
        <v>5</v>
      </c>
      <c r="P228" s="3">
        <v>5</v>
      </c>
      <c r="Q228" s="3">
        <v>5</v>
      </c>
      <c r="R228" s="3">
        <v>3</v>
      </c>
      <c r="S228" s="3">
        <v>4</v>
      </c>
      <c r="T228" s="3">
        <v>4</v>
      </c>
      <c r="U228" s="3" t="s">
        <v>659</v>
      </c>
    </row>
    <row r="229" spans="1:21" ht="92.4" x14ac:dyDescent="0.25">
      <c r="A229" s="2">
        <v>44289.618648715274</v>
      </c>
      <c r="B229" s="3" t="s">
        <v>565</v>
      </c>
      <c r="C229" s="3" t="s">
        <v>26</v>
      </c>
      <c r="D229" s="3" t="s">
        <v>27</v>
      </c>
      <c r="E229" s="3" t="s">
        <v>31</v>
      </c>
      <c r="F229" s="3" t="s">
        <v>52</v>
      </c>
      <c r="G229" s="3" t="s">
        <v>56</v>
      </c>
      <c r="H229" s="3" t="s">
        <v>32</v>
      </c>
      <c r="I229" s="3">
        <v>3</v>
      </c>
      <c r="J229" s="3">
        <v>3</v>
      </c>
      <c r="K229" s="3">
        <v>4</v>
      </c>
      <c r="L229" s="3">
        <v>4</v>
      </c>
      <c r="M229" s="3">
        <v>3</v>
      </c>
      <c r="N229" s="3">
        <v>4</v>
      </c>
      <c r="O229" s="3">
        <v>4</v>
      </c>
      <c r="P229" s="3">
        <v>4</v>
      </c>
      <c r="Q229" s="3">
        <v>4</v>
      </c>
      <c r="R229" s="3">
        <v>3</v>
      </c>
      <c r="S229" s="3">
        <v>4</v>
      </c>
      <c r="T229" s="3">
        <v>4</v>
      </c>
      <c r="U229" s="175" t="s">
        <v>660</v>
      </c>
    </row>
    <row r="230" spans="1:21" ht="13.2" x14ac:dyDescent="0.25">
      <c r="A230" s="2">
        <v>44289.618867233796</v>
      </c>
      <c r="B230" s="3" t="s">
        <v>566</v>
      </c>
      <c r="C230" s="3" t="s">
        <v>20</v>
      </c>
      <c r="D230" s="3" t="s">
        <v>25</v>
      </c>
      <c r="E230" s="3" t="s">
        <v>22</v>
      </c>
      <c r="F230" s="3" t="s">
        <v>30</v>
      </c>
      <c r="G230" s="3" t="s">
        <v>319</v>
      </c>
      <c r="H230" s="3" t="s">
        <v>32</v>
      </c>
      <c r="I230" s="3">
        <v>5</v>
      </c>
      <c r="J230" s="3">
        <v>5</v>
      </c>
      <c r="K230" s="3">
        <v>5</v>
      </c>
      <c r="L230" s="3">
        <v>5</v>
      </c>
      <c r="M230" s="3">
        <v>5</v>
      </c>
      <c r="N230" s="3">
        <v>5</v>
      </c>
      <c r="O230" s="3">
        <v>5</v>
      </c>
      <c r="P230" s="3">
        <v>5</v>
      </c>
      <c r="Q230" s="3">
        <v>5</v>
      </c>
      <c r="R230" s="3">
        <v>3</v>
      </c>
      <c r="S230" s="3">
        <v>4</v>
      </c>
      <c r="T230" s="3">
        <v>4</v>
      </c>
      <c r="U230" s="3" t="s">
        <v>567</v>
      </c>
    </row>
    <row r="231" spans="1:21" ht="13.2" x14ac:dyDescent="0.25">
      <c r="A231" s="2">
        <v>44289.619716215282</v>
      </c>
      <c r="B231" s="3" t="s">
        <v>208</v>
      </c>
      <c r="C231" s="3" t="s">
        <v>26</v>
      </c>
      <c r="D231" s="3" t="s">
        <v>27</v>
      </c>
      <c r="E231" s="3" t="s">
        <v>31</v>
      </c>
      <c r="F231" s="3" t="s">
        <v>62</v>
      </c>
      <c r="G231" s="3" t="s">
        <v>61</v>
      </c>
      <c r="H231" s="3" t="s">
        <v>32</v>
      </c>
      <c r="I231" s="3">
        <v>4</v>
      </c>
      <c r="J231" s="3">
        <v>4</v>
      </c>
      <c r="K231" s="3">
        <v>5</v>
      </c>
      <c r="L231" s="3">
        <v>4</v>
      </c>
      <c r="M231" s="3">
        <v>5</v>
      </c>
      <c r="N231" s="3">
        <v>5</v>
      </c>
      <c r="O231" s="3">
        <v>5</v>
      </c>
      <c r="P231" s="3">
        <v>5</v>
      </c>
      <c r="Q231" s="3">
        <v>5</v>
      </c>
      <c r="R231" s="3">
        <v>3</v>
      </c>
      <c r="S231" s="3">
        <v>4</v>
      </c>
      <c r="T231" s="3">
        <v>4</v>
      </c>
      <c r="U231" s="3" t="s">
        <v>568</v>
      </c>
    </row>
    <row r="232" spans="1:21" ht="13.2" x14ac:dyDescent="0.25">
      <c r="A232" s="2">
        <v>44289.620341944443</v>
      </c>
      <c r="B232" s="3" t="s">
        <v>569</v>
      </c>
      <c r="C232" s="3" t="s">
        <v>20</v>
      </c>
      <c r="D232" s="3" t="s">
        <v>25</v>
      </c>
      <c r="E232" s="3" t="s">
        <v>22</v>
      </c>
      <c r="F232" s="3" t="s">
        <v>30</v>
      </c>
      <c r="G232" s="3" t="s">
        <v>319</v>
      </c>
      <c r="H232" s="3" t="s">
        <v>32</v>
      </c>
      <c r="I232" s="3">
        <v>5</v>
      </c>
      <c r="J232" s="3">
        <v>5</v>
      </c>
      <c r="K232" s="3">
        <v>5</v>
      </c>
      <c r="L232" s="3">
        <v>5</v>
      </c>
      <c r="M232" s="3">
        <v>5</v>
      </c>
      <c r="N232" s="3">
        <v>2</v>
      </c>
      <c r="O232" s="3">
        <v>3</v>
      </c>
      <c r="P232" s="3">
        <v>3</v>
      </c>
      <c r="Q232" s="3">
        <v>5</v>
      </c>
      <c r="R232" s="3">
        <v>2</v>
      </c>
      <c r="S232" s="3">
        <v>3</v>
      </c>
      <c r="T232" s="3">
        <v>5</v>
      </c>
      <c r="U232" s="3" t="s">
        <v>570</v>
      </c>
    </row>
    <row r="233" spans="1:21" ht="13.2" x14ac:dyDescent="0.25">
      <c r="A233" s="2">
        <v>44289.620635995372</v>
      </c>
      <c r="B233" s="3" t="s">
        <v>571</v>
      </c>
      <c r="C233" s="3" t="s">
        <v>26</v>
      </c>
      <c r="D233" s="3" t="s">
        <v>27</v>
      </c>
      <c r="E233" s="3" t="s">
        <v>31</v>
      </c>
      <c r="F233" s="3" t="s">
        <v>23</v>
      </c>
      <c r="G233" s="3" t="s">
        <v>366</v>
      </c>
      <c r="H233" s="3" t="s">
        <v>32</v>
      </c>
      <c r="I233" s="3">
        <v>5</v>
      </c>
      <c r="J233" s="3">
        <v>5</v>
      </c>
      <c r="K233" s="3">
        <v>5</v>
      </c>
      <c r="L233" s="3">
        <v>5</v>
      </c>
      <c r="M233" s="3">
        <v>5</v>
      </c>
      <c r="N233" s="3">
        <v>5</v>
      </c>
      <c r="O233" s="3">
        <v>5</v>
      </c>
      <c r="P233" s="3">
        <v>5</v>
      </c>
      <c r="Q233" s="3">
        <v>5</v>
      </c>
      <c r="R233" s="3">
        <v>5</v>
      </c>
      <c r="S233" s="3">
        <v>5</v>
      </c>
      <c r="T233" s="3">
        <v>5</v>
      </c>
    </row>
    <row r="234" spans="1:21" ht="13.2" x14ac:dyDescent="0.25">
      <c r="A234" s="2">
        <v>44289.620930567129</v>
      </c>
      <c r="B234" s="3" t="s">
        <v>572</v>
      </c>
      <c r="C234" s="3" t="s">
        <v>20</v>
      </c>
      <c r="D234" s="3" t="s">
        <v>27</v>
      </c>
      <c r="E234" s="3" t="s">
        <v>31</v>
      </c>
      <c r="F234" s="3" t="s">
        <v>573</v>
      </c>
      <c r="G234" s="3" t="s">
        <v>574</v>
      </c>
      <c r="H234" s="3" t="s">
        <v>32</v>
      </c>
      <c r="I234" s="3">
        <v>4</v>
      </c>
      <c r="J234" s="3">
        <v>4</v>
      </c>
      <c r="K234" s="3">
        <v>4</v>
      </c>
      <c r="L234" s="3">
        <v>4</v>
      </c>
      <c r="M234" s="3">
        <v>4</v>
      </c>
      <c r="N234" s="3">
        <v>5</v>
      </c>
      <c r="O234" s="3">
        <v>4</v>
      </c>
      <c r="P234" s="3">
        <v>4</v>
      </c>
      <c r="Q234" s="3">
        <v>5</v>
      </c>
      <c r="R234" s="3">
        <v>4</v>
      </c>
      <c r="S234" s="3">
        <v>5</v>
      </c>
      <c r="T234" s="3">
        <v>5</v>
      </c>
    </row>
    <row r="235" spans="1:21" ht="13.2" x14ac:dyDescent="0.25">
      <c r="A235" s="2">
        <v>44289.621828148149</v>
      </c>
      <c r="B235" s="3" t="s">
        <v>575</v>
      </c>
      <c r="C235" s="3" t="s">
        <v>20</v>
      </c>
      <c r="D235" s="3" t="s">
        <v>27</v>
      </c>
      <c r="E235" s="3" t="s">
        <v>31</v>
      </c>
      <c r="F235" s="3" t="s">
        <v>23</v>
      </c>
      <c r="G235" s="3" t="s">
        <v>366</v>
      </c>
      <c r="H235" s="3" t="s">
        <v>32</v>
      </c>
      <c r="I235" s="3">
        <v>3</v>
      </c>
      <c r="J235" s="3">
        <v>4</v>
      </c>
      <c r="K235" s="3">
        <v>5</v>
      </c>
      <c r="L235" s="3">
        <v>4</v>
      </c>
      <c r="M235" s="3">
        <v>4</v>
      </c>
      <c r="N235" s="3">
        <v>4</v>
      </c>
      <c r="O235" s="3">
        <v>4</v>
      </c>
      <c r="P235" s="3">
        <v>4</v>
      </c>
      <c r="Q235" s="3">
        <v>4</v>
      </c>
      <c r="R235" s="3">
        <v>4</v>
      </c>
      <c r="S235" s="3">
        <v>4</v>
      </c>
      <c r="T235" s="3">
        <v>4</v>
      </c>
    </row>
    <row r="236" spans="1:21" ht="13.2" x14ac:dyDescent="0.25">
      <c r="A236" s="2">
        <v>44289.622297824069</v>
      </c>
      <c r="B236" s="3" t="s">
        <v>576</v>
      </c>
      <c r="C236" s="3" t="s">
        <v>26</v>
      </c>
      <c r="D236" s="3" t="s">
        <v>27</v>
      </c>
      <c r="E236" s="3" t="s">
        <v>31</v>
      </c>
      <c r="F236" s="3" t="s">
        <v>53</v>
      </c>
      <c r="G236" s="3" t="s">
        <v>53</v>
      </c>
      <c r="H236" s="3" t="s">
        <v>38</v>
      </c>
      <c r="I236" s="3">
        <v>4</v>
      </c>
      <c r="J236" s="3">
        <v>4</v>
      </c>
      <c r="K236" s="3">
        <v>4</v>
      </c>
      <c r="L236" s="3">
        <v>4</v>
      </c>
      <c r="M236" s="3">
        <v>4</v>
      </c>
      <c r="N236" s="3">
        <v>4</v>
      </c>
      <c r="O236" s="3">
        <v>4</v>
      </c>
      <c r="P236" s="3">
        <v>4</v>
      </c>
      <c r="Q236" s="3">
        <v>4</v>
      </c>
      <c r="R236" s="3">
        <v>2</v>
      </c>
      <c r="S236" s="3">
        <v>3</v>
      </c>
      <c r="T236" s="3">
        <v>3</v>
      </c>
      <c r="U236" s="3" t="s">
        <v>42</v>
      </c>
    </row>
    <row r="237" spans="1:21" ht="13.2" x14ac:dyDescent="0.25">
      <c r="A237" s="2">
        <v>44289.622376493055</v>
      </c>
      <c r="B237" s="3" t="s">
        <v>577</v>
      </c>
      <c r="C237" s="3" t="s">
        <v>26</v>
      </c>
      <c r="D237" s="3" t="s">
        <v>25</v>
      </c>
      <c r="E237" s="3" t="s">
        <v>22</v>
      </c>
      <c r="F237" s="3" t="s">
        <v>46</v>
      </c>
      <c r="G237" s="3" t="s">
        <v>443</v>
      </c>
      <c r="H237" s="3" t="s">
        <v>32</v>
      </c>
      <c r="I237" s="3">
        <v>4</v>
      </c>
      <c r="J237" s="3">
        <v>5</v>
      </c>
      <c r="K237" s="3">
        <v>5</v>
      </c>
      <c r="L237" s="3">
        <v>5</v>
      </c>
      <c r="M237" s="3">
        <v>4</v>
      </c>
      <c r="N237" s="3">
        <v>4</v>
      </c>
      <c r="O237" s="3">
        <v>5</v>
      </c>
      <c r="P237" s="3">
        <v>5</v>
      </c>
      <c r="Q237" s="3">
        <v>5</v>
      </c>
      <c r="R237" s="3">
        <v>3</v>
      </c>
      <c r="S237" s="3">
        <v>4</v>
      </c>
      <c r="T237" s="3">
        <v>4</v>
      </c>
    </row>
    <row r="238" spans="1:21" ht="13.2" x14ac:dyDescent="0.25">
      <c r="A238" s="2">
        <v>44289.622511701389</v>
      </c>
      <c r="B238" s="3" t="s">
        <v>578</v>
      </c>
      <c r="C238" s="3" t="s">
        <v>26</v>
      </c>
      <c r="D238" s="3" t="s">
        <v>25</v>
      </c>
      <c r="E238" s="3" t="s">
        <v>22</v>
      </c>
      <c r="F238" s="3" t="s">
        <v>53</v>
      </c>
      <c r="G238" s="3" t="s">
        <v>34</v>
      </c>
      <c r="H238" s="3" t="s">
        <v>38</v>
      </c>
      <c r="I238" s="3">
        <v>4</v>
      </c>
      <c r="J238" s="3">
        <v>4</v>
      </c>
      <c r="K238" s="3">
        <v>4</v>
      </c>
      <c r="L238" s="3">
        <v>4</v>
      </c>
      <c r="M238" s="3">
        <v>4</v>
      </c>
      <c r="N238" s="3">
        <v>4</v>
      </c>
      <c r="O238" s="3">
        <v>4</v>
      </c>
      <c r="P238" s="3">
        <v>4</v>
      </c>
      <c r="Q238" s="3">
        <v>4</v>
      </c>
      <c r="R238" s="3">
        <v>1</v>
      </c>
      <c r="S238" s="3">
        <v>3</v>
      </c>
      <c r="T238" s="3">
        <v>3</v>
      </c>
      <c r="U238" s="3" t="s">
        <v>42</v>
      </c>
    </row>
    <row r="239" spans="1:21" ht="13.2" x14ac:dyDescent="0.25">
      <c r="A239" s="2">
        <v>44289.623011886579</v>
      </c>
      <c r="B239" s="3" t="s">
        <v>579</v>
      </c>
      <c r="C239" s="3" t="s">
        <v>26</v>
      </c>
      <c r="D239" s="3" t="s">
        <v>27</v>
      </c>
      <c r="E239" s="3" t="s">
        <v>31</v>
      </c>
      <c r="F239" s="3" t="s">
        <v>43</v>
      </c>
      <c r="G239" s="3" t="s">
        <v>53</v>
      </c>
      <c r="H239" s="3" t="s">
        <v>38</v>
      </c>
      <c r="I239" s="3">
        <v>5</v>
      </c>
      <c r="J239" s="3">
        <v>5</v>
      </c>
      <c r="K239" s="3">
        <v>5</v>
      </c>
      <c r="L239" s="3">
        <v>5</v>
      </c>
      <c r="M239" s="3">
        <v>5</v>
      </c>
      <c r="N239" s="3">
        <v>5</v>
      </c>
      <c r="O239" s="3">
        <v>5</v>
      </c>
      <c r="P239" s="3">
        <v>5</v>
      </c>
      <c r="Q239" s="3">
        <v>5</v>
      </c>
      <c r="R239" s="3">
        <v>5</v>
      </c>
      <c r="S239" s="3">
        <v>5</v>
      </c>
      <c r="T239" s="3">
        <v>5</v>
      </c>
    </row>
    <row r="240" spans="1:21" ht="13.2" x14ac:dyDescent="0.25">
      <c r="A240" s="2">
        <v>44289.623280671294</v>
      </c>
      <c r="B240" s="3" t="s">
        <v>580</v>
      </c>
      <c r="C240" s="3" t="s">
        <v>20</v>
      </c>
      <c r="D240" s="3" t="s">
        <v>25</v>
      </c>
      <c r="E240" s="3" t="s">
        <v>31</v>
      </c>
      <c r="F240" s="3" t="s">
        <v>581</v>
      </c>
      <c r="G240" s="3" t="s">
        <v>33</v>
      </c>
      <c r="H240" s="3" t="s">
        <v>32</v>
      </c>
      <c r="I240" s="3">
        <v>4</v>
      </c>
      <c r="J240" s="3">
        <v>4</v>
      </c>
      <c r="K240" s="3">
        <v>4</v>
      </c>
      <c r="L240" s="3">
        <v>4</v>
      </c>
      <c r="M240" s="3">
        <v>4</v>
      </c>
      <c r="N240" s="3">
        <v>4</v>
      </c>
      <c r="O240" s="3">
        <v>4</v>
      </c>
      <c r="P240" s="3">
        <v>4</v>
      </c>
      <c r="Q240" s="3">
        <v>4</v>
      </c>
      <c r="R240" s="3">
        <v>4</v>
      </c>
      <c r="S240" s="3">
        <v>4</v>
      </c>
      <c r="T240" s="3">
        <v>4</v>
      </c>
    </row>
    <row r="241" spans="1:21" ht="13.2" x14ac:dyDescent="0.25">
      <c r="A241" s="2">
        <v>44289.62333559028</v>
      </c>
      <c r="B241" s="3" t="s">
        <v>582</v>
      </c>
      <c r="C241" s="3" t="s">
        <v>26</v>
      </c>
      <c r="D241" s="3" t="s">
        <v>27</v>
      </c>
      <c r="E241" s="3" t="s">
        <v>31</v>
      </c>
      <c r="F241" s="3" t="s">
        <v>30</v>
      </c>
      <c r="G241" s="3" t="s">
        <v>583</v>
      </c>
      <c r="H241" s="3" t="s">
        <v>38</v>
      </c>
      <c r="I241" s="3">
        <v>4</v>
      </c>
      <c r="J241" s="3">
        <v>5</v>
      </c>
      <c r="K241" s="3">
        <v>5</v>
      </c>
      <c r="L241" s="3">
        <v>5</v>
      </c>
      <c r="M241" s="3">
        <v>4</v>
      </c>
      <c r="N241" s="3">
        <v>5</v>
      </c>
      <c r="O241" s="3">
        <v>4</v>
      </c>
      <c r="P241" s="3">
        <v>4</v>
      </c>
      <c r="Q241" s="3">
        <v>5</v>
      </c>
      <c r="R241" s="3">
        <v>2</v>
      </c>
      <c r="S241" s="3">
        <v>4</v>
      </c>
      <c r="T241" s="3">
        <v>4</v>
      </c>
      <c r="U241" s="3" t="s">
        <v>661</v>
      </c>
    </row>
    <row r="242" spans="1:21" ht="13.2" x14ac:dyDescent="0.25">
      <c r="A242" s="2">
        <v>44289.62354453704</v>
      </c>
      <c r="B242" s="3" t="s">
        <v>584</v>
      </c>
      <c r="C242" s="3" t="s">
        <v>26</v>
      </c>
      <c r="D242" s="3" t="s">
        <v>21</v>
      </c>
      <c r="E242" s="3" t="s">
        <v>31</v>
      </c>
      <c r="F242" s="3" t="s">
        <v>585</v>
      </c>
      <c r="G242" s="3" t="s">
        <v>434</v>
      </c>
      <c r="H242" s="3" t="s">
        <v>38</v>
      </c>
      <c r="I242" s="3">
        <v>5</v>
      </c>
      <c r="J242" s="3">
        <v>5</v>
      </c>
      <c r="K242" s="3">
        <v>5</v>
      </c>
      <c r="L242" s="3">
        <v>5</v>
      </c>
      <c r="M242" s="3">
        <v>5</v>
      </c>
      <c r="N242" s="3">
        <v>5</v>
      </c>
      <c r="O242" s="3">
        <v>5</v>
      </c>
      <c r="P242" s="3">
        <v>5</v>
      </c>
      <c r="Q242" s="3">
        <v>5</v>
      </c>
      <c r="R242" s="3">
        <v>3</v>
      </c>
      <c r="S242" s="3">
        <v>4</v>
      </c>
      <c r="T242" s="3">
        <v>5</v>
      </c>
    </row>
    <row r="243" spans="1:21" ht="13.2" x14ac:dyDescent="0.25">
      <c r="A243" s="2">
        <v>44289.623921770835</v>
      </c>
      <c r="B243" s="3" t="s">
        <v>586</v>
      </c>
      <c r="C243" s="3" t="s">
        <v>26</v>
      </c>
      <c r="D243" s="3" t="s">
        <v>25</v>
      </c>
      <c r="E243" s="3" t="s">
        <v>22</v>
      </c>
      <c r="F243" s="3" t="s">
        <v>174</v>
      </c>
      <c r="G243" s="3" t="s">
        <v>185</v>
      </c>
      <c r="H243" s="3" t="s">
        <v>38</v>
      </c>
      <c r="I243" s="3">
        <v>5</v>
      </c>
      <c r="J243" s="3">
        <v>5</v>
      </c>
      <c r="K243" s="3">
        <v>5</v>
      </c>
      <c r="L243" s="3">
        <v>5</v>
      </c>
      <c r="M243" s="3">
        <v>5</v>
      </c>
      <c r="N243" s="3">
        <v>5</v>
      </c>
      <c r="O243" s="3">
        <v>5</v>
      </c>
      <c r="P243" s="3">
        <v>5</v>
      </c>
      <c r="Q243" s="3">
        <v>5</v>
      </c>
      <c r="R243" s="3">
        <v>5</v>
      </c>
      <c r="S243" s="3">
        <v>5</v>
      </c>
      <c r="T243" s="3">
        <v>5</v>
      </c>
    </row>
    <row r="244" spans="1:21" ht="13.2" x14ac:dyDescent="0.25">
      <c r="A244" s="2">
        <v>44289.624366597222</v>
      </c>
      <c r="B244" s="3" t="s">
        <v>587</v>
      </c>
      <c r="C244" s="3" t="s">
        <v>26</v>
      </c>
      <c r="D244" s="3" t="s">
        <v>21</v>
      </c>
      <c r="E244" s="3" t="s">
        <v>22</v>
      </c>
      <c r="F244" s="3" t="s">
        <v>23</v>
      </c>
      <c r="G244" s="3" t="s">
        <v>374</v>
      </c>
      <c r="H244" s="3" t="s">
        <v>32</v>
      </c>
      <c r="I244" s="3">
        <v>5</v>
      </c>
      <c r="J244" s="3">
        <v>4</v>
      </c>
      <c r="K244" s="3">
        <v>4</v>
      </c>
      <c r="L244" s="3">
        <v>5</v>
      </c>
      <c r="M244" s="3">
        <v>5</v>
      </c>
      <c r="N244" s="3">
        <v>4</v>
      </c>
      <c r="O244" s="3">
        <v>5</v>
      </c>
      <c r="P244" s="3">
        <v>5</v>
      </c>
      <c r="Q244" s="3">
        <v>5</v>
      </c>
      <c r="R244" s="3">
        <v>3</v>
      </c>
      <c r="S244" s="3">
        <v>4</v>
      </c>
      <c r="T244" s="3">
        <v>5</v>
      </c>
    </row>
    <row r="245" spans="1:21" ht="13.2" x14ac:dyDescent="0.25">
      <c r="A245" s="2">
        <v>44289.624676458334</v>
      </c>
      <c r="B245" s="3" t="s">
        <v>588</v>
      </c>
      <c r="C245" s="3" t="s">
        <v>20</v>
      </c>
      <c r="D245" s="3" t="s">
        <v>25</v>
      </c>
      <c r="E245" s="3" t="s">
        <v>22</v>
      </c>
      <c r="F245" s="3" t="s">
        <v>46</v>
      </c>
      <c r="G245" s="3" t="s">
        <v>443</v>
      </c>
      <c r="H245" s="3" t="s">
        <v>38</v>
      </c>
      <c r="I245" s="3">
        <v>5</v>
      </c>
      <c r="J245" s="3">
        <v>5</v>
      </c>
      <c r="K245" s="3">
        <v>5</v>
      </c>
      <c r="L245" s="3">
        <v>4</v>
      </c>
      <c r="M245" s="3">
        <v>5</v>
      </c>
      <c r="N245" s="3">
        <v>5</v>
      </c>
      <c r="O245" s="3">
        <v>5</v>
      </c>
      <c r="P245" s="3">
        <v>5</v>
      </c>
      <c r="Q245" s="3">
        <v>5</v>
      </c>
      <c r="R245" s="3">
        <v>3</v>
      </c>
      <c r="S245" s="3">
        <v>4</v>
      </c>
      <c r="T245" s="3">
        <v>4</v>
      </c>
      <c r="U245" s="3" t="s">
        <v>662</v>
      </c>
    </row>
    <row r="246" spans="1:21" ht="13.2" x14ac:dyDescent="0.25">
      <c r="A246" s="2">
        <v>44289.625025474539</v>
      </c>
      <c r="B246" s="3" t="s">
        <v>589</v>
      </c>
      <c r="C246" s="3" t="s">
        <v>26</v>
      </c>
      <c r="D246" s="3" t="s">
        <v>21</v>
      </c>
      <c r="E246" s="3" t="s">
        <v>31</v>
      </c>
      <c r="F246" s="3" t="s">
        <v>434</v>
      </c>
      <c r="G246" s="3" t="s">
        <v>590</v>
      </c>
      <c r="H246" s="3" t="s">
        <v>32</v>
      </c>
      <c r="I246" s="3">
        <v>4</v>
      </c>
      <c r="J246" s="3">
        <v>5</v>
      </c>
      <c r="K246" s="3">
        <v>5</v>
      </c>
      <c r="L246" s="3">
        <v>5</v>
      </c>
      <c r="M246" s="3">
        <v>5</v>
      </c>
      <c r="N246" s="3">
        <v>5</v>
      </c>
      <c r="O246" s="3">
        <v>5</v>
      </c>
      <c r="P246" s="3">
        <v>5</v>
      </c>
      <c r="Q246" s="3">
        <v>5</v>
      </c>
      <c r="R246" s="3">
        <v>4</v>
      </c>
      <c r="S246" s="3">
        <v>4</v>
      </c>
      <c r="T246" s="3">
        <v>4</v>
      </c>
    </row>
    <row r="247" spans="1:21" ht="13.2" x14ac:dyDescent="0.25">
      <c r="A247" s="2">
        <v>44289.625491527782</v>
      </c>
      <c r="B247" s="3" t="s">
        <v>591</v>
      </c>
      <c r="C247" s="3" t="s">
        <v>26</v>
      </c>
      <c r="D247" s="3" t="s">
        <v>25</v>
      </c>
      <c r="E247" s="3" t="s">
        <v>31</v>
      </c>
      <c r="F247" s="3" t="s">
        <v>553</v>
      </c>
      <c r="G247" s="3" t="s">
        <v>33</v>
      </c>
      <c r="H247" s="3" t="s">
        <v>32</v>
      </c>
      <c r="I247" s="3">
        <v>4</v>
      </c>
      <c r="J247" s="3">
        <v>5</v>
      </c>
      <c r="K247" s="3">
        <v>5</v>
      </c>
      <c r="L247" s="3">
        <v>4</v>
      </c>
      <c r="M247" s="3">
        <v>4</v>
      </c>
      <c r="N247" s="3">
        <v>4</v>
      </c>
      <c r="O247" s="3">
        <v>4</v>
      </c>
      <c r="P247" s="3">
        <v>4</v>
      </c>
      <c r="Q247" s="3">
        <v>4</v>
      </c>
      <c r="R247" s="3">
        <v>2</v>
      </c>
      <c r="S247" s="3">
        <v>3</v>
      </c>
      <c r="T247" s="3">
        <v>3</v>
      </c>
      <c r="U247" s="3" t="s">
        <v>42</v>
      </c>
    </row>
    <row r="248" spans="1:21" ht="13.2" x14ac:dyDescent="0.25">
      <c r="A248" s="2">
        <v>44289.625703831014</v>
      </c>
      <c r="B248" s="3" t="s">
        <v>592</v>
      </c>
      <c r="C248" s="3" t="s">
        <v>26</v>
      </c>
      <c r="D248" s="3" t="s">
        <v>25</v>
      </c>
      <c r="E248" s="3" t="s">
        <v>31</v>
      </c>
      <c r="F248" s="3" t="s">
        <v>53</v>
      </c>
      <c r="G248" s="3" t="s">
        <v>53</v>
      </c>
      <c r="H248" s="3" t="s">
        <v>32</v>
      </c>
      <c r="I248" s="3">
        <v>4</v>
      </c>
      <c r="J248" s="3">
        <v>5</v>
      </c>
      <c r="K248" s="3">
        <v>4</v>
      </c>
      <c r="L248" s="3">
        <v>4</v>
      </c>
      <c r="M248" s="3">
        <v>5</v>
      </c>
      <c r="N248" s="3">
        <v>4</v>
      </c>
      <c r="O248" s="3">
        <v>5</v>
      </c>
      <c r="P248" s="3">
        <v>4</v>
      </c>
      <c r="Q248" s="3">
        <v>5</v>
      </c>
      <c r="R248" s="3">
        <v>3</v>
      </c>
      <c r="S248" s="3">
        <v>4</v>
      </c>
      <c r="T248" s="3">
        <v>4</v>
      </c>
      <c r="U248" s="3" t="s">
        <v>593</v>
      </c>
    </row>
    <row r="249" spans="1:21" ht="13.2" x14ac:dyDescent="0.25">
      <c r="A249" s="2">
        <v>44289.62663579861</v>
      </c>
      <c r="B249" s="3" t="s">
        <v>594</v>
      </c>
      <c r="C249" s="3" t="s">
        <v>26</v>
      </c>
      <c r="D249" s="3" t="s">
        <v>27</v>
      </c>
      <c r="E249" s="3" t="s">
        <v>31</v>
      </c>
      <c r="F249" s="3" t="s">
        <v>44</v>
      </c>
      <c r="G249" s="3" t="s">
        <v>57</v>
      </c>
      <c r="H249" s="3" t="s">
        <v>32</v>
      </c>
      <c r="I249" s="3">
        <v>5</v>
      </c>
      <c r="J249" s="3">
        <v>5</v>
      </c>
      <c r="K249" s="3">
        <v>5</v>
      </c>
      <c r="L249" s="3">
        <v>4</v>
      </c>
      <c r="M249" s="3">
        <v>4</v>
      </c>
      <c r="N249" s="3">
        <v>4</v>
      </c>
      <c r="O249" s="3">
        <v>4</v>
      </c>
      <c r="P249" s="3">
        <v>5</v>
      </c>
      <c r="Q249" s="3">
        <v>5</v>
      </c>
      <c r="R249" s="3">
        <v>2</v>
      </c>
      <c r="S249" s="3">
        <v>3</v>
      </c>
      <c r="T249" s="3">
        <v>4</v>
      </c>
      <c r="U249" s="3" t="s">
        <v>42</v>
      </c>
    </row>
    <row r="250" spans="1:21" ht="13.2" x14ac:dyDescent="0.25">
      <c r="A250" s="2">
        <v>44289.627982129634</v>
      </c>
      <c r="B250" s="3" t="s">
        <v>595</v>
      </c>
      <c r="C250" s="3" t="s">
        <v>26</v>
      </c>
      <c r="D250" s="3" t="s">
        <v>27</v>
      </c>
      <c r="E250" s="3" t="s">
        <v>31</v>
      </c>
      <c r="F250" s="3" t="s">
        <v>53</v>
      </c>
      <c r="G250" s="3" t="s">
        <v>53</v>
      </c>
      <c r="H250" s="3" t="s">
        <v>38</v>
      </c>
      <c r="I250" s="3">
        <v>5</v>
      </c>
      <c r="J250" s="3">
        <v>5</v>
      </c>
      <c r="K250" s="3">
        <v>5</v>
      </c>
      <c r="L250" s="3">
        <v>5</v>
      </c>
      <c r="M250" s="3">
        <v>5</v>
      </c>
      <c r="N250" s="3">
        <v>5</v>
      </c>
      <c r="O250" s="3">
        <v>5</v>
      </c>
      <c r="P250" s="3">
        <v>5</v>
      </c>
      <c r="Q250" s="3">
        <v>5</v>
      </c>
      <c r="R250" s="3">
        <v>2</v>
      </c>
      <c r="S250" s="3">
        <v>4</v>
      </c>
      <c r="T250" s="3">
        <v>4</v>
      </c>
    </row>
    <row r="251" spans="1:21" ht="13.2" x14ac:dyDescent="0.25">
      <c r="A251" s="2">
        <v>44289.627999699078</v>
      </c>
      <c r="B251" s="3" t="s">
        <v>596</v>
      </c>
      <c r="C251" s="3" t="s">
        <v>20</v>
      </c>
      <c r="D251" s="3" t="s">
        <v>27</v>
      </c>
      <c r="E251" s="3" t="s">
        <v>31</v>
      </c>
      <c r="F251" s="3" t="s">
        <v>384</v>
      </c>
      <c r="G251" s="3" t="s">
        <v>337</v>
      </c>
      <c r="H251" s="3" t="s">
        <v>32</v>
      </c>
      <c r="I251" s="3">
        <v>4</v>
      </c>
      <c r="J251" s="3">
        <v>4</v>
      </c>
      <c r="K251" s="3">
        <v>4</v>
      </c>
      <c r="L251" s="3">
        <v>4</v>
      </c>
      <c r="M251" s="3">
        <v>4</v>
      </c>
      <c r="N251" s="3">
        <v>4</v>
      </c>
      <c r="O251" s="3">
        <v>4</v>
      </c>
      <c r="P251" s="3">
        <v>4</v>
      </c>
      <c r="Q251" s="3">
        <v>4</v>
      </c>
      <c r="R251" s="3">
        <v>1</v>
      </c>
      <c r="S251" s="3">
        <v>3</v>
      </c>
      <c r="T251" s="3">
        <v>4</v>
      </c>
    </row>
    <row r="252" spans="1:21" ht="13.2" x14ac:dyDescent="0.25">
      <c r="A252" s="2">
        <v>44289.628192685181</v>
      </c>
      <c r="B252" s="3" t="s">
        <v>597</v>
      </c>
      <c r="C252" s="3" t="s">
        <v>26</v>
      </c>
      <c r="D252" s="3" t="s">
        <v>25</v>
      </c>
      <c r="E252" s="3" t="s">
        <v>22</v>
      </c>
      <c r="F252" s="3" t="s">
        <v>63</v>
      </c>
      <c r="G252" s="3" t="s">
        <v>598</v>
      </c>
      <c r="H252" s="3" t="s">
        <v>32</v>
      </c>
      <c r="I252" s="3">
        <v>4</v>
      </c>
      <c r="J252" s="3">
        <v>5</v>
      </c>
      <c r="K252" s="3">
        <v>5</v>
      </c>
      <c r="L252" s="3">
        <v>4</v>
      </c>
      <c r="M252" s="3">
        <v>5</v>
      </c>
      <c r="N252" s="3">
        <v>5</v>
      </c>
      <c r="O252" s="3">
        <v>5</v>
      </c>
      <c r="P252" s="3">
        <v>5</v>
      </c>
      <c r="Q252" s="3">
        <v>5</v>
      </c>
      <c r="R252" s="3">
        <v>3</v>
      </c>
      <c r="S252" s="3">
        <v>4</v>
      </c>
      <c r="T252" s="3">
        <v>4</v>
      </c>
      <c r="U252" s="3" t="s">
        <v>663</v>
      </c>
    </row>
    <row r="253" spans="1:21" ht="13.2" x14ac:dyDescent="0.25">
      <c r="A253" s="2">
        <v>44289.629751909721</v>
      </c>
      <c r="B253" s="3" t="s">
        <v>599</v>
      </c>
      <c r="C253" s="3" t="s">
        <v>26</v>
      </c>
      <c r="D253" s="3" t="s">
        <v>27</v>
      </c>
      <c r="E253" s="3" t="s">
        <v>31</v>
      </c>
      <c r="F253" s="3" t="s">
        <v>53</v>
      </c>
      <c r="G253" s="3" t="s">
        <v>315</v>
      </c>
      <c r="H253" s="3" t="s">
        <v>38</v>
      </c>
      <c r="I253" s="3">
        <v>4</v>
      </c>
      <c r="J253" s="3">
        <v>5</v>
      </c>
      <c r="K253" s="3">
        <v>4</v>
      </c>
      <c r="L253" s="3">
        <v>3</v>
      </c>
      <c r="M253" s="3">
        <v>5</v>
      </c>
      <c r="N253" s="3">
        <v>5</v>
      </c>
      <c r="O253" s="3">
        <v>5</v>
      </c>
      <c r="P253" s="3">
        <v>5</v>
      </c>
      <c r="Q253" s="3">
        <v>5</v>
      </c>
      <c r="R253" s="3">
        <v>2</v>
      </c>
      <c r="S253" s="3">
        <v>3</v>
      </c>
      <c r="T253" s="3">
        <v>4</v>
      </c>
      <c r="U253" s="3" t="s">
        <v>42</v>
      </c>
    </row>
    <row r="254" spans="1:21" ht="13.2" x14ac:dyDescent="0.25">
      <c r="A254" s="2">
        <v>44289.629777638889</v>
      </c>
      <c r="B254" s="3" t="s">
        <v>600</v>
      </c>
      <c r="C254" s="3" t="s">
        <v>26</v>
      </c>
      <c r="D254" s="3" t="s">
        <v>25</v>
      </c>
      <c r="E254" s="3" t="s">
        <v>22</v>
      </c>
      <c r="F254" s="3" t="s">
        <v>30</v>
      </c>
      <c r="G254" s="3" t="s">
        <v>404</v>
      </c>
      <c r="H254" s="3" t="s">
        <v>32</v>
      </c>
      <c r="I254" s="3">
        <v>5</v>
      </c>
      <c r="J254" s="3">
        <v>5</v>
      </c>
      <c r="K254" s="3">
        <v>5</v>
      </c>
      <c r="L254" s="3">
        <v>5</v>
      </c>
      <c r="M254" s="3">
        <v>5</v>
      </c>
      <c r="N254" s="3">
        <v>4</v>
      </c>
      <c r="O254" s="3">
        <v>5</v>
      </c>
      <c r="P254" s="3">
        <v>5</v>
      </c>
      <c r="Q254" s="3">
        <v>5</v>
      </c>
      <c r="R254" s="3">
        <v>3</v>
      </c>
      <c r="S254" s="3">
        <v>4</v>
      </c>
      <c r="T254" s="3">
        <v>4</v>
      </c>
      <c r="U254" s="3" t="s">
        <v>42</v>
      </c>
    </row>
    <row r="255" spans="1:21" ht="13.2" x14ac:dyDescent="0.25">
      <c r="A255" s="2">
        <v>44289.630408807869</v>
      </c>
      <c r="B255" s="3" t="s">
        <v>601</v>
      </c>
      <c r="C255" s="3" t="s">
        <v>26</v>
      </c>
      <c r="D255" s="3" t="s">
        <v>25</v>
      </c>
      <c r="E255" s="3" t="s">
        <v>22</v>
      </c>
      <c r="F255" s="3" t="s">
        <v>41</v>
      </c>
      <c r="G255" s="3" t="s">
        <v>41</v>
      </c>
      <c r="H255" s="3" t="s">
        <v>32</v>
      </c>
      <c r="I255" s="3">
        <v>5</v>
      </c>
      <c r="J255" s="3">
        <v>5</v>
      </c>
      <c r="K255" s="3">
        <v>5</v>
      </c>
      <c r="L255" s="3">
        <v>5</v>
      </c>
      <c r="M255" s="3">
        <v>5</v>
      </c>
      <c r="N255" s="3">
        <v>5</v>
      </c>
      <c r="O255" s="3">
        <v>5</v>
      </c>
      <c r="P255" s="3">
        <v>5</v>
      </c>
      <c r="Q255" s="3">
        <v>5</v>
      </c>
      <c r="R255" s="3">
        <v>4</v>
      </c>
      <c r="S255" s="3">
        <v>5</v>
      </c>
      <c r="T255" s="3">
        <v>5</v>
      </c>
    </row>
    <row r="256" spans="1:21" ht="13.2" x14ac:dyDescent="0.25">
      <c r="A256" s="2">
        <v>44289.630419560184</v>
      </c>
      <c r="B256" s="3" t="s">
        <v>602</v>
      </c>
      <c r="C256" s="3" t="s">
        <v>20</v>
      </c>
      <c r="D256" s="3" t="s">
        <v>21</v>
      </c>
      <c r="E256" s="3" t="s">
        <v>22</v>
      </c>
      <c r="F256" s="3" t="s">
        <v>23</v>
      </c>
      <c r="G256" s="3" t="s">
        <v>439</v>
      </c>
      <c r="H256" s="3" t="s">
        <v>32</v>
      </c>
      <c r="I256" s="3">
        <v>5</v>
      </c>
      <c r="J256" s="3">
        <v>5</v>
      </c>
      <c r="K256" s="3">
        <v>5</v>
      </c>
      <c r="L256" s="3">
        <v>5</v>
      </c>
      <c r="M256" s="3">
        <v>5</v>
      </c>
      <c r="N256" s="3">
        <v>5</v>
      </c>
      <c r="O256" s="3">
        <v>5</v>
      </c>
      <c r="P256" s="3">
        <v>5</v>
      </c>
      <c r="Q256" s="3">
        <v>5</v>
      </c>
      <c r="R256" s="3">
        <v>2</v>
      </c>
      <c r="S256" s="3">
        <v>3</v>
      </c>
      <c r="T256" s="3">
        <v>5</v>
      </c>
    </row>
    <row r="257" spans="1:21" ht="13.2" x14ac:dyDescent="0.25">
      <c r="A257" s="2">
        <v>44289.630682662042</v>
      </c>
      <c r="B257" s="3" t="s">
        <v>603</v>
      </c>
      <c r="C257" s="3" t="s">
        <v>20</v>
      </c>
      <c r="D257" s="3" t="s">
        <v>21</v>
      </c>
      <c r="E257" s="3" t="s">
        <v>22</v>
      </c>
      <c r="F257" s="3" t="s">
        <v>441</v>
      </c>
      <c r="G257" s="3" t="s">
        <v>604</v>
      </c>
      <c r="H257" s="3" t="s">
        <v>32</v>
      </c>
      <c r="I257" s="3">
        <v>4</v>
      </c>
      <c r="J257" s="3">
        <v>4</v>
      </c>
      <c r="K257" s="3">
        <v>4</v>
      </c>
      <c r="L257" s="3">
        <v>4</v>
      </c>
      <c r="M257" s="3">
        <v>4</v>
      </c>
      <c r="N257" s="3">
        <v>4</v>
      </c>
      <c r="O257" s="3">
        <v>3</v>
      </c>
      <c r="P257" s="3">
        <v>4</v>
      </c>
      <c r="Q257" s="3">
        <v>4</v>
      </c>
      <c r="R257" s="3">
        <v>3</v>
      </c>
      <c r="S257" s="3">
        <v>4</v>
      </c>
      <c r="T257" s="3">
        <v>4</v>
      </c>
    </row>
    <row r="258" spans="1:21" ht="13.2" x14ac:dyDescent="0.25">
      <c r="A258" s="2">
        <v>44289.630883958336</v>
      </c>
      <c r="B258" s="3" t="s">
        <v>605</v>
      </c>
      <c r="C258" s="3" t="s">
        <v>20</v>
      </c>
      <c r="D258" s="3" t="s">
        <v>21</v>
      </c>
      <c r="E258" s="3" t="s">
        <v>22</v>
      </c>
      <c r="F258" s="3" t="s">
        <v>235</v>
      </c>
      <c r="G258" s="3" t="s">
        <v>235</v>
      </c>
      <c r="H258" s="3" t="s">
        <v>38</v>
      </c>
      <c r="I258" s="3">
        <v>5</v>
      </c>
      <c r="J258" s="3">
        <v>5</v>
      </c>
      <c r="K258" s="3">
        <v>5</v>
      </c>
      <c r="L258" s="3">
        <v>5</v>
      </c>
      <c r="M258" s="3">
        <v>5</v>
      </c>
      <c r="N258" s="3">
        <v>5</v>
      </c>
      <c r="O258" s="3">
        <v>5</v>
      </c>
      <c r="P258" s="3">
        <v>5</v>
      </c>
      <c r="Q258" s="3">
        <v>5</v>
      </c>
      <c r="R258" s="3">
        <v>5</v>
      </c>
      <c r="S258" s="3">
        <v>5</v>
      </c>
      <c r="T258" s="3">
        <v>5</v>
      </c>
    </row>
    <row r="259" spans="1:21" ht="13.2" x14ac:dyDescent="0.25">
      <c r="A259" s="2">
        <v>44289.631366481481</v>
      </c>
      <c r="B259" s="3" t="s">
        <v>606</v>
      </c>
      <c r="C259" s="3" t="s">
        <v>26</v>
      </c>
      <c r="D259" s="3" t="s">
        <v>25</v>
      </c>
      <c r="E259" s="3" t="s">
        <v>31</v>
      </c>
      <c r="F259" s="3" t="s">
        <v>53</v>
      </c>
      <c r="G259" s="3" t="s">
        <v>53</v>
      </c>
      <c r="H259" s="3" t="s">
        <v>38</v>
      </c>
      <c r="I259" s="3">
        <v>4</v>
      </c>
      <c r="J259" s="3">
        <v>5</v>
      </c>
      <c r="K259" s="3">
        <v>5</v>
      </c>
      <c r="L259" s="3">
        <v>5</v>
      </c>
      <c r="M259" s="3">
        <v>5</v>
      </c>
      <c r="N259" s="3">
        <v>5</v>
      </c>
      <c r="O259" s="3">
        <v>5</v>
      </c>
      <c r="P259" s="3">
        <v>5</v>
      </c>
      <c r="Q259" s="3">
        <v>5</v>
      </c>
      <c r="R259" s="3">
        <v>2</v>
      </c>
      <c r="S259" s="3">
        <v>3</v>
      </c>
      <c r="T259" s="3">
        <v>4</v>
      </c>
    </row>
    <row r="260" spans="1:21" ht="13.2" x14ac:dyDescent="0.25">
      <c r="A260" s="2">
        <v>44289.631546805555</v>
      </c>
      <c r="B260" s="3" t="s">
        <v>607</v>
      </c>
      <c r="C260" s="3" t="s">
        <v>26</v>
      </c>
      <c r="D260" s="3" t="s">
        <v>25</v>
      </c>
      <c r="E260" s="3" t="s">
        <v>22</v>
      </c>
      <c r="F260" s="3" t="s">
        <v>30</v>
      </c>
      <c r="G260" s="3" t="s">
        <v>35</v>
      </c>
      <c r="H260" s="3" t="s">
        <v>32</v>
      </c>
      <c r="I260" s="3">
        <v>4</v>
      </c>
      <c r="J260" s="3">
        <v>4</v>
      </c>
      <c r="K260" s="3">
        <v>4</v>
      </c>
      <c r="L260" s="3">
        <v>4</v>
      </c>
      <c r="M260" s="3">
        <v>5</v>
      </c>
      <c r="N260" s="3">
        <v>5</v>
      </c>
      <c r="O260" s="3">
        <v>5</v>
      </c>
      <c r="P260" s="3">
        <v>5</v>
      </c>
      <c r="Q260" s="3">
        <v>5</v>
      </c>
      <c r="R260" s="3">
        <v>3</v>
      </c>
      <c r="S260" s="3">
        <v>4</v>
      </c>
      <c r="T260" s="3">
        <v>5</v>
      </c>
      <c r="U260" s="3" t="s">
        <v>42</v>
      </c>
    </row>
    <row r="261" spans="1:21" ht="13.2" x14ac:dyDescent="0.25">
      <c r="A261" s="2">
        <v>44289.631609548611</v>
      </c>
      <c r="B261" s="3" t="s">
        <v>608</v>
      </c>
      <c r="C261" s="3" t="s">
        <v>20</v>
      </c>
      <c r="D261" s="3" t="s">
        <v>58</v>
      </c>
      <c r="E261" s="3" t="s">
        <v>22</v>
      </c>
      <c r="F261" s="3" t="s">
        <v>174</v>
      </c>
      <c r="G261" s="3" t="s">
        <v>56</v>
      </c>
      <c r="H261" s="3" t="s">
        <v>38</v>
      </c>
      <c r="I261" s="3">
        <v>5</v>
      </c>
      <c r="J261" s="3">
        <v>4</v>
      </c>
      <c r="K261" s="3">
        <v>4</v>
      </c>
      <c r="L261" s="3">
        <v>4</v>
      </c>
      <c r="M261" s="3">
        <v>5</v>
      </c>
      <c r="N261" s="3">
        <v>5</v>
      </c>
      <c r="O261" s="3">
        <v>4</v>
      </c>
      <c r="P261" s="3">
        <v>5</v>
      </c>
      <c r="Q261" s="3">
        <v>5</v>
      </c>
      <c r="R261" s="3">
        <v>5</v>
      </c>
      <c r="S261" s="3">
        <v>4</v>
      </c>
      <c r="T261" s="3">
        <v>5</v>
      </c>
      <c r="U261" s="3" t="s">
        <v>609</v>
      </c>
    </row>
    <row r="262" spans="1:21" ht="13.2" x14ac:dyDescent="0.25">
      <c r="A262" s="2">
        <v>44289.63166431713</v>
      </c>
      <c r="B262" s="3" t="s">
        <v>610</v>
      </c>
      <c r="C262" s="3" t="s">
        <v>20</v>
      </c>
      <c r="D262" s="3" t="s">
        <v>25</v>
      </c>
      <c r="E262" s="3" t="s">
        <v>31</v>
      </c>
      <c r="F262" s="3" t="s">
        <v>41</v>
      </c>
      <c r="G262" s="3" t="s">
        <v>60</v>
      </c>
      <c r="H262" s="3" t="s">
        <v>38</v>
      </c>
      <c r="I262" s="3">
        <v>5</v>
      </c>
      <c r="J262" s="3">
        <v>5</v>
      </c>
      <c r="K262" s="3">
        <v>5</v>
      </c>
      <c r="L262" s="3">
        <v>5</v>
      </c>
      <c r="M262" s="3">
        <v>4</v>
      </c>
      <c r="N262" s="3">
        <v>4</v>
      </c>
      <c r="O262" s="3">
        <v>5</v>
      </c>
      <c r="P262" s="3">
        <v>5</v>
      </c>
      <c r="Q262" s="3">
        <v>5</v>
      </c>
      <c r="R262" s="3">
        <v>3</v>
      </c>
      <c r="S262" s="3">
        <v>5</v>
      </c>
      <c r="T262" s="3">
        <v>5</v>
      </c>
    </row>
    <row r="263" spans="1:21" ht="13.2" x14ac:dyDescent="0.25">
      <c r="A263" s="2">
        <v>44289.632814398152</v>
      </c>
      <c r="B263" s="3" t="s">
        <v>611</v>
      </c>
      <c r="C263" s="3" t="s">
        <v>26</v>
      </c>
      <c r="D263" s="3" t="s">
        <v>27</v>
      </c>
      <c r="E263" s="3" t="s">
        <v>31</v>
      </c>
      <c r="F263" s="3" t="s">
        <v>33</v>
      </c>
      <c r="G263" s="3" t="s">
        <v>612</v>
      </c>
      <c r="H263" s="3" t="s">
        <v>38</v>
      </c>
      <c r="I263" s="3">
        <v>5</v>
      </c>
      <c r="J263" s="3">
        <v>5</v>
      </c>
      <c r="K263" s="3">
        <v>4</v>
      </c>
      <c r="L263" s="3">
        <v>5</v>
      </c>
      <c r="M263" s="3">
        <v>4</v>
      </c>
      <c r="N263" s="3">
        <v>4</v>
      </c>
      <c r="O263" s="3">
        <v>4</v>
      </c>
      <c r="P263" s="3">
        <v>5</v>
      </c>
      <c r="Q263" s="3">
        <v>5</v>
      </c>
      <c r="R263" s="3">
        <v>2</v>
      </c>
      <c r="S263" s="3">
        <v>4</v>
      </c>
      <c r="T263" s="3">
        <v>4</v>
      </c>
      <c r="U263" s="3" t="s">
        <v>613</v>
      </c>
    </row>
    <row r="264" spans="1:21" ht="13.2" x14ac:dyDescent="0.25">
      <c r="A264" s="2">
        <v>44289.63342515046</v>
      </c>
      <c r="B264" s="3" t="s">
        <v>614</v>
      </c>
      <c r="C264" s="3" t="s">
        <v>26</v>
      </c>
      <c r="D264" s="3" t="s">
        <v>27</v>
      </c>
      <c r="E264" s="3" t="s">
        <v>31</v>
      </c>
      <c r="F264" s="3" t="s">
        <v>43</v>
      </c>
      <c r="G264" s="3" t="s">
        <v>53</v>
      </c>
      <c r="H264" s="3" t="s">
        <v>32</v>
      </c>
      <c r="I264" s="3">
        <v>4</v>
      </c>
      <c r="J264" s="3">
        <v>4</v>
      </c>
      <c r="K264" s="3">
        <v>4</v>
      </c>
      <c r="L264" s="3">
        <v>4</v>
      </c>
      <c r="M264" s="3">
        <v>4</v>
      </c>
      <c r="N264" s="3">
        <v>4</v>
      </c>
      <c r="O264" s="3">
        <v>4</v>
      </c>
      <c r="P264" s="3">
        <v>4</v>
      </c>
      <c r="Q264" s="3">
        <v>4</v>
      </c>
      <c r="R264" s="3">
        <v>4</v>
      </c>
      <c r="S264" s="3">
        <v>4</v>
      </c>
      <c r="T264" s="3">
        <v>4</v>
      </c>
      <c r="U264" s="3" t="s">
        <v>42</v>
      </c>
    </row>
    <row r="265" spans="1:21" ht="13.2" x14ac:dyDescent="0.25">
      <c r="A265" s="2">
        <v>44289.633938703701</v>
      </c>
      <c r="B265" s="3" t="s">
        <v>615</v>
      </c>
      <c r="C265" s="3" t="s">
        <v>26</v>
      </c>
      <c r="D265" s="3" t="s">
        <v>27</v>
      </c>
      <c r="E265" s="3" t="s">
        <v>31</v>
      </c>
      <c r="F265" s="3" t="s">
        <v>53</v>
      </c>
      <c r="G265" s="3" t="s">
        <v>34</v>
      </c>
      <c r="H265" s="3" t="s">
        <v>32</v>
      </c>
      <c r="I265" s="3">
        <v>3</v>
      </c>
      <c r="J265" s="3">
        <v>3</v>
      </c>
      <c r="K265" s="3">
        <v>3</v>
      </c>
      <c r="L265" s="3">
        <v>3</v>
      </c>
      <c r="M265" s="3">
        <v>4</v>
      </c>
      <c r="N265" s="3">
        <v>4</v>
      </c>
      <c r="O265" s="3">
        <v>4</v>
      </c>
      <c r="P265" s="3">
        <v>4</v>
      </c>
      <c r="Q265" s="3">
        <v>4</v>
      </c>
      <c r="R265" s="3">
        <v>3</v>
      </c>
      <c r="S265" s="3">
        <v>3</v>
      </c>
      <c r="T265" s="3">
        <v>3</v>
      </c>
      <c r="U265" s="3" t="s">
        <v>42</v>
      </c>
    </row>
    <row r="266" spans="1:21" ht="13.2" x14ac:dyDescent="0.25">
      <c r="A266" s="2">
        <v>44289.636154687498</v>
      </c>
      <c r="B266" s="3" t="s">
        <v>616</v>
      </c>
      <c r="C266" s="3" t="s">
        <v>26</v>
      </c>
      <c r="D266" s="3" t="s">
        <v>21</v>
      </c>
      <c r="E266" s="3" t="s">
        <v>22</v>
      </c>
      <c r="F266" s="3" t="s">
        <v>617</v>
      </c>
      <c r="G266" s="3" t="s">
        <v>426</v>
      </c>
      <c r="H266" s="3" t="s">
        <v>32</v>
      </c>
      <c r="I266" s="3">
        <v>4</v>
      </c>
      <c r="J266" s="3">
        <v>4</v>
      </c>
      <c r="K266" s="3">
        <v>4</v>
      </c>
      <c r="L266" s="3">
        <v>4</v>
      </c>
      <c r="M266" s="3">
        <v>5</v>
      </c>
      <c r="N266" s="3">
        <v>5</v>
      </c>
      <c r="O266" s="3">
        <v>5</v>
      </c>
      <c r="P266" s="3">
        <v>5</v>
      </c>
      <c r="Q266" s="3">
        <v>5</v>
      </c>
      <c r="R266" s="3">
        <v>3</v>
      </c>
      <c r="S266" s="3">
        <v>4</v>
      </c>
      <c r="T266" s="3">
        <v>5</v>
      </c>
    </row>
    <row r="267" spans="1:21" ht="13.2" x14ac:dyDescent="0.25">
      <c r="A267" s="2">
        <v>44289.636287395835</v>
      </c>
      <c r="B267" s="3" t="s">
        <v>618</v>
      </c>
      <c r="C267" s="3" t="s">
        <v>26</v>
      </c>
      <c r="D267" s="3" t="s">
        <v>21</v>
      </c>
      <c r="E267" s="3" t="s">
        <v>22</v>
      </c>
      <c r="F267" s="3" t="s">
        <v>30</v>
      </c>
      <c r="G267" s="3" t="s">
        <v>54</v>
      </c>
      <c r="H267" s="3" t="s">
        <v>32</v>
      </c>
      <c r="I267" s="3">
        <v>5</v>
      </c>
      <c r="J267" s="3">
        <v>5</v>
      </c>
      <c r="K267" s="3">
        <v>5</v>
      </c>
      <c r="L267" s="3">
        <v>5</v>
      </c>
      <c r="M267" s="3">
        <v>5</v>
      </c>
      <c r="N267" s="3">
        <v>5</v>
      </c>
      <c r="O267" s="3">
        <v>5</v>
      </c>
      <c r="P267" s="3">
        <v>5</v>
      </c>
      <c r="Q267" s="3">
        <v>5</v>
      </c>
      <c r="R267" s="3">
        <v>2</v>
      </c>
      <c r="S267" s="3">
        <v>3</v>
      </c>
      <c r="T267" s="3">
        <v>4</v>
      </c>
    </row>
    <row r="268" spans="1:21" ht="13.2" x14ac:dyDescent="0.25">
      <c r="A268" s="2">
        <v>44289.636374861111</v>
      </c>
      <c r="B268" s="3" t="s">
        <v>209</v>
      </c>
      <c r="C268" s="3" t="s">
        <v>26</v>
      </c>
      <c r="D268" s="3" t="s">
        <v>25</v>
      </c>
      <c r="E268" s="3" t="s">
        <v>22</v>
      </c>
      <c r="F268" s="3" t="s">
        <v>619</v>
      </c>
      <c r="G268" s="3" t="s">
        <v>620</v>
      </c>
      <c r="H268" s="3" t="s">
        <v>38</v>
      </c>
      <c r="I268" s="3">
        <v>5</v>
      </c>
      <c r="J268" s="3">
        <v>5</v>
      </c>
      <c r="K268" s="3">
        <v>5</v>
      </c>
      <c r="L268" s="3">
        <v>5</v>
      </c>
      <c r="M268" s="3">
        <v>5</v>
      </c>
      <c r="N268" s="3">
        <v>5</v>
      </c>
      <c r="O268" s="3">
        <v>5</v>
      </c>
      <c r="P268" s="3">
        <v>5</v>
      </c>
      <c r="Q268" s="3">
        <v>5</v>
      </c>
      <c r="R268" s="3">
        <v>3</v>
      </c>
      <c r="S268" s="3">
        <v>4</v>
      </c>
      <c r="T268" s="3">
        <v>5</v>
      </c>
      <c r="U268" s="3" t="s">
        <v>42</v>
      </c>
    </row>
    <row r="269" spans="1:21" ht="13.2" x14ac:dyDescent="0.25">
      <c r="A269" s="2">
        <v>44289.638021296298</v>
      </c>
      <c r="B269" s="3" t="s">
        <v>621</v>
      </c>
      <c r="C269" s="3" t="s">
        <v>20</v>
      </c>
      <c r="D269" s="3" t="s">
        <v>25</v>
      </c>
      <c r="E269" s="3" t="s">
        <v>31</v>
      </c>
      <c r="F269" s="3" t="s">
        <v>30</v>
      </c>
      <c r="G269" s="3" t="s">
        <v>35</v>
      </c>
      <c r="H269" s="3" t="s">
        <v>38</v>
      </c>
      <c r="I269" s="3">
        <v>4</v>
      </c>
      <c r="J269" s="3">
        <v>4</v>
      </c>
      <c r="K269" s="3">
        <v>4</v>
      </c>
      <c r="L269" s="3">
        <v>4</v>
      </c>
      <c r="M269" s="3">
        <v>3</v>
      </c>
      <c r="N269" s="3">
        <v>3</v>
      </c>
      <c r="O269" s="3">
        <v>4</v>
      </c>
      <c r="P269" s="3">
        <v>4</v>
      </c>
      <c r="Q269" s="3">
        <v>5</v>
      </c>
      <c r="R269" s="3">
        <v>1</v>
      </c>
      <c r="S269" s="3">
        <v>2</v>
      </c>
      <c r="T269" s="3">
        <v>2</v>
      </c>
    </row>
    <row r="270" spans="1:21" ht="13.2" x14ac:dyDescent="0.25">
      <c r="A270" s="2">
        <v>44289.638317777775</v>
      </c>
      <c r="B270" s="3" t="s">
        <v>622</v>
      </c>
      <c r="C270" s="3" t="s">
        <v>26</v>
      </c>
      <c r="D270" s="3" t="s">
        <v>21</v>
      </c>
      <c r="E270" s="3" t="s">
        <v>31</v>
      </c>
      <c r="F270" s="3" t="s">
        <v>434</v>
      </c>
      <c r="G270" s="3" t="s">
        <v>585</v>
      </c>
      <c r="H270" s="3" t="s">
        <v>32</v>
      </c>
      <c r="I270" s="3">
        <v>5</v>
      </c>
      <c r="J270" s="3">
        <v>5</v>
      </c>
      <c r="K270" s="3">
        <v>5</v>
      </c>
      <c r="L270" s="3">
        <v>5</v>
      </c>
      <c r="M270" s="3">
        <v>5</v>
      </c>
      <c r="N270" s="3">
        <v>5</v>
      </c>
      <c r="O270" s="3">
        <v>5</v>
      </c>
      <c r="P270" s="3">
        <v>5</v>
      </c>
      <c r="Q270" s="3">
        <v>5</v>
      </c>
      <c r="R270" s="3">
        <v>3</v>
      </c>
      <c r="S270" s="3">
        <v>4</v>
      </c>
      <c r="T270" s="3">
        <v>5</v>
      </c>
      <c r="U270" s="3" t="s">
        <v>623</v>
      </c>
    </row>
    <row r="271" spans="1:21" ht="13.2" x14ac:dyDescent="0.25">
      <c r="A271" s="2">
        <v>44289.641266736115</v>
      </c>
      <c r="B271" s="3" t="s">
        <v>624</v>
      </c>
      <c r="C271" s="3" t="s">
        <v>26</v>
      </c>
      <c r="D271" s="3" t="s">
        <v>21</v>
      </c>
      <c r="E271" s="3" t="s">
        <v>31</v>
      </c>
      <c r="F271" s="3" t="s">
        <v>434</v>
      </c>
      <c r="G271" s="3" t="s">
        <v>625</v>
      </c>
      <c r="H271" s="3" t="s">
        <v>38</v>
      </c>
      <c r="I271" s="3">
        <v>5</v>
      </c>
      <c r="J271" s="3">
        <v>5</v>
      </c>
      <c r="K271" s="3">
        <v>5</v>
      </c>
      <c r="L271" s="3">
        <v>5</v>
      </c>
      <c r="M271" s="3">
        <v>5</v>
      </c>
      <c r="N271" s="3">
        <v>5</v>
      </c>
      <c r="O271" s="3">
        <v>5</v>
      </c>
      <c r="P271" s="3">
        <v>5</v>
      </c>
      <c r="Q271" s="3">
        <v>5</v>
      </c>
      <c r="R271" s="3">
        <v>5</v>
      </c>
      <c r="S271" s="3">
        <v>5</v>
      </c>
      <c r="T271" s="3">
        <v>5</v>
      </c>
      <c r="U271" s="3" t="s">
        <v>664</v>
      </c>
    </row>
    <row r="272" spans="1:21" ht="13.2" x14ac:dyDescent="0.25">
      <c r="A272" s="2">
        <v>44289.641608101854</v>
      </c>
      <c r="B272" s="3" t="s">
        <v>626</v>
      </c>
      <c r="C272" s="3" t="s">
        <v>26</v>
      </c>
      <c r="D272" s="3" t="s">
        <v>27</v>
      </c>
      <c r="E272" s="3" t="s">
        <v>31</v>
      </c>
      <c r="F272" s="3" t="s">
        <v>294</v>
      </c>
      <c r="G272" s="3" t="s">
        <v>29</v>
      </c>
      <c r="H272" s="3" t="s">
        <v>32</v>
      </c>
      <c r="I272" s="3">
        <v>5</v>
      </c>
      <c r="J272" s="3">
        <v>5</v>
      </c>
      <c r="K272" s="3">
        <v>5</v>
      </c>
      <c r="L272" s="3">
        <v>5</v>
      </c>
      <c r="M272" s="3">
        <v>5</v>
      </c>
      <c r="N272" s="3">
        <v>5</v>
      </c>
      <c r="O272" s="3">
        <v>5</v>
      </c>
      <c r="P272" s="3">
        <v>5</v>
      </c>
      <c r="Q272" s="3">
        <v>5</v>
      </c>
      <c r="R272" s="3">
        <v>3</v>
      </c>
      <c r="S272" s="3">
        <v>4</v>
      </c>
      <c r="T272" s="3">
        <v>4</v>
      </c>
      <c r="U272" s="3" t="s">
        <v>42</v>
      </c>
    </row>
    <row r="273" spans="1:21" ht="13.2" x14ac:dyDescent="0.25">
      <c r="A273" s="2">
        <v>44289.642514108797</v>
      </c>
      <c r="B273" s="3" t="s">
        <v>627</v>
      </c>
      <c r="C273" s="3" t="s">
        <v>20</v>
      </c>
      <c r="D273" s="3" t="s">
        <v>21</v>
      </c>
      <c r="E273" s="3" t="s">
        <v>22</v>
      </c>
      <c r="F273" s="3" t="s">
        <v>23</v>
      </c>
      <c r="G273" s="3" t="s">
        <v>374</v>
      </c>
      <c r="H273" s="3" t="s">
        <v>38</v>
      </c>
      <c r="I273" s="3">
        <v>5</v>
      </c>
      <c r="J273" s="3">
        <v>5</v>
      </c>
      <c r="K273" s="3">
        <v>5</v>
      </c>
      <c r="L273" s="3">
        <v>5</v>
      </c>
      <c r="M273" s="3">
        <v>4</v>
      </c>
      <c r="N273" s="3">
        <v>4</v>
      </c>
      <c r="O273" s="3">
        <v>5</v>
      </c>
      <c r="P273" s="3">
        <v>4</v>
      </c>
      <c r="Q273" s="3">
        <v>5</v>
      </c>
      <c r="R273" s="3">
        <v>3</v>
      </c>
      <c r="S273" s="3">
        <v>4</v>
      </c>
      <c r="T273" s="3">
        <v>4</v>
      </c>
    </row>
    <row r="274" spans="1:21" ht="13.2" x14ac:dyDescent="0.25">
      <c r="A274" s="2">
        <v>44289.645243981482</v>
      </c>
      <c r="B274" s="3" t="s">
        <v>628</v>
      </c>
      <c r="C274" s="3" t="s">
        <v>26</v>
      </c>
      <c r="D274" s="3" t="s">
        <v>25</v>
      </c>
      <c r="E274" s="3" t="s">
        <v>31</v>
      </c>
      <c r="F274" s="3" t="s">
        <v>53</v>
      </c>
      <c r="G274" s="3" t="s">
        <v>53</v>
      </c>
      <c r="H274" s="3" t="s">
        <v>38</v>
      </c>
      <c r="I274" s="3">
        <v>5</v>
      </c>
      <c r="J274" s="3">
        <v>5</v>
      </c>
      <c r="K274" s="3">
        <v>5</v>
      </c>
      <c r="L274" s="3">
        <v>5</v>
      </c>
      <c r="M274" s="3">
        <v>5</v>
      </c>
      <c r="N274" s="3">
        <v>5</v>
      </c>
      <c r="O274" s="3">
        <v>5</v>
      </c>
      <c r="P274" s="3">
        <v>5</v>
      </c>
      <c r="Q274" s="3">
        <v>5</v>
      </c>
      <c r="R274" s="3">
        <v>5</v>
      </c>
      <c r="S274" s="3">
        <v>4</v>
      </c>
      <c r="T274" s="3">
        <v>4</v>
      </c>
    </row>
    <row r="275" spans="1:21" ht="13.2" x14ac:dyDescent="0.25">
      <c r="A275" s="2">
        <v>44289.650172881942</v>
      </c>
      <c r="B275" s="3" t="s">
        <v>197</v>
      </c>
      <c r="C275" s="3" t="s">
        <v>20</v>
      </c>
      <c r="D275" s="3" t="s">
        <v>21</v>
      </c>
      <c r="E275" s="3" t="s">
        <v>22</v>
      </c>
      <c r="F275" s="3" t="s">
        <v>52</v>
      </c>
      <c r="G275" s="3" t="s">
        <v>56</v>
      </c>
      <c r="H275" s="3" t="s">
        <v>38</v>
      </c>
      <c r="I275" s="3">
        <v>5</v>
      </c>
      <c r="J275" s="3">
        <v>5</v>
      </c>
      <c r="K275" s="3">
        <v>4</v>
      </c>
      <c r="L275" s="3">
        <v>5</v>
      </c>
      <c r="M275" s="3">
        <v>5</v>
      </c>
      <c r="N275" s="3">
        <v>5</v>
      </c>
      <c r="O275" s="3">
        <v>5</v>
      </c>
      <c r="P275" s="3">
        <v>5</v>
      </c>
      <c r="Q275" s="3">
        <v>5</v>
      </c>
      <c r="R275" s="3">
        <v>3</v>
      </c>
      <c r="S275" s="3">
        <v>4</v>
      </c>
      <c r="T275" s="3">
        <v>4</v>
      </c>
      <c r="U275" s="3" t="s">
        <v>665</v>
      </c>
    </row>
    <row r="276" spans="1:21" ht="13.2" x14ac:dyDescent="0.25">
      <c r="A276" s="2">
        <v>44289.654112280092</v>
      </c>
      <c r="B276" s="3" t="s">
        <v>629</v>
      </c>
      <c r="C276" s="3" t="s">
        <v>26</v>
      </c>
      <c r="D276" s="3" t="s">
        <v>25</v>
      </c>
      <c r="E276" s="3" t="s">
        <v>31</v>
      </c>
      <c r="F276" s="3" t="s">
        <v>41</v>
      </c>
      <c r="G276" s="3" t="s">
        <v>60</v>
      </c>
      <c r="H276" s="3" t="s">
        <v>38</v>
      </c>
      <c r="I276" s="3">
        <v>5</v>
      </c>
      <c r="J276" s="3">
        <v>4</v>
      </c>
      <c r="K276" s="3">
        <v>4</v>
      </c>
      <c r="L276" s="3">
        <v>4</v>
      </c>
      <c r="M276" s="3">
        <v>4</v>
      </c>
      <c r="N276" s="3">
        <v>4</v>
      </c>
      <c r="O276" s="3">
        <v>5</v>
      </c>
      <c r="P276" s="3">
        <v>5</v>
      </c>
      <c r="Q276" s="3">
        <v>5</v>
      </c>
      <c r="R276" s="3">
        <v>4</v>
      </c>
      <c r="S276" s="3">
        <v>4</v>
      </c>
      <c r="T276" s="3">
        <v>4</v>
      </c>
    </row>
    <row r="277" spans="1:21" ht="13.2" x14ac:dyDescent="0.25">
      <c r="A277" s="2">
        <v>44289.656409166666</v>
      </c>
      <c r="B277" s="3" t="s">
        <v>630</v>
      </c>
      <c r="C277" s="3" t="s">
        <v>26</v>
      </c>
      <c r="D277" s="3" t="s">
        <v>25</v>
      </c>
      <c r="E277" s="3" t="s">
        <v>31</v>
      </c>
      <c r="F277" s="3" t="s">
        <v>30</v>
      </c>
      <c r="G277" s="3" t="s">
        <v>54</v>
      </c>
      <c r="H277" s="3" t="s">
        <v>32</v>
      </c>
      <c r="I277" s="3">
        <v>4</v>
      </c>
      <c r="J277" s="3">
        <v>4</v>
      </c>
      <c r="K277" s="3">
        <v>4</v>
      </c>
      <c r="L277" s="3">
        <v>4</v>
      </c>
      <c r="M277" s="3">
        <v>4</v>
      </c>
      <c r="N277" s="3">
        <v>4</v>
      </c>
      <c r="O277" s="3">
        <v>4</v>
      </c>
      <c r="P277" s="3">
        <v>4</v>
      </c>
      <c r="Q277" s="3">
        <v>4</v>
      </c>
      <c r="R277" s="3">
        <v>2</v>
      </c>
      <c r="S277" s="3">
        <v>4</v>
      </c>
      <c r="T277" s="3">
        <v>4</v>
      </c>
    </row>
    <row r="278" spans="1:21" ht="13.2" x14ac:dyDescent="0.25">
      <c r="A278" s="2">
        <v>44289.657150416664</v>
      </c>
      <c r="B278" s="3" t="s">
        <v>631</v>
      </c>
      <c r="C278" s="3" t="s">
        <v>20</v>
      </c>
      <c r="D278" s="3" t="s">
        <v>21</v>
      </c>
      <c r="E278" s="3" t="s">
        <v>22</v>
      </c>
      <c r="F278" s="3" t="s">
        <v>53</v>
      </c>
      <c r="G278" s="3" t="s">
        <v>34</v>
      </c>
      <c r="H278" s="3" t="s">
        <v>38</v>
      </c>
      <c r="I278" s="3">
        <v>4</v>
      </c>
      <c r="J278" s="3">
        <v>4</v>
      </c>
      <c r="K278" s="3">
        <v>4</v>
      </c>
      <c r="L278" s="3">
        <v>4</v>
      </c>
      <c r="M278" s="3">
        <v>4</v>
      </c>
      <c r="N278" s="3">
        <v>4</v>
      </c>
      <c r="O278" s="3">
        <v>4</v>
      </c>
      <c r="P278" s="3">
        <v>4</v>
      </c>
      <c r="Q278" s="3">
        <v>4</v>
      </c>
      <c r="R278" s="3">
        <v>4</v>
      </c>
      <c r="S278" s="3">
        <v>4</v>
      </c>
      <c r="T278" s="3">
        <v>4</v>
      </c>
    </row>
    <row r="279" spans="1:21" ht="13.2" x14ac:dyDescent="0.25">
      <c r="A279" s="2">
        <v>44289.660111412042</v>
      </c>
      <c r="B279" s="3" t="s">
        <v>632</v>
      </c>
      <c r="C279" s="3" t="s">
        <v>26</v>
      </c>
      <c r="D279" s="3" t="s">
        <v>21</v>
      </c>
      <c r="E279" s="3" t="s">
        <v>22</v>
      </c>
      <c r="F279" s="3" t="s">
        <v>44</v>
      </c>
      <c r="G279" s="3" t="s">
        <v>275</v>
      </c>
      <c r="H279" s="3" t="s">
        <v>32</v>
      </c>
      <c r="I279" s="3">
        <v>5</v>
      </c>
      <c r="J279" s="3">
        <v>5</v>
      </c>
      <c r="K279" s="3">
        <v>5</v>
      </c>
      <c r="L279" s="3">
        <v>5</v>
      </c>
      <c r="M279" s="3">
        <v>5</v>
      </c>
      <c r="N279" s="3">
        <v>5</v>
      </c>
      <c r="O279" s="3">
        <v>5</v>
      </c>
      <c r="P279" s="3">
        <v>5</v>
      </c>
      <c r="Q279" s="3">
        <v>5</v>
      </c>
      <c r="R279" s="3">
        <v>2</v>
      </c>
      <c r="S279" s="3">
        <v>4</v>
      </c>
      <c r="T279" s="3">
        <v>4</v>
      </c>
      <c r="U279" s="3" t="s">
        <v>666</v>
      </c>
    </row>
    <row r="280" spans="1:21" ht="13.2" x14ac:dyDescent="0.25">
      <c r="A280" s="2">
        <v>44289.662390243058</v>
      </c>
      <c r="B280" s="3" t="s">
        <v>218</v>
      </c>
      <c r="C280" s="3" t="s">
        <v>20</v>
      </c>
      <c r="D280" s="3" t="s">
        <v>58</v>
      </c>
      <c r="E280" s="3" t="s">
        <v>22</v>
      </c>
      <c r="F280" s="3" t="s">
        <v>212</v>
      </c>
      <c r="G280" s="3" t="s">
        <v>633</v>
      </c>
      <c r="H280" s="3" t="s">
        <v>32</v>
      </c>
      <c r="I280" s="3">
        <v>4</v>
      </c>
      <c r="J280" s="3">
        <v>4</v>
      </c>
      <c r="K280" s="3">
        <v>4</v>
      </c>
      <c r="L280" s="3">
        <v>4</v>
      </c>
      <c r="M280" s="3">
        <v>4</v>
      </c>
      <c r="N280" s="3">
        <v>4</v>
      </c>
      <c r="O280" s="3">
        <v>5</v>
      </c>
      <c r="P280" s="3">
        <v>5</v>
      </c>
      <c r="Q280" s="3">
        <v>5</v>
      </c>
      <c r="R280" s="3">
        <v>3</v>
      </c>
      <c r="S280" s="3">
        <v>4</v>
      </c>
      <c r="T280" s="3">
        <v>4</v>
      </c>
      <c r="U280" s="3" t="s">
        <v>634</v>
      </c>
    </row>
    <row r="281" spans="1:21" ht="13.2" x14ac:dyDescent="0.25">
      <c r="A281" s="2">
        <v>44291.412307210645</v>
      </c>
      <c r="B281" s="3" t="s">
        <v>635</v>
      </c>
      <c r="C281" s="3" t="s">
        <v>26</v>
      </c>
      <c r="D281" s="3" t="s">
        <v>27</v>
      </c>
      <c r="E281" s="3" t="s">
        <v>31</v>
      </c>
      <c r="F281" s="3" t="s">
        <v>33</v>
      </c>
      <c r="G281" s="3" t="s">
        <v>636</v>
      </c>
      <c r="H281" s="3" t="s">
        <v>32</v>
      </c>
      <c r="I281" s="3">
        <v>5</v>
      </c>
      <c r="J281" s="3">
        <v>5</v>
      </c>
      <c r="K281" s="3">
        <v>5</v>
      </c>
      <c r="L281" s="3">
        <v>5</v>
      </c>
      <c r="M281" s="3">
        <v>5</v>
      </c>
      <c r="N281" s="3">
        <v>5</v>
      </c>
      <c r="O281" s="3">
        <v>5</v>
      </c>
      <c r="P281" s="3">
        <v>5</v>
      </c>
      <c r="Q281" s="3">
        <v>5</v>
      </c>
      <c r="R281" s="3">
        <v>3</v>
      </c>
      <c r="S281" s="3">
        <v>4</v>
      </c>
      <c r="T281" s="3">
        <v>4</v>
      </c>
      <c r="U281" s="3" t="s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U101"/>
  <sheetViews>
    <sheetView topLeftCell="A43" zoomScale="70" zoomScaleNormal="70" workbookViewId="0">
      <selection activeCell="Q40" sqref="Q40"/>
    </sheetView>
  </sheetViews>
  <sheetFormatPr defaultColWidth="14.44140625" defaultRowHeight="13.2" x14ac:dyDescent="0.25"/>
  <cols>
    <col min="1" max="1" width="40.5546875" bestFit="1" customWidth="1"/>
    <col min="2" max="5" width="21.5546875" customWidth="1"/>
    <col min="6" max="6" width="34.6640625" bestFit="1" customWidth="1"/>
    <col min="7" max="7" width="29.109375" bestFit="1" customWidth="1"/>
    <col min="8" max="26" width="21.5546875" customWidth="1"/>
  </cols>
  <sheetData>
    <row r="1" spans="1:21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5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5.75" customHeight="1" x14ac:dyDescent="0.25">
      <c r="A2" s="2">
        <v>44289.40447282407</v>
      </c>
      <c r="B2" s="3" t="s">
        <v>234</v>
      </c>
      <c r="C2" s="3" t="s">
        <v>20</v>
      </c>
      <c r="D2" s="3" t="s">
        <v>27</v>
      </c>
      <c r="E2" s="3" t="s">
        <v>31</v>
      </c>
      <c r="F2" s="3" t="s">
        <v>222</v>
      </c>
      <c r="G2" s="3" t="s">
        <v>222</v>
      </c>
      <c r="H2" s="3" t="s">
        <v>24</v>
      </c>
      <c r="I2" s="3">
        <v>5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5</v>
      </c>
      <c r="P2" s="3">
        <v>5</v>
      </c>
      <c r="Q2" s="3">
        <v>5</v>
      </c>
      <c r="R2" s="3">
        <v>3</v>
      </c>
      <c r="S2" s="3">
        <v>4</v>
      </c>
      <c r="T2" s="3">
        <v>4</v>
      </c>
    </row>
    <row r="3" spans="1:21" ht="15.75" customHeight="1" x14ac:dyDescent="0.25">
      <c r="A3" s="2">
        <v>44289.406375636579</v>
      </c>
      <c r="B3" s="3" t="s">
        <v>236</v>
      </c>
      <c r="C3" s="3" t="s">
        <v>20</v>
      </c>
      <c r="D3" s="3" t="s">
        <v>25</v>
      </c>
      <c r="E3" s="3" t="s">
        <v>31</v>
      </c>
      <c r="F3" s="3" t="s">
        <v>30</v>
      </c>
      <c r="G3" s="3" t="s">
        <v>237</v>
      </c>
      <c r="H3" s="3" t="s">
        <v>24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2</v>
      </c>
      <c r="S3" s="3">
        <v>3</v>
      </c>
      <c r="T3" s="3">
        <v>4</v>
      </c>
      <c r="U3" s="3" t="s">
        <v>238</v>
      </c>
    </row>
    <row r="4" spans="1:21" ht="15.75" customHeight="1" x14ac:dyDescent="0.25">
      <c r="A4" s="2">
        <v>44289.407075162038</v>
      </c>
      <c r="B4" s="3" t="s">
        <v>239</v>
      </c>
      <c r="C4" s="3" t="s">
        <v>20</v>
      </c>
      <c r="D4" s="3" t="s">
        <v>21</v>
      </c>
      <c r="E4" s="3" t="s">
        <v>22</v>
      </c>
      <c r="F4" s="3" t="s">
        <v>30</v>
      </c>
      <c r="G4" s="3" t="s">
        <v>240</v>
      </c>
      <c r="H4" s="3" t="s">
        <v>24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3</v>
      </c>
      <c r="S4" s="3">
        <v>4</v>
      </c>
      <c r="T4" s="3">
        <v>4</v>
      </c>
    </row>
    <row r="5" spans="1:21" ht="15.75" customHeight="1" x14ac:dyDescent="0.25">
      <c r="A5" s="2">
        <v>44289.409020532403</v>
      </c>
      <c r="B5" s="3" t="s">
        <v>241</v>
      </c>
      <c r="C5" s="3" t="s">
        <v>26</v>
      </c>
      <c r="D5" s="3" t="s">
        <v>27</v>
      </c>
      <c r="E5" s="3" t="s">
        <v>22</v>
      </c>
      <c r="F5" s="3" t="s">
        <v>64</v>
      </c>
      <c r="G5" s="3" t="s">
        <v>242</v>
      </c>
      <c r="H5" s="3" t="s">
        <v>24</v>
      </c>
      <c r="I5" s="3">
        <v>4</v>
      </c>
      <c r="J5" s="3">
        <v>4</v>
      </c>
      <c r="K5" s="3">
        <v>4</v>
      </c>
      <c r="L5" s="3">
        <v>3</v>
      </c>
      <c r="M5" s="3">
        <v>3</v>
      </c>
      <c r="N5" s="3">
        <v>4</v>
      </c>
      <c r="O5" s="3">
        <v>4</v>
      </c>
      <c r="P5" s="3">
        <v>4</v>
      </c>
      <c r="Q5" s="3">
        <v>4</v>
      </c>
      <c r="R5" s="3">
        <v>3</v>
      </c>
      <c r="S5" s="3">
        <v>4</v>
      </c>
      <c r="T5" s="3">
        <v>4</v>
      </c>
    </row>
    <row r="6" spans="1:21" ht="15.75" customHeight="1" x14ac:dyDescent="0.25">
      <c r="A6" s="2">
        <v>44289.4148140162</v>
      </c>
      <c r="B6" s="3" t="s">
        <v>244</v>
      </c>
      <c r="C6" s="3" t="s">
        <v>26</v>
      </c>
      <c r="D6" s="3" t="s">
        <v>27</v>
      </c>
      <c r="E6" s="3" t="s">
        <v>31</v>
      </c>
      <c r="F6" s="3" t="s">
        <v>553</v>
      </c>
      <c r="G6" s="3" t="s">
        <v>553</v>
      </c>
      <c r="H6" s="3" t="s">
        <v>24</v>
      </c>
      <c r="I6" s="3">
        <v>5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5</v>
      </c>
      <c r="S6" s="3">
        <v>5</v>
      </c>
      <c r="T6" s="3">
        <v>5</v>
      </c>
    </row>
    <row r="7" spans="1:21" ht="15.75" customHeight="1" x14ac:dyDescent="0.25">
      <c r="A7" s="2">
        <v>44289.416637627313</v>
      </c>
      <c r="B7" s="3" t="s">
        <v>252</v>
      </c>
      <c r="C7" s="3" t="s">
        <v>20</v>
      </c>
      <c r="D7" s="3" t="s">
        <v>27</v>
      </c>
      <c r="E7" s="3" t="s">
        <v>31</v>
      </c>
      <c r="F7" s="3" t="s">
        <v>553</v>
      </c>
      <c r="G7" s="3" t="s">
        <v>553</v>
      </c>
      <c r="H7" s="3" t="s">
        <v>24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 t="s">
        <v>207</v>
      </c>
    </row>
    <row r="8" spans="1:21" ht="15.75" customHeight="1" x14ac:dyDescent="0.25">
      <c r="A8" s="2">
        <v>44289.416811574076</v>
      </c>
      <c r="B8" s="3" t="s">
        <v>256</v>
      </c>
      <c r="C8" s="3" t="s">
        <v>20</v>
      </c>
      <c r="D8" s="3" t="s">
        <v>25</v>
      </c>
      <c r="E8" s="3" t="s">
        <v>22</v>
      </c>
      <c r="F8" s="3" t="s">
        <v>30</v>
      </c>
      <c r="G8" s="3" t="s">
        <v>257</v>
      </c>
      <c r="H8" s="3" t="s">
        <v>24</v>
      </c>
      <c r="I8" s="3">
        <v>4</v>
      </c>
      <c r="J8" s="3">
        <v>5</v>
      </c>
      <c r="K8" s="3">
        <v>5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2</v>
      </c>
      <c r="S8" s="3">
        <v>3</v>
      </c>
      <c r="T8" s="3">
        <v>4</v>
      </c>
    </row>
    <row r="9" spans="1:21" ht="15.75" customHeight="1" x14ac:dyDescent="0.25">
      <c r="A9" s="2">
        <v>44289.418612696754</v>
      </c>
      <c r="B9" s="3" t="s">
        <v>261</v>
      </c>
      <c r="C9" s="3" t="s">
        <v>26</v>
      </c>
      <c r="D9" s="3" t="s">
        <v>27</v>
      </c>
      <c r="E9" s="3" t="s">
        <v>31</v>
      </c>
      <c r="F9" s="3" t="s">
        <v>30</v>
      </c>
      <c r="G9" s="3" t="s">
        <v>48</v>
      </c>
      <c r="H9" s="3" t="s">
        <v>24</v>
      </c>
      <c r="I9" s="3">
        <v>5</v>
      </c>
      <c r="J9" s="3">
        <v>4</v>
      </c>
      <c r="K9" s="3">
        <v>4</v>
      </c>
      <c r="L9" s="3">
        <v>3</v>
      </c>
      <c r="M9" s="3">
        <v>4</v>
      </c>
      <c r="N9" s="3">
        <v>5</v>
      </c>
      <c r="O9" s="3">
        <v>5</v>
      </c>
      <c r="P9" s="3">
        <v>4</v>
      </c>
      <c r="Q9" s="3">
        <v>4</v>
      </c>
      <c r="R9" s="3">
        <v>3</v>
      </c>
      <c r="S9" s="3">
        <v>4</v>
      </c>
      <c r="T9" s="3">
        <v>4</v>
      </c>
    </row>
    <row r="10" spans="1:21" ht="15.75" customHeight="1" x14ac:dyDescent="0.25">
      <c r="A10" s="2">
        <v>44289.4189940625</v>
      </c>
      <c r="B10" s="3" t="s">
        <v>264</v>
      </c>
      <c r="C10" s="3" t="s">
        <v>20</v>
      </c>
      <c r="D10" s="3" t="s">
        <v>27</v>
      </c>
      <c r="E10" s="3" t="s">
        <v>31</v>
      </c>
      <c r="F10" s="3" t="s">
        <v>30</v>
      </c>
      <c r="G10" s="3" t="s">
        <v>48</v>
      </c>
      <c r="H10" s="3" t="s">
        <v>24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 t="s">
        <v>637</v>
      </c>
    </row>
    <row r="11" spans="1:21" ht="15.75" customHeight="1" x14ac:dyDescent="0.25">
      <c r="A11" s="2">
        <v>44289.419611898149</v>
      </c>
      <c r="B11" s="3" t="s">
        <v>267</v>
      </c>
      <c r="C11" s="3" t="s">
        <v>20</v>
      </c>
      <c r="D11" s="3" t="s">
        <v>27</v>
      </c>
      <c r="E11" s="3" t="s">
        <v>31</v>
      </c>
      <c r="F11" s="3" t="s">
        <v>23</v>
      </c>
      <c r="G11" s="3" t="s">
        <v>268</v>
      </c>
      <c r="H11" s="3" t="s">
        <v>24</v>
      </c>
      <c r="I11" s="3">
        <v>5</v>
      </c>
      <c r="J11" s="3">
        <v>5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 t="s">
        <v>42</v>
      </c>
    </row>
    <row r="12" spans="1:21" ht="15.75" customHeight="1" x14ac:dyDescent="0.25">
      <c r="A12" s="2">
        <v>44289.419677442129</v>
      </c>
      <c r="B12" s="3" t="s">
        <v>269</v>
      </c>
      <c r="C12" s="3" t="s">
        <v>26</v>
      </c>
      <c r="D12" s="3" t="s">
        <v>27</v>
      </c>
      <c r="E12" s="3" t="s">
        <v>31</v>
      </c>
      <c r="F12" s="3" t="s">
        <v>179</v>
      </c>
      <c r="G12" s="3" t="s">
        <v>200</v>
      </c>
      <c r="H12" s="3" t="s">
        <v>24</v>
      </c>
      <c r="I12" s="3">
        <v>4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3</v>
      </c>
      <c r="S12" s="3">
        <v>4</v>
      </c>
      <c r="T12" s="3">
        <v>4</v>
      </c>
    </row>
    <row r="13" spans="1:21" ht="15.75" customHeight="1" x14ac:dyDescent="0.25">
      <c r="A13" s="2">
        <v>44289.419820532406</v>
      </c>
      <c r="B13" s="3" t="s">
        <v>270</v>
      </c>
      <c r="C13" s="3" t="s">
        <v>20</v>
      </c>
      <c r="D13" s="3" t="s">
        <v>21</v>
      </c>
      <c r="E13" s="3" t="s">
        <v>31</v>
      </c>
      <c r="F13" s="3" t="s">
        <v>52</v>
      </c>
      <c r="G13" s="3" t="s">
        <v>185</v>
      </c>
      <c r="H13" s="3" t="s">
        <v>24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 t="s">
        <v>271</v>
      </c>
    </row>
    <row r="14" spans="1:21" ht="15.75" customHeight="1" x14ac:dyDescent="0.25">
      <c r="A14" s="2">
        <v>44289.421470358793</v>
      </c>
      <c r="B14" s="3" t="s">
        <v>284</v>
      </c>
      <c r="C14" s="3" t="s">
        <v>26</v>
      </c>
      <c r="D14" s="3" t="s">
        <v>27</v>
      </c>
      <c r="E14" s="3" t="s">
        <v>31</v>
      </c>
      <c r="F14" s="3" t="s">
        <v>30</v>
      </c>
      <c r="G14" s="3" t="s">
        <v>48</v>
      </c>
      <c r="H14" s="3" t="s">
        <v>24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5</v>
      </c>
      <c r="P14" s="3">
        <v>4</v>
      </c>
      <c r="Q14" s="3">
        <v>4</v>
      </c>
      <c r="R14" s="3">
        <v>2</v>
      </c>
      <c r="S14" s="3">
        <v>3</v>
      </c>
      <c r="T14" s="3">
        <v>3</v>
      </c>
    </row>
    <row r="15" spans="1:21" ht="15.75" customHeight="1" x14ac:dyDescent="0.25">
      <c r="A15" s="2">
        <v>44289.421881250004</v>
      </c>
      <c r="B15" s="3" t="s">
        <v>285</v>
      </c>
      <c r="C15" s="3" t="s">
        <v>20</v>
      </c>
      <c r="D15" s="3" t="s">
        <v>27</v>
      </c>
      <c r="E15" s="3" t="s">
        <v>31</v>
      </c>
      <c r="F15" s="3" t="s">
        <v>553</v>
      </c>
      <c r="G15" s="3" t="s">
        <v>553</v>
      </c>
      <c r="H15" s="3" t="s">
        <v>24</v>
      </c>
      <c r="I15" s="3">
        <v>3</v>
      </c>
      <c r="J15" s="3">
        <v>1</v>
      </c>
      <c r="K15" s="3">
        <v>1</v>
      </c>
      <c r="L15" s="3">
        <v>1</v>
      </c>
      <c r="M15" s="3">
        <v>1</v>
      </c>
      <c r="N15" s="3">
        <v>2</v>
      </c>
      <c r="O15" s="3">
        <v>3</v>
      </c>
      <c r="P15" s="3">
        <v>2</v>
      </c>
      <c r="Q15" s="3">
        <v>2</v>
      </c>
      <c r="R15" s="3">
        <v>3</v>
      </c>
      <c r="S15" s="3">
        <v>3</v>
      </c>
      <c r="T15" s="3">
        <v>2</v>
      </c>
      <c r="U15" s="3" t="s">
        <v>638</v>
      </c>
    </row>
    <row r="16" spans="1:21" ht="15.75" customHeight="1" x14ac:dyDescent="0.25">
      <c r="A16" s="2">
        <v>44289.422713807871</v>
      </c>
      <c r="B16" s="3" t="s">
        <v>288</v>
      </c>
      <c r="C16" s="3" t="s">
        <v>20</v>
      </c>
      <c r="D16" s="3" t="s">
        <v>25</v>
      </c>
      <c r="E16" s="3" t="s">
        <v>31</v>
      </c>
      <c r="F16" s="3" t="s">
        <v>553</v>
      </c>
      <c r="G16" s="3" t="s">
        <v>553</v>
      </c>
      <c r="H16" s="3" t="s">
        <v>24</v>
      </c>
      <c r="I16" s="3">
        <v>4</v>
      </c>
      <c r="J16" s="3">
        <v>5</v>
      </c>
      <c r="K16" s="3">
        <v>5</v>
      </c>
      <c r="L16" s="3">
        <v>4</v>
      </c>
      <c r="M16" s="3">
        <v>5</v>
      </c>
      <c r="N16" s="3">
        <v>4</v>
      </c>
      <c r="O16" s="3">
        <v>5</v>
      </c>
      <c r="P16" s="3">
        <v>5</v>
      </c>
      <c r="Q16" s="3">
        <v>4</v>
      </c>
      <c r="R16" s="3">
        <v>3</v>
      </c>
      <c r="S16" s="3">
        <v>4</v>
      </c>
      <c r="T16" s="3">
        <v>4</v>
      </c>
    </row>
    <row r="17" spans="1:21" ht="15.75" customHeight="1" x14ac:dyDescent="0.25">
      <c r="A17" s="2">
        <v>44289.424561053238</v>
      </c>
      <c r="B17" s="3" t="s">
        <v>293</v>
      </c>
      <c r="C17" s="3" t="s">
        <v>20</v>
      </c>
      <c r="D17" s="3" t="s">
        <v>27</v>
      </c>
      <c r="E17" s="3" t="s">
        <v>31</v>
      </c>
      <c r="F17" s="3" t="s">
        <v>40</v>
      </c>
      <c r="G17" s="3" t="s">
        <v>39</v>
      </c>
      <c r="H17" s="3" t="s">
        <v>24</v>
      </c>
      <c r="I17" s="3">
        <v>4</v>
      </c>
      <c r="J17" s="3">
        <v>4</v>
      </c>
      <c r="K17" s="3">
        <v>3</v>
      </c>
      <c r="L17" s="3">
        <v>3</v>
      </c>
      <c r="M17" s="3">
        <v>4</v>
      </c>
      <c r="N17" s="3">
        <v>4</v>
      </c>
      <c r="O17" s="3">
        <v>4</v>
      </c>
      <c r="P17" s="3">
        <v>4</v>
      </c>
      <c r="Q17" s="3">
        <v>5</v>
      </c>
      <c r="R17" s="3">
        <v>3</v>
      </c>
      <c r="S17" s="3">
        <v>4</v>
      </c>
      <c r="T17" s="3">
        <v>4</v>
      </c>
    </row>
    <row r="18" spans="1:21" ht="15.75" customHeight="1" x14ac:dyDescent="0.25">
      <c r="A18" s="2">
        <v>44289.426122037039</v>
      </c>
      <c r="B18" s="3" t="s">
        <v>300</v>
      </c>
      <c r="C18" s="3" t="s">
        <v>20</v>
      </c>
      <c r="D18" s="3" t="s">
        <v>27</v>
      </c>
      <c r="E18" s="3" t="s">
        <v>31</v>
      </c>
      <c r="F18" s="3" t="s">
        <v>179</v>
      </c>
      <c r="G18" s="3" t="s">
        <v>301</v>
      </c>
      <c r="H18" s="3" t="s">
        <v>24</v>
      </c>
      <c r="I18" s="3">
        <v>4</v>
      </c>
      <c r="J18" s="3">
        <v>5</v>
      </c>
      <c r="K18" s="3">
        <v>5</v>
      </c>
      <c r="L18" s="3">
        <v>4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</row>
    <row r="19" spans="1:21" ht="15.75" customHeight="1" x14ac:dyDescent="0.25">
      <c r="A19" s="2">
        <v>44289.42714324074</v>
      </c>
      <c r="B19" s="3" t="s">
        <v>305</v>
      </c>
      <c r="C19" s="3" t="s">
        <v>26</v>
      </c>
      <c r="D19" s="3" t="s">
        <v>25</v>
      </c>
      <c r="E19" s="3" t="s">
        <v>22</v>
      </c>
      <c r="F19" s="3" t="s">
        <v>46</v>
      </c>
      <c r="G19" s="3" t="s">
        <v>306</v>
      </c>
      <c r="H19" s="3" t="s">
        <v>24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2</v>
      </c>
      <c r="S19" s="3">
        <v>3</v>
      </c>
      <c r="T19" s="3">
        <v>4</v>
      </c>
    </row>
    <row r="20" spans="1:21" ht="15.75" customHeight="1" x14ac:dyDescent="0.25">
      <c r="A20" s="2">
        <v>44289.427327627316</v>
      </c>
      <c r="B20" s="3" t="s">
        <v>307</v>
      </c>
      <c r="C20" s="3" t="s">
        <v>26</v>
      </c>
      <c r="D20" s="3" t="s">
        <v>27</v>
      </c>
      <c r="E20" s="3" t="s">
        <v>31</v>
      </c>
      <c r="F20" s="3" t="s">
        <v>30</v>
      </c>
      <c r="G20" s="3" t="s">
        <v>48</v>
      </c>
      <c r="H20" s="3" t="s">
        <v>24</v>
      </c>
      <c r="I20" s="3">
        <v>5</v>
      </c>
      <c r="J20" s="3">
        <v>5</v>
      </c>
      <c r="K20" s="3">
        <v>5</v>
      </c>
      <c r="L20" s="3">
        <v>4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3</v>
      </c>
      <c r="S20" s="3">
        <v>4</v>
      </c>
      <c r="T20" s="3">
        <v>4</v>
      </c>
      <c r="U20" s="3" t="s">
        <v>42</v>
      </c>
    </row>
    <row r="21" spans="1:21" ht="15.75" customHeight="1" x14ac:dyDescent="0.25">
      <c r="A21" s="2">
        <v>44289.429850682871</v>
      </c>
      <c r="B21" s="3" t="s">
        <v>325</v>
      </c>
      <c r="C21" s="3" t="s">
        <v>20</v>
      </c>
      <c r="D21" s="3" t="s">
        <v>27</v>
      </c>
      <c r="E21" s="3" t="s">
        <v>31</v>
      </c>
      <c r="F21" s="3" t="s">
        <v>52</v>
      </c>
      <c r="G21" s="3" t="s">
        <v>292</v>
      </c>
      <c r="H21" s="3" t="s">
        <v>24</v>
      </c>
      <c r="I21" s="3">
        <v>5</v>
      </c>
      <c r="J21" s="3">
        <v>5</v>
      </c>
      <c r="K21" s="3">
        <v>5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3</v>
      </c>
      <c r="S21" s="3">
        <v>4</v>
      </c>
      <c r="T21" s="3">
        <v>5</v>
      </c>
      <c r="U21" s="3" t="s">
        <v>326</v>
      </c>
    </row>
    <row r="22" spans="1:21" ht="15.75" customHeight="1" x14ac:dyDescent="0.25">
      <c r="A22" s="2">
        <v>44289.430408773143</v>
      </c>
      <c r="B22" s="3" t="s">
        <v>330</v>
      </c>
      <c r="C22" s="3" t="s">
        <v>26</v>
      </c>
      <c r="D22" s="3" t="s">
        <v>27</v>
      </c>
      <c r="E22" s="3" t="s">
        <v>22</v>
      </c>
      <c r="F22" s="3" t="s">
        <v>64</v>
      </c>
      <c r="G22" s="3" t="s">
        <v>242</v>
      </c>
      <c r="H22" s="3" t="s">
        <v>24</v>
      </c>
      <c r="I22" s="3">
        <v>5</v>
      </c>
      <c r="J22" s="3">
        <v>4</v>
      </c>
      <c r="K22" s="3">
        <v>4</v>
      </c>
      <c r="L22" s="3">
        <v>5</v>
      </c>
      <c r="M22" s="3">
        <v>4</v>
      </c>
      <c r="N22" s="3">
        <v>5</v>
      </c>
      <c r="O22" s="3">
        <v>5</v>
      </c>
      <c r="P22" s="3">
        <v>5</v>
      </c>
      <c r="Q22" s="3">
        <v>5</v>
      </c>
      <c r="R22" s="3">
        <v>2</v>
      </c>
      <c r="S22" s="3">
        <v>3</v>
      </c>
      <c r="T22" s="3">
        <v>4</v>
      </c>
    </row>
    <row r="23" spans="1:21" ht="15.75" customHeight="1" x14ac:dyDescent="0.25">
      <c r="A23" s="2">
        <v>44289.434780208336</v>
      </c>
      <c r="B23" s="3" t="s">
        <v>338</v>
      </c>
      <c r="C23" s="3" t="s">
        <v>20</v>
      </c>
      <c r="D23" s="3" t="s">
        <v>21</v>
      </c>
      <c r="E23" s="3" t="s">
        <v>22</v>
      </c>
      <c r="F23" s="3" t="s">
        <v>23</v>
      </c>
      <c r="G23" s="3" t="s">
        <v>439</v>
      </c>
      <c r="H23" s="3" t="s">
        <v>24</v>
      </c>
      <c r="I23" s="3">
        <v>5</v>
      </c>
      <c r="J23" s="3">
        <v>5</v>
      </c>
      <c r="K23" s="3">
        <v>5</v>
      </c>
      <c r="L23" s="3">
        <v>4</v>
      </c>
      <c r="M23" s="3">
        <v>5</v>
      </c>
      <c r="N23" s="3">
        <v>4</v>
      </c>
      <c r="O23" s="3">
        <v>5</v>
      </c>
      <c r="P23" s="3">
        <v>5</v>
      </c>
      <c r="Q23" s="3">
        <v>5</v>
      </c>
      <c r="R23" s="3">
        <v>2</v>
      </c>
      <c r="S23" s="3">
        <v>4</v>
      </c>
      <c r="T23" s="3">
        <v>4</v>
      </c>
      <c r="U23" s="3" t="s">
        <v>340</v>
      </c>
    </row>
    <row r="24" spans="1:21" ht="15.75" customHeight="1" x14ac:dyDescent="0.25">
      <c r="A24" s="2">
        <v>44289.435171192134</v>
      </c>
      <c r="B24" s="3" t="s">
        <v>344</v>
      </c>
      <c r="C24" s="3" t="s">
        <v>26</v>
      </c>
      <c r="D24" s="3" t="s">
        <v>27</v>
      </c>
      <c r="E24" s="3" t="s">
        <v>31</v>
      </c>
      <c r="F24" s="3" t="s">
        <v>553</v>
      </c>
      <c r="G24" s="3" t="s">
        <v>553</v>
      </c>
      <c r="H24" s="3" t="s">
        <v>24</v>
      </c>
      <c r="I24" s="3">
        <v>5</v>
      </c>
      <c r="J24" s="3">
        <v>4</v>
      </c>
      <c r="K24" s="3">
        <v>5</v>
      </c>
      <c r="L24" s="3">
        <v>4</v>
      </c>
      <c r="M24" s="3">
        <v>4</v>
      </c>
      <c r="N24" s="3">
        <v>4</v>
      </c>
      <c r="O24" s="3">
        <v>2</v>
      </c>
      <c r="P24" s="3">
        <v>3</v>
      </c>
      <c r="Q24" s="3">
        <v>5</v>
      </c>
      <c r="R24" s="3">
        <v>4</v>
      </c>
      <c r="S24" s="3">
        <v>4</v>
      </c>
      <c r="T24" s="3">
        <v>4</v>
      </c>
    </row>
    <row r="25" spans="1:21" ht="15.75" customHeight="1" x14ac:dyDescent="0.25">
      <c r="A25" s="2">
        <v>44289.435587430555</v>
      </c>
      <c r="B25" s="3" t="s">
        <v>348</v>
      </c>
      <c r="C25" s="3" t="s">
        <v>20</v>
      </c>
      <c r="D25" s="3" t="s">
        <v>27</v>
      </c>
      <c r="E25" s="3" t="s">
        <v>31</v>
      </c>
      <c r="F25" s="3" t="s">
        <v>30</v>
      </c>
      <c r="G25" s="3" t="s">
        <v>204</v>
      </c>
      <c r="H25" s="3" t="s">
        <v>24</v>
      </c>
      <c r="I25" s="3">
        <v>5</v>
      </c>
      <c r="J25" s="3">
        <v>4</v>
      </c>
      <c r="K25" s="3">
        <v>3</v>
      </c>
      <c r="L25" s="3">
        <v>2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  <c r="R25" s="3">
        <v>3</v>
      </c>
      <c r="S25" s="3">
        <v>4</v>
      </c>
      <c r="T25" s="3">
        <v>4</v>
      </c>
    </row>
    <row r="26" spans="1:21" ht="15.75" customHeight="1" x14ac:dyDescent="0.25">
      <c r="A26" s="2">
        <v>44289.435705254626</v>
      </c>
      <c r="B26" s="3" t="s">
        <v>350</v>
      </c>
      <c r="C26" s="3" t="s">
        <v>26</v>
      </c>
      <c r="D26" s="3" t="s">
        <v>27</v>
      </c>
      <c r="E26" s="3" t="s">
        <v>31</v>
      </c>
      <c r="F26" s="3" t="s">
        <v>30</v>
      </c>
      <c r="G26" s="3" t="s">
        <v>48</v>
      </c>
      <c r="H26" s="3" t="s">
        <v>24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3</v>
      </c>
      <c r="Q26" s="3">
        <v>4</v>
      </c>
      <c r="R26" s="3">
        <v>2</v>
      </c>
      <c r="S26" s="3">
        <v>3</v>
      </c>
      <c r="T26" s="3">
        <v>4</v>
      </c>
      <c r="U26" s="3" t="s">
        <v>42</v>
      </c>
    </row>
    <row r="27" spans="1:21" ht="15.75" customHeight="1" x14ac:dyDescent="0.25">
      <c r="A27" s="2">
        <v>44289.437286701388</v>
      </c>
      <c r="B27" s="3" t="s">
        <v>356</v>
      </c>
      <c r="C27" s="3" t="s">
        <v>26</v>
      </c>
      <c r="D27" s="3" t="s">
        <v>27</v>
      </c>
      <c r="E27" s="3" t="s">
        <v>31</v>
      </c>
      <c r="F27" s="3" t="s">
        <v>52</v>
      </c>
      <c r="G27" s="3" t="s">
        <v>292</v>
      </c>
      <c r="H27" s="3" t="s">
        <v>24</v>
      </c>
      <c r="I27" s="3">
        <v>4</v>
      </c>
      <c r="J27" s="3">
        <v>5</v>
      </c>
      <c r="K27" s="3">
        <v>5</v>
      </c>
      <c r="L27" s="3">
        <v>5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  <c r="R27" s="3">
        <v>2</v>
      </c>
      <c r="S27" s="3">
        <v>3</v>
      </c>
      <c r="T27" s="3">
        <v>3</v>
      </c>
    </row>
    <row r="28" spans="1:21" ht="15.75" customHeight="1" x14ac:dyDescent="0.25">
      <c r="A28" s="2">
        <v>44289.438620381945</v>
      </c>
      <c r="B28" s="3" t="s">
        <v>358</v>
      </c>
      <c r="C28" s="3" t="s">
        <v>26</v>
      </c>
      <c r="D28" s="3" t="s">
        <v>21</v>
      </c>
      <c r="E28" s="3" t="s">
        <v>22</v>
      </c>
      <c r="F28" s="3" t="s">
        <v>23</v>
      </c>
      <c r="G28" s="3" t="s">
        <v>268</v>
      </c>
      <c r="H28" s="3" t="s">
        <v>24</v>
      </c>
      <c r="I28" s="3">
        <v>5</v>
      </c>
      <c r="J28" s="3">
        <v>5</v>
      </c>
      <c r="K28" s="3">
        <v>5</v>
      </c>
      <c r="L28" s="3">
        <v>4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3</v>
      </c>
      <c r="S28" s="3">
        <v>4</v>
      </c>
      <c r="T28" s="3">
        <v>4</v>
      </c>
    </row>
    <row r="29" spans="1:21" ht="15.75" customHeight="1" x14ac:dyDescent="0.25">
      <c r="A29" s="2">
        <v>44289.438762604172</v>
      </c>
      <c r="B29" s="3" t="s">
        <v>359</v>
      </c>
      <c r="C29" s="3" t="s">
        <v>26</v>
      </c>
      <c r="D29" s="3" t="s">
        <v>27</v>
      </c>
      <c r="E29" s="3" t="s">
        <v>22</v>
      </c>
      <c r="F29" s="3" t="s">
        <v>40</v>
      </c>
      <c r="G29" s="3" t="s">
        <v>29</v>
      </c>
      <c r="H29" s="3" t="s">
        <v>24</v>
      </c>
      <c r="I29" s="3">
        <v>4</v>
      </c>
      <c r="J29" s="3">
        <v>5</v>
      </c>
      <c r="K29" s="3">
        <v>5</v>
      </c>
      <c r="L29" s="3">
        <v>4</v>
      </c>
      <c r="M29" s="3">
        <v>4</v>
      </c>
      <c r="N29" s="3">
        <v>4</v>
      </c>
      <c r="O29" s="3">
        <v>5</v>
      </c>
      <c r="P29" s="3">
        <v>5</v>
      </c>
      <c r="Q29" s="3">
        <v>5</v>
      </c>
      <c r="R29" s="3">
        <v>3</v>
      </c>
      <c r="S29" s="3">
        <v>4</v>
      </c>
      <c r="T29" s="3">
        <v>4</v>
      </c>
      <c r="U29" s="3" t="s">
        <v>42</v>
      </c>
    </row>
    <row r="30" spans="1:21" ht="15.75" customHeight="1" x14ac:dyDescent="0.25">
      <c r="A30" s="2">
        <v>44289.440464884261</v>
      </c>
      <c r="B30" s="3" t="s">
        <v>367</v>
      </c>
      <c r="C30" s="3" t="s">
        <v>26</v>
      </c>
      <c r="D30" s="3" t="s">
        <v>25</v>
      </c>
      <c r="E30" s="3" t="s">
        <v>31</v>
      </c>
      <c r="F30" s="3" t="s">
        <v>553</v>
      </c>
      <c r="G30" s="3" t="s">
        <v>553</v>
      </c>
      <c r="H30" s="3" t="s">
        <v>24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2</v>
      </c>
      <c r="S30" s="3">
        <v>4</v>
      </c>
      <c r="T30" s="3">
        <v>5</v>
      </c>
      <c r="U30" s="3" t="s">
        <v>369</v>
      </c>
    </row>
    <row r="31" spans="1:21" ht="15.75" customHeight="1" x14ac:dyDescent="0.25">
      <c r="A31" s="2">
        <v>44289.440738391204</v>
      </c>
      <c r="B31" s="3" t="s">
        <v>370</v>
      </c>
      <c r="C31" s="3" t="s">
        <v>26</v>
      </c>
      <c r="D31" s="3" t="s">
        <v>27</v>
      </c>
      <c r="E31" s="3" t="s">
        <v>31</v>
      </c>
      <c r="F31" s="3" t="s">
        <v>40</v>
      </c>
      <c r="G31" s="3" t="s">
        <v>29</v>
      </c>
      <c r="H31" s="3" t="s">
        <v>24</v>
      </c>
      <c r="I31" s="3">
        <v>4</v>
      </c>
      <c r="J31" s="3">
        <v>4</v>
      </c>
      <c r="K31" s="3">
        <v>3</v>
      </c>
      <c r="L31" s="3">
        <v>3</v>
      </c>
      <c r="M31" s="3">
        <v>4</v>
      </c>
      <c r="N31" s="3">
        <v>4</v>
      </c>
      <c r="O31" s="3">
        <v>4</v>
      </c>
      <c r="P31" s="3">
        <v>4</v>
      </c>
      <c r="Q31" s="3">
        <v>5</v>
      </c>
      <c r="R31" s="3">
        <v>2</v>
      </c>
      <c r="S31" s="3">
        <v>3</v>
      </c>
      <c r="T31" s="3">
        <v>4</v>
      </c>
      <c r="U31" s="3" t="s">
        <v>42</v>
      </c>
    </row>
    <row r="32" spans="1:21" ht="15.75" customHeight="1" x14ac:dyDescent="0.25">
      <c r="A32" s="2">
        <v>44289.444246435189</v>
      </c>
      <c r="B32" s="3" t="s">
        <v>373</v>
      </c>
      <c r="C32" s="3" t="s">
        <v>20</v>
      </c>
      <c r="D32" s="3" t="s">
        <v>25</v>
      </c>
      <c r="E32" s="3" t="s">
        <v>22</v>
      </c>
      <c r="F32" s="3" t="s">
        <v>23</v>
      </c>
      <c r="G32" s="3" t="s">
        <v>374</v>
      </c>
      <c r="H32" s="3" t="s">
        <v>24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 t="s">
        <v>49</v>
      </c>
    </row>
    <row r="33" spans="1:21" ht="15.75" customHeight="1" x14ac:dyDescent="0.25">
      <c r="A33" s="2">
        <v>44289.451303078706</v>
      </c>
      <c r="B33" s="3" t="s">
        <v>385</v>
      </c>
      <c r="C33" s="3" t="s">
        <v>26</v>
      </c>
      <c r="D33" s="3" t="s">
        <v>27</v>
      </c>
      <c r="E33" s="3" t="s">
        <v>31</v>
      </c>
      <c r="F33" s="3" t="s">
        <v>51</v>
      </c>
      <c r="G33" s="3" t="s">
        <v>45</v>
      </c>
      <c r="H33" s="3" t="s">
        <v>24</v>
      </c>
      <c r="I33" s="3">
        <v>5</v>
      </c>
      <c r="J33" s="3">
        <v>4</v>
      </c>
      <c r="K33" s="3">
        <v>4</v>
      </c>
      <c r="L33" s="3">
        <v>5</v>
      </c>
      <c r="M33" s="3">
        <v>5</v>
      </c>
      <c r="N33" s="3">
        <v>4</v>
      </c>
      <c r="O33" s="3">
        <v>5</v>
      </c>
      <c r="P33" s="3">
        <v>5</v>
      </c>
      <c r="Q33" s="3">
        <v>5</v>
      </c>
      <c r="R33" s="3">
        <v>2</v>
      </c>
      <c r="S33" s="3">
        <v>4</v>
      </c>
      <c r="T33" s="3">
        <v>5</v>
      </c>
    </row>
    <row r="34" spans="1:21" ht="15.75" customHeight="1" x14ac:dyDescent="0.25">
      <c r="A34" s="2">
        <v>44289.455972083335</v>
      </c>
      <c r="B34" s="3" t="s">
        <v>390</v>
      </c>
      <c r="C34" s="3" t="s">
        <v>20</v>
      </c>
      <c r="D34" s="3" t="s">
        <v>27</v>
      </c>
      <c r="E34" s="3" t="s">
        <v>22</v>
      </c>
      <c r="F34" s="3" t="s">
        <v>179</v>
      </c>
      <c r="G34" s="3" t="s">
        <v>301</v>
      </c>
      <c r="H34" s="3" t="s">
        <v>24</v>
      </c>
      <c r="I34" s="3">
        <v>5</v>
      </c>
      <c r="J34" s="3">
        <v>4</v>
      </c>
      <c r="K34" s="3">
        <v>4</v>
      </c>
      <c r="L34" s="3">
        <v>4</v>
      </c>
      <c r="M34" s="3">
        <v>3</v>
      </c>
      <c r="N34" s="3">
        <v>3</v>
      </c>
      <c r="O34" s="3">
        <v>4</v>
      </c>
      <c r="P34" s="3">
        <v>4</v>
      </c>
      <c r="Q34" s="3">
        <v>4</v>
      </c>
      <c r="R34" s="3">
        <v>3</v>
      </c>
      <c r="S34" s="3">
        <v>4</v>
      </c>
      <c r="T34" s="3">
        <v>5</v>
      </c>
      <c r="U34" s="3" t="s">
        <v>391</v>
      </c>
    </row>
    <row r="35" spans="1:21" ht="15.75" customHeight="1" x14ac:dyDescent="0.25">
      <c r="A35" s="2">
        <v>44289.458670173612</v>
      </c>
      <c r="B35" s="3" t="s">
        <v>395</v>
      </c>
      <c r="C35" s="3" t="s">
        <v>26</v>
      </c>
      <c r="D35" s="3" t="s">
        <v>25</v>
      </c>
      <c r="E35" s="3" t="s">
        <v>22</v>
      </c>
      <c r="F35" s="3" t="s">
        <v>51</v>
      </c>
      <c r="G35" s="3" t="s">
        <v>45</v>
      </c>
      <c r="H35" s="3" t="s">
        <v>24</v>
      </c>
      <c r="I35" s="3">
        <v>5</v>
      </c>
      <c r="J35" s="3">
        <v>5</v>
      </c>
      <c r="K35" s="3">
        <v>3</v>
      </c>
      <c r="L35" s="3">
        <v>4</v>
      </c>
      <c r="M35" s="3">
        <v>4</v>
      </c>
      <c r="N35" s="3">
        <v>4</v>
      </c>
      <c r="O35" s="3">
        <v>5</v>
      </c>
      <c r="P35" s="3">
        <v>5</v>
      </c>
      <c r="Q35" s="3">
        <v>5</v>
      </c>
      <c r="R35" s="3">
        <v>2</v>
      </c>
      <c r="S35" s="3">
        <v>4</v>
      </c>
      <c r="T35" s="3">
        <v>5</v>
      </c>
    </row>
    <row r="36" spans="1:21" ht="15.75" customHeight="1" x14ac:dyDescent="0.25">
      <c r="A36" s="2">
        <v>44289.465685347226</v>
      </c>
      <c r="B36" s="3" t="s">
        <v>399</v>
      </c>
      <c r="C36" s="3" t="s">
        <v>26</v>
      </c>
      <c r="D36" s="3" t="s">
        <v>25</v>
      </c>
      <c r="E36" s="3" t="s">
        <v>22</v>
      </c>
      <c r="F36" s="3" t="s">
        <v>51</v>
      </c>
      <c r="G36" s="3" t="s">
        <v>45</v>
      </c>
      <c r="H36" s="3" t="s">
        <v>24</v>
      </c>
      <c r="I36" s="3">
        <v>5</v>
      </c>
      <c r="J36" s="3">
        <v>4</v>
      </c>
      <c r="K36" s="3">
        <v>4</v>
      </c>
      <c r="L36" s="3">
        <v>3</v>
      </c>
      <c r="M36" s="3">
        <v>5</v>
      </c>
      <c r="N36" s="3">
        <v>5</v>
      </c>
      <c r="O36" s="3">
        <v>5</v>
      </c>
      <c r="P36" s="3">
        <v>5</v>
      </c>
      <c r="Q36" s="3">
        <v>5</v>
      </c>
      <c r="R36" s="3">
        <v>4</v>
      </c>
      <c r="S36" s="3">
        <v>4</v>
      </c>
      <c r="T36" s="3">
        <v>4</v>
      </c>
    </row>
    <row r="37" spans="1:21" ht="15.75" customHeight="1" x14ac:dyDescent="0.25">
      <c r="A37" s="2">
        <v>44289.472557037036</v>
      </c>
      <c r="B37" s="3" t="s">
        <v>400</v>
      </c>
      <c r="C37" s="3" t="s">
        <v>20</v>
      </c>
      <c r="D37" s="3" t="s">
        <v>27</v>
      </c>
      <c r="E37" s="3" t="s">
        <v>31</v>
      </c>
      <c r="F37" s="3" t="s">
        <v>23</v>
      </c>
      <c r="G37" s="3" t="s">
        <v>401</v>
      </c>
      <c r="H37" s="3" t="s">
        <v>24</v>
      </c>
      <c r="I37" s="3">
        <v>4</v>
      </c>
      <c r="J37" s="3">
        <v>4</v>
      </c>
      <c r="K37" s="3">
        <v>4</v>
      </c>
      <c r="L37" s="3">
        <v>5</v>
      </c>
      <c r="M37" s="3">
        <v>4</v>
      </c>
      <c r="N37" s="3">
        <v>5</v>
      </c>
      <c r="O37" s="3">
        <v>4</v>
      </c>
      <c r="P37" s="3">
        <v>4</v>
      </c>
      <c r="Q37" s="3">
        <v>5</v>
      </c>
      <c r="R37" s="3">
        <v>3</v>
      </c>
      <c r="S37" s="3">
        <v>4</v>
      </c>
      <c r="T37" s="3">
        <v>4</v>
      </c>
      <c r="U37" s="3" t="s">
        <v>402</v>
      </c>
    </row>
    <row r="38" spans="1:21" ht="15.75" customHeight="1" x14ac:dyDescent="0.25">
      <c r="A38" s="2">
        <v>44289.48672479167</v>
      </c>
      <c r="B38" s="3" t="s">
        <v>416</v>
      </c>
      <c r="C38" s="3" t="s">
        <v>26</v>
      </c>
      <c r="D38" s="3" t="s">
        <v>25</v>
      </c>
      <c r="E38" s="3" t="s">
        <v>22</v>
      </c>
      <c r="F38" s="3" t="s">
        <v>53</v>
      </c>
      <c r="G38" s="3" t="s">
        <v>53</v>
      </c>
      <c r="H38" s="3" t="s">
        <v>24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2</v>
      </c>
      <c r="S38" s="3">
        <v>4</v>
      </c>
      <c r="T38" s="3">
        <v>5</v>
      </c>
    </row>
    <row r="39" spans="1:21" ht="23.4" x14ac:dyDescent="0.25">
      <c r="I39" s="4">
        <f>AVERAGE(I2:I38)</f>
        <v>4.5405405405405403</v>
      </c>
      <c r="J39" s="4">
        <f t="shared" ref="J39:S39" si="0">AVERAGE(J2:J38)</f>
        <v>4.4054054054054053</v>
      </c>
      <c r="K39" s="4">
        <f t="shared" si="0"/>
        <v>4.2702702702702702</v>
      </c>
      <c r="L39" s="4">
        <f t="shared" si="0"/>
        <v>4.0270270270270272</v>
      </c>
      <c r="M39" s="4">
        <f t="shared" si="0"/>
        <v>4.2972972972972974</v>
      </c>
      <c r="N39" s="4">
        <f t="shared" si="0"/>
        <v>4.3513513513513518</v>
      </c>
      <c r="O39" s="4">
        <f t="shared" si="0"/>
        <v>4.5135135135135132</v>
      </c>
      <c r="P39" s="4">
        <f t="shared" si="0"/>
        <v>4.4324324324324325</v>
      </c>
      <c r="Q39" s="4">
        <f t="shared" si="0"/>
        <v>4.5675675675675675</v>
      </c>
      <c r="R39" s="4">
        <f t="shared" si="0"/>
        <v>3</v>
      </c>
      <c r="S39" s="4">
        <f t="shared" si="0"/>
        <v>3.8648648648648649</v>
      </c>
      <c r="T39" s="4">
        <f>AVERAGE(T2:T38)</f>
        <v>4.1621621621621623</v>
      </c>
    </row>
    <row r="40" spans="1:21" ht="23.4" x14ac:dyDescent="0.25">
      <c r="I40" s="5">
        <f>STDEV(I2:I39)</f>
        <v>0.5499186472804265</v>
      </c>
      <c r="J40" s="5">
        <f t="shared" ref="J40:T40" si="1">STDEV(J2:J39)</f>
        <v>0.75191501314829901</v>
      </c>
      <c r="K40" s="5">
        <f t="shared" si="1"/>
        <v>0.85893235578760729</v>
      </c>
      <c r="L40" s="5">
        <f t="shared" si="1"/>
        <v>0.8849030023645883</v>
      </c>
      <c r="M40" s="5">
        <f t="shared" si="1"/>
        <v>0.80083958865021831</v>
      </c>
      <c r="N40" s="5">
        <f t="shared" si="1"/>
        <v>0.66642313545610476</v>
      </c>
      <c r="O40" s="5">
        <f t="shared" si="1"/>
        <v>0.68266653731432658</v>
      </c>
      <c r="P40" s="5">
        <f t="shared" si="1"/>
        <v>0.71812595976142957</v>
      </c>
      <c r="Q40" s="5">
        <f t="shared" si="1"/>
        <v>0.63843307086581924</v>
      </c>
      <c r="R40" s="5">
        <f t="shared" si="1"/>
        <v>0.95860258653882158</v>
      </c>
      <c r="S40" s="5">
        <f t="shared" si="1"/>
        <v>0.57713936497466412</v>
      </c>
      <c r="T40" s="5">
        <f t="shared" si="1"/>
        <v>0.63728789851630141</v>
      </c>
    </row>
    <row r="41" spans="1:21" ht="23.4" x14ac:dyDescent="0.25">
      <c r="I41" s="6">
        <f>AVERAGE(I2:I40)</f>
        <v>4.4382169022518196</v>
      </c>
      <c r="J41" s="6">
        <f t="shared" ref="J41:T41" si="2">AVERAGE(J2:J40)</f>
        <v>4.3117261645783005</v>
      </c>
      <c r="K41" s="6">
        <f t="shared" si="2"/>
        <v>4.1828000673348171</v>
      </c>
      <c r="L41" s="6">
        <f t="shared" si="2"/>
        <v>3.9464597443433749</v>
      </c>
      <c r="M41" s="6">
        <f t="shared" si="2"/>
        <v>4.2076445355371153</v>
      </c>
      <c r="N41" s="6">
        <f t="shared" si="2"/>
        <v>4.2568660124822424</v>
      </c>
      <c r="O41" s="6">
        <f t="shared" si="2"/>
        <v>4.4152866679699452</v>
      </c>
      <c r="P41" s="6">
        <f t="shared" si="2"/>
        <v>4.3371938049280478</v>
      </c>
      <c r="Q41" s="6">
        <f t="shared" si="2"/>
        <v>4.4668205291906</v>
      </c>
      <c r="R41" s="6">
        <f t="shared" si="2"/>
        <v>2.9476564765779183</v>
      </c>
      <c r="S41" s="6">
        <f t="shared" si="2"/>
        <v>3.7805642110215265</v>
      </c>
      <c r="T41" s="6">
        <f t="shared" si="2"/>
        <v>4.0717807707866269</v>
      </c>
    </row>
    <row r="42" spans="1:21" ht="23.4" x14ac:dyDescent="0.25">
      <c r="I42" s="7">
        <f>STDEV(I2:I38)</f>
        <v>0.55750409039827697</v>
      </c>
      <c r="J42" s="7">
        <f t="shared" ref="J42:T42" si="3">STDEV(J2:J38)</f>
        <v>0.76228674465786317</v>
      </c>
      <c r="K42" s="7">
        <f t="shared" si="3"/>
        <v>0.8707802583076043</v>
      </c>
      <c r="L42" s="7">
        <f t="shared" si="3"/>
        <v>0.8971091376219541</v>
      </c>
      <c r="M42" s="7">
        <f t="shared" si="3"/>
        <v>0.81188617377016459</v>
      </c>
      <c r="N42" s="7">
        <f t="shared" si="3"/>
        <v>0.67561561294604144</v>
      </c>
      <c r="O42" s="7">
        <f t="shared" si="3"/>
        <v>0.69208307231067179</v>
      </c>
      <c r="P42" s="7">
        <f t="shared" si="3"/>
        <v>0.72803161334520961</v>
      </c>
      <c r="Q42" s="7">
        <f t="shared" si="3"/>
        <v>0.64723946026097467</v>
      </c>
      <c r="R42" s="7">
        <f t="shared" si="3"/>
        <v>0.97182531580755005</v>
      </c>
      <c r="S42" s="7">
        <f t="shared" si="3"/>
        <v>0.58510028400466862</v>
      </c>
      <c r="T42" s="7">
        <f t="shared" si="3"/>
        <v>0.64607849168457543</v>
      </c>
    </row>
    <row r="43" spans="1:21" ht="24.6" x14ac:dyDescent="0.7">
      <c r="A43" s="134" t="s">
        <v>175</v>
      </c>
    </row>
    <row r="44" spans="1:21" ht="21" x14ac:dyDescent="0.4">
      <c r="A44" s="125" t="s">
        <v>26</v>
      </c>
      <c r="B44" s="126">
        <f>COUNTIF(C2:C38,"หญิง")</f>
        <v>19</v>
      </c>
    </row>
    <row r="45" spans="1:21" ht="21" x14ac:dyDescent="0.4">
      <c r="A45" s="125" t="s">
        <v>20</v>
      </c>
      <c r="B45" s="126">
        <f>COUNTIF(C2:C38,"ชาย")</f>
        <v>18</v>
      </c>
    </row>
    <row r="46" spans="1:21" ht="21" x14ac:dyDescent="0.4">
      <c r="A46" s="127"/>
      <c r="B46" s="128">
        <f>SUM(B44:B45)</f>
        <v>37</v>
      </c>
    </row>
    <row r="47" spans="1:21" ht="23.25" customHeight="1" x14ac:dyDescent="0.4">
      <c r="A47" s="135" t="s">
        <v>176</v>
      </c>
      <c r="B47" s="127"/>
    </row>
    <row r="48" spans="1:21" ht="21" x14ac:dyDescent="0.4">
      <c r="A48" s="125" t="s">
        <v>27</v>
      </c>
      <c r="B48" s="126">
        <v>24</v>
      </c>
    </row>
    <row r="49" spans="1:2" ht="21" x14ac:dyDescent="0.4">
      <c r="A49" s="125" t="s">
        <v>25</v>
      </c>
      <c r="B49" s="126">
        <v>9</v>
      </c>
    </row>
    <row r="50" spans="1:2" ht="21" x14ac:dyDescent="0.4">
      <c r="A50" s="125" t="s">
        <v>21</v>
      </c>
      <c r="B50" s="126">
        <v>4</v>
      </c>
    </row>
    <row r="51" spans="1:2" ht="21" x14ac:dyDescent="0.4">
      <c r="A51" s="129"/>
      <c r="B51" s="128">
        <f>SUM(B48:B50)</f>
        <v>37</v>
      </c>
    </row>
    <row r="52" spans="1:2" ht="25.5" customHeight="1" x14ac:dyDescent="0.7">
      <c r="A52" s="136" t="s">
        <v>177</v>
      </c>
      <c r="B52" s="130"/>
    </row>
    <row r="53" spans="1:2" ht="21" x14ac:dyDescent="0.4">
      <c r="A53" s="131" t="s">
        <v>31</v>
      </c>
      <c r="B53" s="126">
        <f>COUNTIF(E2:E38,"ปริญญาโท")</f>
        <v>24</v>
      </c>
    </row>
    <row r="54" spans="1:2" ht="21" x14ac:dyDescent="0.4">
      <c r="A54" s="131" t="s">
        <v>22</v>
      </c>
      <c r="B54" s="126">
        <f>COUNTIF(E3:E39,"ปริญญาเอก")</f>
        <v>13</v>
      </c>
    </row>
    <row r="55" spans="1:2" ht="21" x14ac:dyDescent="0.4">
      <c r="A55" s="129"/>
      <c r="B55" s="128">
        <f>SUM(B53:B54)</f>
        <v>37</v>
      </c>
    </row>
    <row r="56" spans="1:2" ht="24" customHeight="1" x14ac:dyDescent="0.7">
      <c r="A56" s="136" t="s">
        <v>172</v>
      </c>
      <c r="B56" s="130"/>
    </row>
    <row r="57" spans="1:2" ht="21" x14ac:dyDescent="0.4">
      <c r="A57" s="131" t="s">
        <v>30</v>
      </c>
      <c r="B57" s="126">
        <f>COUNTIF(F2:F38,"ศึกษาศาสตร์")</f>
        <v>9</v>
      </c>
    </row>
    <row r="58" spans="1:2" ht="21" x14ac:dyDescent="0.4">
      <c r="A58" s="132" t="s">
        <v>40</v>
      </c>
      <c r="B58" s="126">
        <f>COUNTIF(F2:F39,"เกษตรศาสตร์ ทรัพยากรธรรมชาติและสิ่งแวดล้อม")</f>
        <v>3</v>
      </c>
    </row>
    <row r="59" spans="1:2" ht="21" x14ac:dyDescent="0.4">
      <c r="A59" s="132" t="s">
        <v>553</v>
      </c>
      <c r="B59" s="126">
        <f>COUNTIF(F2:F40,"บริหารธุรกิจ เศรษฐศาสตร์และการสื่อสาร")</f>
        <v>6</v>
      </c>
    </row>
    <row r="60" spans="1:2" ht="21" x14ac:dyDescent="0.4">
      <c r="A60" s="132" t="s">
        <v>222</v>
      </c>
      <c r="B60" s="126">
        <f>COUNTIF(F2:F41,"วิทยาลัยพลังงานทดแทนและสมาร์ตกริดเทคโนโลยี")</f>
        <v>1</v>
      </c>
    </row>
    <row r="61" spans="1:2" ht="21" x14ac:dyDescent="0.4">
      <c r="A61" s="132" t="s">
        <v>179</v>
      </c>
      <c r="B61" s="126">
        <f>COUNTIF(F2:F42,"วิทยาศาสตร์การแพทย์")</f>
        <v>3</v>
      </c>
    </row>
    <row r="62" spans="1:2" ht="21" x14ac:dyDescent="0.4">
      <c r="A62" s="132" t="s">
        <v>52</v>
      </c>
      <c r="B62" s="126">
        <f>COUNTIF(F2:F43,"วิทยาศาสตร์")</f>
        <v>3</v>
      </c>
    </row>
    <row r="63" spans="1:2" ht="21" x14ac:dyDescent="0.4">
      <c r="A63" s="146" t="s">
        <v>23</v>
      </c>
      <c r="B63" s="126">
        <f>COUNTIF(F2:F44,"วิศวกรรมศาสตร์")</f>
        <v>5</v>
      </c>
    </row>
    <row r="64" spans="1:2" ht="21" x14ac:dyDescent="0.4">
      <c r="A64" s="146" t="s">
        <v>64</v>
      </c>
      <c r="B64" s="126">
        <f>COUNTIF(F2:F45,"สหเวชศาสตร์")</f>
        <v>2</v>
      </c>
    </row>
    <row r="65" spans="1:2" ht="21" x14ac:dyDescent="0.4">
      <c r="A65" s="146" t="s">
        <v>53</v>
      </c>
      <c r="B65" s="126">
        <f>COUNTIF(F2:F46,"สาธารณสุขศาสตร์")</f>
        <v>1</v>
      </c>
    </row>
    <row r="66" spans="1:2" ht="21" x14ac:dyDescent="0.4">
      <c r="A66" s="146" t="s">
        <v>51</v>
      </c>
      <c r="B66" s="126">
        <f>COUNTIF(F2:F47,"มนุษยศาสตร์")</f>
        <v>3</v>
      </c>
    </row>
    <row r="67" spans="1:2" ht="21" x14ac:dyDescent="0.4">
      <c r="A67" s="146" t="s">
        <v>46</v>
      </c>
      <c r="B67" s="126">
        <f>COUNTIF(F2:F48,"สังคมศาสตร์")</f>
        <v>1</v>
      </c>
    </row>
    <row r="68" spans="1:2" ht="21" x14ac:dyDescent="0.4">
      <c r="A68" s="139"/>
      <c r="B68" s="128">
        <f>SUM(B57:B67)</f>
        <v>37</v>
      </c>
    </row>
    <row r="69" spans="1:2" ht="21" x14ac:dyDescent="0.4">
      <c r="A69" s="185"/>
      <c r="B69" s="185"/>
    </row>
    <row r="70" spans="1:2" ht="21" x14ac:dyDescent="0.4">
      <c r="A70" s="185"/>
      <c r="B70" s="185"/>
    </row>
    <row r="71" spans="1:2" ht="21" x14ac:dyDescent="0.4">
      <c r="A71" s="185"/>
    </row>
    <row r="72" spans="1:2" ht="21" x14ac:dyDescent="0.4">
      <c r="A72" s="185"/>
    </row>
    <row r="73" spans="1:2" ht="21" x14ac:dyDescent="0.4">
      <c r="A73" s="185"/>
    </row>
    <row r="74" spans="1:2" ht="21" x14ac:dyDescent="0.4">
      <c r="A74" s="185"/>
    </row>
    <row r="75" spans="1:2" ht="21" x14ac:dyDescent="0.4">
      <c r="A75" s="185"/>
    </row>
    <row r="76" spans="1:2" ht="21" x14ac:dyDescent="0.4">
      <c r="A76" s="185"/>
    </row>
    <row r="77" spans="1:2" ht="21" x14ac:dyDescent="0.4">
      <c r="A77" s="185"/>
    </row>
    <row r="78" spans="1:2" ht="21" x14ac:dyDescent="0.4">
      <c r="A78" s="185"/>
    </row>
    <row r="79" spans="1:2" ht="21" x14ac:dyDescent="0.4">
      <c r="A79" s="138" t="s">
        <v>178</v>
      </c>
      <c r="B79" s="185"/>
    </row>
    <row r="80" spans="1:2" ht="21" x14ac:dyDescent="0.4">
      <c r="A80" s="133" t="s">
        <v>222</v>
      </c>
      <c r="B80" s="182">
        <f>COUNTIF(G2:G38,"วิทยาลัยพลังงานทดแทนและสมาร์ตกริดเทคโนโลยี")</f>
        <v>1</v>
      </c>
    </row>
    <row r="81" spans="1:2" ht="21" x14ac:dyDescent="0.4">
      <c r="A81" s="133" t="s">
        <v>237</v>
      </c>
      <c r="B81" s="182">
        <f>COUNTIF(G2:G39,"วิจัยและประเมินผลการศึกษา")</f>
        <v>1</v>
      </c>
    </row>
    <row r="82" spans="1:2" ht="21" x14ac:dyDescent="0.4">
      <c r="A82" s="133" t="s">
        <v>240</v>
      </c>
      <c r="B82" s="182">
        <f>COUNTIF(G2:G40,"พัฒนศึกษา")</f>
        <v>1</v>
      </c>
    </row>
    <row r="83" spans="1:2" ht="21" x14ac:dyDescent="0.4">
      <c r="A83" s="133" t="s">
        <v>242</v>
      </c>
      <c r="B83" s="182">
        <f>COUNTIF(G2:G41,"ชีวเวชศาสตร์")</f>
        <v>2</v>
      </c>
    </row>
    <row r="84" spans="1:2" ht="21" x14ac:dyDescent="0.4">
      <c r="A84" s="181" t="s">
        <v>553</v>
      </c>
      <c r="B84" s="182">
        <f>COUNTIF(G2:G42,"บริหารธุรกิจ เศรษฐศาสตร์และการสื่อสาร")</f>
        <v>6</v>
      </c>
    </row>
    <row r="85" spans="1:2" ht="21" x14ac:dyDescent="0.4">
      <c r="A85" s="181" t="s">
        <v>257</v>
      </c>
      <c r="B85" s="182">
        <f>COUNTIF(G2:G43,"เทคโนโลยีและสื่อสารการศึกษา ")</f>
        <v>1</v>
      </c>
    </row>
    <row r="86" spans="1:2" ht="21" x14ac:dyDescent="0.4">
      <c r="A86" s="147" t="s">
        <v>48</v>
      </c>
      <c r="B86" s="182">
        <f>COUNTIF(G2:G44,"หลักสูตรและการสอน")</f>
        <v>5</v>
      </c>
    </row>
    <row r="87" spans="1:2" ht="21" x14ac:dyDescent="0.4">
      <c r="A87" s="147" t="s">
        <v>200</v>
      </c>
      <c r="B87" s="182">
        <f>COUNTIF(G2:G46,"สรีรวิทยา")</f>
        <v>1</v>
      </c>
    </row>
    <row r="88" spans="1:2" ht="21" x14ac:dyDescent="0.4">
      <c r="A88" s="183" t="s">
        <v>185</v>
      </c>
      <c r="B88" s="182">
        <f>COUNTIF(G2:G47,"เทคโนโลยีสารสนเทศ")</f>
        <v>1</v>
      </c>
    </row>
    <row r="89" spans="1:2" ht="21" x14ac:dyDescent="0.4">
      <c r="A89" s="184" t="s">
        <v>39</v>
      </c>
      <c r="B89" s="182">
        <f>COUNTIF(G2:G48,"วิทยาศาสตร์การเกษตร")</f>
        <v>1</v>
      </c>
    </row>
    <row r="90" spans="1:2" ht="21" x14ac:dyDescent="0.4">
      <c r="A90" s="184" t="s">
        <v>301</v>
      </c>
      <c r="B90" s="182">
        <f>COUNTIF(G2:G49,"ปรสิตวิทยา")</f>
        <v>2</v>
      </c>
    </row>
    <row r="91" spans="1:2" ht="21" x14ac:dyDescent="0.4">
      <c r="A91" s="184" t="s">
        <v>306</v>
      </c>
      <c r="B91" s="182">
        <f>COUNTIF(G2:G50,"เอเชียตะวันออกเฉียงใต้ศึกษา")</f>
        <v>1</v>
      </c>
    </row>
    <row r="92" spans="1:2" ht="21" x14ac:dyDescent="0.4">
      <c r="A92" s="184" t="s">
        <v>292</v>
      </c>
      <c r="B92" s="182">
        <f>COUNTIF(G2:G51,"วิทยาศาสตร์ชีวภาพ")</f>
        <v>2</v>
      </c>
    </row>
    <row r="93" spans="1:2" ht="21" x14ac:dyDescent="0.4">
      <c r="A93" s="184" t="s">
        <v>255</v>
      </c>
      <c r="B93" s="182">
        <f>COUNTIF(G2:G38,"วิศวกรรมสิ่งเเวดล้อม")</f>
        <v>1</v>
      </c>
    </row>
    <row r="94" spans="1:2" ht="21" x14ac:dyDescent="0.4">
      <c r="A94" s="184" t="s">
        <v>439</v>
      </c>
      <c r="B94" s="182">
        <f>COUNTIF(G2:G53,"วิศวกรรมไฟฟ้า")</f>
        <v>1</v>
      </c>
    </row>
    <row r="95" spans="1:2" ht="21" x14ac:dyDescent="0.4">
      <c r="A95" s="184" t="s">
        <v>204</v>
      </c>
      <c r="B95" s="182">
        <f>COUNTIF(G2:G54,"สังคมศึกษา")</f>
        <v>1</v>
      </c>
    </row>
    <row r="96" spans="1:2" ht="21" x14ac:dyDescent="0.4">
      <c r="A96" s="184" t="s">
        <v>268</v>
      </c>
      <c r="B96" s="182">
        <f>COUNTIF(G2:G56,"วิศวกรรมคอมพิวเตอร์")</f>
        <v>2</v>
      </c>
    </row>
    <row r="97" spans="1:2" ht="21" x14ac:dyDescent="0.4">
      <c r="A97" s="184" t="s">
        <v>29</v>
      </c>
      <c r="B97" s="182">
        <f>COUNTIF(G2:G57,"เทคโนโลยีชีวภาพทางการเกษตร")</f>
        <v>2</v>
      </c>
    </row>
    <row r="98" spans="1:2" ht="21" x14ac:dyDescent="0.4">
      <c r="A98" s="184" t="s">
        <v>45</v>
      </c>
      <c r="B98" s="182">
        <f>COUNTIF(G2:G59,"ภาษาไทย")</f>
        <v>3</v>
      </c>
    </row>
    <row r="99" spans="1:2" ht="21" x14ac:dyDescent="0.4">
      <c r="A99" s="184" t="s">
        <v>53</v>
      </c>
      <c r="B99" s="182">
        <f>COUNTIF(G2:G62,"สาธารณสุขศาสตร์")</f>
        <v>1</v>
      </c>
    </row>
    <row r="100" spans="1:2" ht="21" x14ac:dyDescent="0.4">
      <c r="A100" s="108" t="s">
        <v>374</v>
      </c>
      <c r="B100" s="182">
        <f>COUNTIF(G2:G63,"วิศวกรรมการจัดการ")</f>
        <v>1</v>
      </c>
    </row>
    <row r="101" spans="1:2" ht="24.6" x14ac:dyDescent="0.7">
      <c r="B101" s="200">
        <f>SUM(B80:B100)</f>
        <v>37</v>
      </c>
    </row>
  </sheetData>
  <autoFilter ref="G1:G88" xr:uid="{00000000-0009-0000-0000-000001000000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95B9A"/>
  </sheetPr>
  <dimension ref="A1:U160"/>
  <sheetViews>
    <sheetView topLeftCell="A99" zoomScale="70" zoomScaleNormal="70" workbookViewId="0">
      <selection activeCell="E126" sqref="E126"/>
    </sheetView>
  </sheetViews>
  <sheetFormatPr defaultColWidth="14.44140625" defaultRowHeight="15" customHeight="1" x14ac:dyDescent="0.25"/>
  <cols>
    <col min="1" max="1" width="44.109375" bestFit="1" customWidth="1"/>
    <col min="2" max="5" width="21.5546875" customWidth="1"/>
    <col min="6" max="6" width="34.6640625" bestFit="1" customWidth="1"/>
    <col min="7" max="7" width="44.33203125" customWidth="1"/>
    <col min="8" max="26" width="21.5546875" customWidth="1"/>
  </cols>
  <sheetData>
    <row r="1" spans="1:21" ht="13.2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5.75" customHeight="1" x14ac:dyDescent="0.25">
      <c r="A2" s="2">
        <v>44289.540582372691</v>
      </c>
      <c r="B2" s="3" t="s">
        <v>205</v>
      </c>
      <c r="C2" s="3" t="s">
        <v>26</v>
      </c>
      <c r="D2" s="3" t="s">
        <v>27</v>
      </c>
      <c r="E2" s="3" t="s">
        <v>31</v>
      </c>
      <c r="F2" s="3" t="s">
        <v>52</v>
      </c>
      <c r="G2" s="3" t="s">
        <v>206</v>
      </c>
      <c r="H2" s="3" t="s">
        <v>32</v>
      </c>
      <c r="I2" s="3">
        <v>4</v>
      </c>
      <c r="J2" s="3">
        <v>4</v>
      </c>
      <c r="K2" s="3">
        <v>4</v>
      </c>
      <c r="L2" s="3">
        <v>4</v>
      </c>
      <c r="M2" s="3">
        <v>5</v>
      </c>
      <c r="N2" s="3">
        <v>4</v>
      </c>
      <c r="O2" s="3">
        <v>5</v>
      </c>
      <c r="P2" s="3">
        <v>5</v>
      </c>
      <c r="Q2" s="3">
        <v>5</v>
      </c>
      <c r="R2" s="3">
        <v>3</v>
      </c>
      <c r="S2" s="3">
        <v>4</v>
      </c>
      <c r="T2" s="3">
        <v>4</v>
      </c>
    </row>
    <row r="3" spans="1:21" ht="15.75" customHeight="1" x14ac:dyDescent="0.25">
      <c r="A3" s="2">
        <v>44289.578289641198</v>
      </c>
      <c r="B3" s="3" t="s">
        <v>429</v>
      </c>
      <c r="C3" s="3" t="s">
        <v>20</v>
      </c>
      <c r="D3" s="3" t="s">
        <v>27</v>
      </c>
      <c r="E3" s="3" t="s">
        <v>31</v>
      </c>
      <c r="F3" s="3" t="s">
        <v>212</v>
      </c>
      <c r="G3" s="3" t="s">
        <v>37</v>
      </c>
      <c r="H3" s="3" t="s">
        <v>32</v>
      </c>
      <c r="I3" s="3">
        <v>5</v>
      </c>
      <c r="J3" s="3">
        <v>5</v>
      </c>
      <c r="K3" s="3">
        <v>4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3</v>
      </c>
      <c r="S3" s="3">
        <v>4</v>
      </c>
      <c r="T3" s="3">
        <v>5</v>
      </c>
      <c r="U3" s="3" t="s">
        <v>42</v>
      </c>
    </row>
    <row r="4" spans="1:21" ht="15.75" customHeight="1" x14ac:dyDescent="0.25">
      <c r="A4" s="2">
        <v>44289.580344270835</v>
      </c>
      <c r="B4" s="3" t="s">
        <v>431</v>
      </c>
      <c r="C4" s="3" t="s">
        <v>20</v>
      </c>
      <c r="D4" s="3" t="s">
        <v>27</v>
      </c>
      <c r="E4" s="3" t="s">
        <v>31</v>
      </c>
      <c r="F4" s="3" t="s">
        <v>553</v>
      </c>
      <c r="G4" s="3" t="s">
        <v>33</v>
      </c>
      <c r="H4" s="3" t="s">
        <v>32</v>
      </c>
      <c r="I4" s="3">
        <v>3</v>
      </c>
      <c r="J4" s="3">
        <v>4</v>
      </c>
      <c r="K4" s="3">
        <v>4</v>
      </c>
      <c r="L4" s="3">
        <v>4</v>
      </c>
      <c r="M4" s="3">
        <v>2</v>
      </c>
      <c r="N4" s="3">
        <v>2</v>
      </c>
      <c r="O4" s="3">
        <v>2</v>
      </c>
      <c r="P4" s="3">
        <v>2</v>
      </c>
      <c r="Q4" s="3">
        <v>2</v>
      </c>
      <c r="R4" s="3">
        <v>3</v>
      </c>
      <c r="S4" s="3">
        <v>3</v>
      </c>
      <c r="T4" s="3">
        <v>3</v>
      </c>
      <c r="U4" s="3" t="s">
        <v>42</v>
      </c>
    </row>
    <row r="5" spans="1:21" ht="15.75" customHeight="1" x14ac:dyDescent="0.25">
      <c r="A5" s="2">
        <v>44289.580694606484</v>
      </c>
      <c r="B5" s="3" t="s">
        <v>432</v>
      </c>
      <c r="C5" s="3" t="s">
        <v>20</v>
      </c>
      <c r="D5" s="3" t="s">
        <v>27</v>
      </c>
      <c r="E5" s="3" t="s">
        <v>31</v>
      </c>
      <c r="F5" s="3" t="s">
        <v>30</v>
      </c>
      <c r="G5" s="3" t="s">
        <v>35</v>
      </c>
      <c r="H5" s="3" t="s">
        <v>32</v>
      </c>
      <c r="I5" s="3">
        <v>5</v>
      </c>
      <c r="J5" s="3">
        <v>4</v>
      </c>
      <c r="K5" s="3">
        <v>4</v>
      </c>
      <c r="L5" s="3">
        <v>4</v>
      </c>
      <c r="M5" s="3">
        <v>4</v>
      </c>
      <c r="N5" s="3">
        <v>5</v>
      </c>
      <c r="O5" s="3">
        <v>5</v>
      </c>
      <c r="P5" s="3">
        <v>5</v>
      </c>
      <c r="Q5" s="3">
        <v>5</v>
      </c>
      <c r="R5" s="3">
        <v>4</v>
      </c>
      <c r="S5" s="3">
        <v>4</v>
      </c>
      <c r="T5" s="3">
        <v>4</v>
      </c>
      <c r="U5" s="3" t="s">
        <v>42</v>
      </c>
    </row>
    <row r="6" spans="1:21" ht="15.75" customHeight="1" x14ac:dyDescent="0.25">
      <c r="A6" s="2">
        <v>44289.581741550923</v>
      </c>
      <c r="B6" s="3" t="s">
        <v>433</v>
      </c>
      <c r="C6" s="3" t="s">
        <v>26</v>
      </c>
      <c r="D6" s="3" t="s">
        <v>25</v>
      </c>
      <c r="E6" s="3" t="s">
        <v>31</v>
      </c>
      <c r="F6" s="3" t="s">
        <v>434</v>
      </c>
      <c r="G6" s="3" t="s">
        <v>435</v>
      </c>
      <c r="H6" s="3" t="s">
        <v>32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2</v>
      </c>
      <c r="S6" s="3">
        <v>3</v>
      </c>
      <c r="T6" s="3">
        <v>4</v>
      </c>
    </row>
    <row r="7" spans="1:21" ht="15.75" customHeight="1" x14ac:dyDescent="0.25">
      <c r="A7" s="2">
        <v>44289.582570925922</v>
      </c>
      <c r="B7" s="3" t="s">
        <v>436</v>
      </c>
      <c r="C7" s="3" t="s">
        <v>20</v>
      </c>
      <c r="D7" s="3" t="s">
        <v>25</v>
      </c>
      <c r="E7" s="3" t="s">
        <v>31</v>
      </c>
      <c r="F7" s="3" t="s">
        <v>434</v>
      </c>
      <c r="G7" s="3" t="s">
        <v>435</v>
      </c>
      <c r="H7" s="3" t="s">
        <v>32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 t="s">
        <v>437</v>
      </c>
    </row>
    <row r="8" spans="1:21" ht="15.75" customHeight="1" x14ac:dyDescent="0.25">
      <c r="A8" s="2">
        <v>44289.583549374998</v>
      </c>
      <c r="B8" s="3" t="s">
        <v>440</v>
      </c>
      <c r="C8" s="3" t="s">
        <v>26</v>
      </c>
      <c r="D8" s="3" t="s">
        <v>27</v>
      </c>
      <c r="E8" s="3" t="s">
        <v>31</v>
      </c>
      <c r="F8" s="3" t="s">
        <v>553</v>
      </c>
      <c r="G8" s="3" t="s">
        <v>55</v>
      </c>
      <c r="H8" s="3" t="s">
        <v>32</v>
      </c>
      <c r="I8" s="3">
        <v>5</v>
      </c>
      <c r="J8" s="3">
        <v>4</v>
      </c>
      <c r="K8" s="3">
        <v>4</v>
      </c>
      <c r="L8" s="3">
        <v>4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3</v>
      </c>
      <c r="S8" s="3">
        <v>4</v>
      </c>
      <c r="T8" s="3">
        <v>4</v>
      </c>
      <c r="U8" s="3" t="s">
        <v>650</v>
      </c>
    </row>
    <row r="9" spans="1:21" ht="15.75" customHeight="1" x14ac:dyDescent="0.25">
      <c r="A9" s="2">
        <v>44289.583781898153</v>
      </c>
      <c r="B9" s="3" t="s">
        <v>442</v>
      </c>
      <c r="C9" s="3" t="s">
        <v>26</v>
      </c>
      <c r="D9" s="3" t="s">
        <v>27</v>
      </c>
      <c r="E9" s="3" t="s">
        <v>22</v>
      </c>
      <c r="F9" s="3" t="s">
        <v>46</v>
      </c>
      <c r="G9" s="3" t="s">
        <v>443</v>
      </c>
      <c r="H9" s="3" t="s">
        <v>32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5</v>
      </c>
      <c r="R9" s="3">
        <v>3</v>
      </c>
      <c r="S9" s="3">
        <v>4</v>
      </c>
      <c r="T9" s="3">
        <v>4</v>
      </c>
      <c r="U9" s="3" t="s">
        <v>42</v>
      </c>
    </row>
    <row r="10" spans="1:21" ht="15.75" customHeight="1" x14ac:dyDescent="0.25">
      <c r="A10" s="2">
        <v>44289.584193009257</v>
      </c>
      <c r="B10" s="3" t="s">
        <v>199</v>
      </c>
      <c r="C10" s="3" t="s">
        <v>20</v>
      </c>
      <c r="D10" s="3" t="s">
        <v>27</v>
      </c>
      <c r="E10" s="3" t="s">
        <v>31</v>
      </c>
      <c r="F10" s="3" t="s">
        <v>179</v>
      </c>
      <c r="G10" s="3" t="s">
        <v>200</v>
      </c>
      <c r="H10" s="3" t="s">
        <v>32</v>
      </c>
      <c r="I10" s="3">
        <v>4</v>
      </c>
      <c r="J10" s="3">
        <v>3</v>
      </c>
      <c r="K10" s="3">
        <v>4</v>
      </c>
      <c r="L10" s="3">
        <v>3</v>
      </c>
      <c r="M10" s="3">
        <v>3</v>
      </c>
      <c r="N10" s="3">
        <v>4</v>
      </c>
      <c r="O10" s="3">
        <v>4</v>
      </c>
      <c r="P10" s="3">
        <v>3</v>
      </c>
      <c r="Q10" s="3">
        <v>4</v>
      </c>
      <c r="R10" s="3">
        <v>2</v>
      </c>
      <c r="S10" s="3">
        <v>3</v>
      </c>
      <c r="T10" s="3">
        <v>4</v>
      </c>
    </row>
    <row r="11" spans="1:21" ht="15.75" customHeight="1" x14ac:dyDescent="0.25">
      <c r="A11" s="2">
        <v>44289.586443715278</v>
      </c>
      <c r="B11" s="3" t="s">
        <v>444</v>
      </c>
      <c r="C11" s="3" t="s">
        <v>20</v>
      </c>
      <c r="D11" s="3" t="s">
        <v>27</v>
      </c>
      <c r="E11" s="3" t="s">
        <v>31</v>
      </c>
      <c r="F11" s="3" t="s">
        <v>30</v>
      </c>
      <c r="G11" s="3" t="s">
        <v>45</v>
      </c>
      <c r="H11" s="3" t="s">
        <v>32</v>
      </c>
      <c r="I11" s="3">
        <v>4</v>
      </c>
      <c r="J11" s="3">
        <v>5</v>
      </c>
      <c r="K11" s="3">
        <v>5</v>
      </c>
      <c r="L11" s="3">
        <v>5</v>
      </c>
      <c r="M11" s="3">
        <v>3</v>
      </c>
      <c r="N11" s="3">
        <v>3</v>
      </c>
      <c r="O11" s="3">
        <v>4</v>
      </c>
      <c r="P11" s="3">
        <v>4</v>
      </c>
      <c r="Q11" s="3">
        <v>5</v>
      </c>
      <c r="R11" s="3">
        <v>2</v>
      </c>
      <c r="S11" s="3">
        <v>3</v>
      </c>
      <c r="T11" s="3">
        <v>2</v>
      </c>
      <c r="U11" s="3" t="s">
        <v>445</v>
      </c>
    </row>
    <row r="12" spans="1:21" ht="15.75" customHeight="1" x14ac:dyDescent="0.25">
      <c r="A12" s="2">
        <v>44289.588026875004</v>
      </c>
      <c r="B12" s="3" t="s">
        <v>449</v>
      </c>
      <c r="C12" s="3" t="s">
        <v>26</v>
      </c>
      <c r="D12" s="3" t="s">
        <v>25</v>
      </c>
      <c r="E12" s="3" t="s">
        <v>31</v>
      </c>
      <c r="F12" s="3" t="s">
        <v>30</v>
      </c>
      <c r="G12" s="3" t="s">
        <v>35</v>
      </c>
      <c r="H12" s="3" t="s">
        <v>32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</row>
    <row r="13" spans="1:21" ht="15.75" customHeight="1" x14ac:dyDescent="0.25">
      <c r="A13" s="2">
        <v>44289.588214641204</v>
      </c>
      <c r="B13" s="3" t="s">
        <v>202</v>
      </c>
      <c r="C13" s="3" t="s">
        <v>20</v>
      </c>
      <c r="D13" s="3" t="s">
        <v>25</v>
      </c>
      <c r="E13" s="3" t="s">
        <v>22</v>
      </c>
      <c r="F13" s="3" t="s">
        <v>30</v>
      </c>
      <c r="G13" s="3" t="s">
        <v>57</v>
      </c>
      <c r="H13" s="3" t="s">
        <v>32</v>
      </c>
      <c r="I13" s="3">
        <v>5</v>
      </c>
      <c r="J13" s="3">
        <v>5</v>
      </c>
      <c r="K13" s="3">
        <v>5</v>
      </c>
      <c r="L13" s="3">
        <v>4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 t="s">
        <v>451</v>
      </c>
    </row>
    <row r="14" spans="1:21" ht="15.75" customHeight="1" x14ac:dyDescent="0.25">
      <c r="A14" s="2">
        <v>44289.58897420139</v>
      </c>
      <c r="B14" s="3" t="s">
        <v>453</v>
      </c>
      <c r="C14" s="3" t="s">
        <v>26</v>
      </c>
      <c r="D14" s="3" t="s">
        <v>25</v>
      </c>
      <c r="E14" s="3" t="s">
        <v>31</v>
      </c>
      <c r="F14" s="3" t="s">
        <v>53</v>
      </c>
      <c r="G14" s="3" t="s">
        <v>53</v>
      </c>
      <c r="H14" s="3" t="s">
        <v>32</v>
      </c>
      <c r="I14" s="3">
        <v>3</v>
      </c>
      <c r="J14" s="3">
        <v>4</v>
      </c>
      <c r="K14" s="3">
        <v>4</v>
      </c>
      <c r="L14" s="3">
        <v>4</v>
      </c>
      <c r="M14" s="3">
        <v>3</v>
      </c>
      <c r="N14" s="3">
        <v>3</v>
      </c>
      <c r="O14" s="3">
        <v>3</v>
      </c>
      <c r="P14" s="3">
        <v>3</v>
      </c>
      <c r="Q14" s="3">
        <v>5</v>
      </c>
      <c r="R14" s="3">
        <v>3</v>
      </c>
      <c r="S14" s="3">
        <v>3</v>
      </c>
      <c r="T14" s="3">
        <v>4</v>
      </c>
    </row>
    <row r="15" spans="1:21" ht="15.75" customHeight="1" x14ac:dyDescent="0.25">
      <c r="A15" s="2">
        <v>44289.589337604164</v>
      </c>
      <c r="B15" s="3" t="s">
        <v>456</v>
      </c>
      <c r="C15" s="3" t="s">
        <v>20</v>
      </c>
      <c r="D15" s="3" t="s">
        <v>27</v>
      </c>
      <c r="E15" s="3" t="s">
        <v>31</v>
      </c>
      <c r="F15" s="3" t="s">
        <v>553</v>
      </c>
      <c r="G15" s="3" t="s">
        <v>636</v>
      </c>
      <c r="H15" s="3" t="s">
        <v>32</v>
      </c>
      <c r="I15" s="3">
        <v>5</v>
      </c>
      <c r="J15" s="3">
        <v>5</v>
      </c>
      <c r="K15" s="3">
        <v>3</v>
      </c>
      <c r="L15" s="3">
        <v>3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  <c r="R15" s="3">
        <v>3</v>
      </c>
      <c r="S15" s="3">
        <v>4</v>
      </c>
      <c r="T15" s="3">
        <v>4</v>
      </c>
    </row>
    <row r="16" spans="1:21" ht="15.75" customHeight="1" x14ac:dyDescent="0.25">
      <c r="A16" s="2">
        <v>44289.589353680552</v>
      </c>
      <c r="B16" s="3" t="s">
        <v>459</v>
      </c>
      <c r="C16" s="3" t="s">
        <v>20</v>
      </c>
      <c r="D16" s="3" t="s">
        <v>25</v>
      </c>
      <c r="E16" s="3" t="s">
        <v>31</v>
      </c>
      <c r="F16" s="3" t="s">
        <v>30</v>
      </c>
      <c r="G16" s="3" t="s">
        <v>35</v>
      </c>
      <c r="H16" s="3" t="s">
        <v>32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 t="s">
        <v>460</v>
      </c>
    </row>
    <row r="17" spans="1:21" ht="15.75" customHeight="1" x14ac:dyDescent="0.25">
      <c r="A17" s="2">
        <v>44289.589662210652</v>
      </c>
      <c r="B17" s="3" t="s">
        <v>463</v>
      </c>
      <c r="C17" s="3" t="s">
        <v>26</v>
      </c>
      <c r="D17" s="3" t="s">
        <v>27</v>
      </c>
      <c r="E17" s="3" t="s">
        <v>31</v>
      </c>
      <c r="F17" s="3" t="s">
        <v>63</v>
      </c>
      <c r="G17" s="3" t="s">
        <v>194</v>
      </c>
      <c r="H17" s="3" t="s">
        <v>32</v>
      </c>
      <c r="I17" s="3">
        <v>4</v>
      </c>
      <c r="J17" s="3">
        <v>5</v>
      </c>
      <c r="K17" s="3">
        <v>5</v>
      </c>
      <c r="L17" s="3">
        <v>3</v>
      </c>
      <c r="M17" s="3">
        <v>4</v>
      </c>
      <c r="N17" s="3">
        <v>3</v>
      </c>
      <c r="O17" s="3">
        <v>3</v>
      </c>
      <c r="P17" s="3">
        <v>5</v>
      </c>
      <c r="Q17" s="3">
        <v>4</v>
      </c>
      <c r="R17" s="3">
        <v>3</v>
      </c>
      <c r="S17" s="3">
        <v>4</v>
      </c>
      <c r="T17" s="3">
        <v>4</v>
      </c>
    </row>
    <row r="18" spans="1:21" ht="15.75" customHeight="1" x14ac:dyDescent="0.25">
      <c r="A18" s="2">
        <v>44289.590340150462</v>
      </c>
      <c r="B18" s="3" t="s">
        <v>464</v>
      </c>
      <c r="C18" s="3" t="s">
        <v>26</v>
      </c>
      <c r="D18" s="3" t="s">
        <v>27</v>
      </c>
      <c r="E18" s="3" t="s">
        <v>31</v>
      </c>
      <c r="F18" s="3" t="s">
        <v>553</v>
      </c>
      <c r="G18" s="3" t="s">
        <v>33</v>
      </c>
      <c r="H18" s="3" t="s">
        <v>32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4</v>
      </c>
      <c r="P18" s="3">
        <v>4</v>
      </c>
      <c r="Q18" s="3">
        <v>5</v>
      </c>
      <c r="R18" s="3">
        <v>3</v>
      </c>
      <c r="S18" s="3">
        <v>4</v>
      </c>
      <c r="T18" s="3">
        <v>4</v>
      </c>
    </row>
    <row r="19" spans="1:21" ht="15.75" customHeight="1" x14ac:dyDescent="0.25">
      <c r="A19" s="2">
        <v>44289.590654745371</v>
      </c>
      <c r="B19" s="3" t="s">
        <v>190</v>
      </c>
      <c r="C19" s="3" t="s">
        <v>20</v>
      </c>
      <c r="D19" s="3" t="s">
        <v>27</v>
      </c>
      <c r="E19" s="3" t="s">
        <v>31</v>
      </c>
      <c r="F19" s="3" t="s">
        <v>52</v>
      </c>
      <c r="G19" s="3" t="s">
        <v>56</v>
      </c>
      <c r="H19" s="3" t="s">
        <v>32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4</v>
      </c>
      <c r="P19" s="3">
        <v>4</v>
      </c>
      <c r="Q19" s="3">
        <v>4</v>
      </c>
      <c r="R19" s="3">
        <v>3</v>
      </c>
      <c r="S19" s="3">
        <v>3</v>
      </c>
      <c r="T19" s="3">
        <v>3</v>
      </c>
    </row>
    <row r="20" spans="1:21" ht="15.75" customHeight="1" x14ac:dyDescent="0.25">
      <c r="A20" s="2">
        <v>44289.591269548611</v>
      </c>
      <c r="B20" s="3" t="s">
        <v>466</v>
      </c>
      <c r="C20" s="3" t="s">
        <v>20</v>
      </c>
      <c r="D20" s="3" t="s">
        <v>25</v>
      </c>
      <c r="E20" s="3" t="s">
        <v>31</v>
      </c>
      <c r="F20" s="3" t="s">
        <v>553</v>
      </c>
      <c r="G20" s="3" t="s">
        <v>33</v>
      </c>
      <c r="H20" s="3" t="s">
        <v>32</v>
      </c>
      <c r="I20" s="3">
        <v>4</v>
      </c>
      <c r="J20" s="3">
        <v>3</v>
      </c>
      <c r="K20" s="3">
        <v>3</v>
      </c>
      <c r="L20" s="3">
        <v>4</v>
      </c>
      <c r="M20" s="3">
        <v>4</v>
      </c>
      <c r="N20" s="3">
        <v>4</v>
      </c>
      <c r="O20" s="3">
        <v>5</v>
      </c>
      <c r="P20" s="3">
        <v>5</v>
      </c>
      <c r="Q20" s="3">
        <v>5</v>
      </c>
      <c r="R20" s="3">
        <v>3</v>
      </c>
      <c r="S20" s="3">
        <v>4</v>
      </c>
      <c r="T20" s="3">
        <v>4</v>
      </c>
      <c r="U20" s="3" t="s">
        <v>42</v>
      </c>
    </row>
    <row r="21" spans="1:21" ht="15.75" customHeight="1" x14ac:dyDescent="0.25">
      <c r="A21" s="2">
        <v>44289.591943865744</v>
      </c>
      <c r="B21" s="3" t="s">
        <v>471</v>
      </c>
      <c r="C21" s="3" t="s">
        <v>26</v>
      </c>
      <c r="D21" s="3" t="s">
        <v>27</v>
      </c>
      <c r="E21" s="3" t="s">
        <v>31</v>
      </c>
      <c r="F21" s="3" t="s">
        <v>30</v>
      </c>
      <c r="G21" s="3" t="s">
        <v>48</v>
      </c>
      <c r="H21" s="3" t="s">
        <v>32</v>
      </c>
      <c r="I21" s="3">
        <v>5</v>
      </c>
      <c r="J21" s="3">
        <v>5</v>
      </c>
      <c r="K21" s="3">
        <v>5</v>
      </c>
      <c r="L21" s="3">
        <v>4</v>
      </c>
      <c r="M21" s="3">
        <v>4</v>
      </c>
      <c r="N21" s="3">
        <v>4</v>
      </c>
      <c r="O21" s="3">
        <v>5</v>
      </c>
      <c r="P21" s="3">
        <v>5</v>
      </c>
      <c r="Q21" s="3">
        <v>5</v>
      </c>
      <c r="R21" s="3">
        <v>4</v>
      </c>
      <c r="S21" s="3">
        <v>5</v>
      </c>
      <c r="T21" s="3">
        <v>4</v>
      </c>
    </row>
    <row r="22" spans="1:21" ht="15.75" customHeight="1" x14ac:dyDescent="0.25">
      <c r="A22" s="2">
        <v>44289.592159120366</v>
      </c>
      <c r="B22" s="3" t="s">
        <v>474</v>
      </c>
      <c r="C22" s="3" t="s">
        <v>26</v>
      </c>
      <c r="D22" s="3" t="s">
        <v>25</v>
      </c>
      <c r="E22" s="3" t="s">
        <v>31</v>
      </c>
      <c r="F22" s="3" t="s">
        <v>53</v>
      </c>
      <c r="G22" s="3" t="s">
        <v>53</v>
      </c>
      <c r="H22" s="3" t="s">
        <v>32</v>
      </c>
      <c r="I22" s="3">
        <v>4</v>
      </c>
      <c r="J22" s="3">
        <v>4</v>
      </c>
      <c r="K22" s="3">
        <v>4</v>
      </c>
      <c r="L22" s="3">
        <v>3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3</v>
      </c>
      <c r="S22" s="3">
        <v>3</v>
      </c>
      <c r="T22" s="3">
        <v>3</v>
      </c>
      <c r="U22" s="3" t="s">
        <v>42</v>
      </c>
    </row>
    <row r="23" spans="1:21" ht="15.75" customHeight="1" x14ac:dyDescent="0.25">
      <c r="A23" s="2">
        <v>44289.592757280094</v>
      </c>
      <c r="B23" s="3" t="s">
        <v>201</v>
      </c>
      <c r="C23" s="3" t="s">
        <v>26</v>
      </c>
      <c r="D23" s="3" t="s">
        <v>21</v>
      </c>
      <c r="E23" s="3" t="s">
        <v>22</v>
      </c>
      <c r="F23" s="3" t="s">
        <v>30</v>
      </c>
      <c r="G23" s="3" t="s">
        <v>35</v>
      </c>
      <c r="H23" s="3" t="s">
        <v>32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1</v>
      </c>
      <c r="S23" s="3">
        <v>4</v>
      </c>
      <c r="T23" s="3">
        <v>5</v>
      </c>
    </row>
    <row r="24" spans="1:21" ht="15.75" customHeight="1" x14ac:dyDescent="0.25">
      <c r="A24" s="2">
        <v>44289.592913159722</v>
      </c>
      <c r="B24" s="3" t="s">
        <v>196</v>
      </c>
      <c r="C24" s="3" t="s">
        <v>20</v>
      </c>
      <c r="D24" s="3" t="s">
        <v>21</v>
      </c>
      <c r="E24" s="3" t="s">
        <v>22</v>
      </c>
      <c r="F24" s="3" t="s">
        <v>30</v>
      </c>
      <c r="G24" s="3" t="s">
        <v>48</v>
      </c>
      <c r="H24" s="3" t="s">
        <v>32</v>
      </c>
      <c r="I24" s="3">
        <v>4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5</v>
      </c>
      <c r="T24" s="3">
        <v>5</v>
      </c>
      <c r="U24" s="3" t="s">
        <v>476</v>
      </c>
    </row>
    <row r="25" spans="1:21" ht="15.75" customHeight="1" x14ac:dyDescent="0.25">
      <c r="A25" s="2">
        <v>44289.593013981481</v>
      </c>
      <c r="B25" s="3" t="s">
        <v>478</v>
      </c>
      <c r="C25" s="3" t="s">
        <v>26</v>
      </c>
      <c r="D25" s="3" t="s">
        <v>27</v>
      </c>
      <c r="E25" s="3" t="s">
        <v>31</v>
      </c>
      <c r="F25" s="3" t="s">
        <v>53</v>
      </c>
      <c r="G25" s="3" t="s">
        <v>53</v>
      </c>
      <c r="H25" s="3" t="s">
        <v>32</v>
      </c>
      <c r="I25" s="3">
        <v>4</v>
      </c>
      <c r="J25" s="3">
        <v>5</v>
      </c>
      <c r="K25" s="3">
        <v>5</v>
      </c>
      <c r="L25" s="3">
        <v>3</v>
      </c>
      <c r="M25" s="3">
        <v>3</v>
      </c>
      <c r="N25" s="3">
        <v>3</v>
      </c>
      <c r="O25" s="3">
        <v>5</v>
      </c>
      <c r="P25" s="3">
        <v>5</v>
      </c>
      <c r="Q25" s="3">
        <v>5</v>
      </c>
      <c r="R25" s="3">
        <v>2</v>
      </c>
      <c r="S25" s="3">
        <v>4</v>
      </c>
      <c r="T25" s="3">
        <v>4</v>
      </c>
      <c r="U25" s="3" t="s">
        <v>42</v>
      </c>
    </row>
    <row r="26" spans="1:21" ht="15.75" customHeight="1" x14ac:dyDescent="0.25">
      <c r="A26" s="2">
        <v>44289.593103437495</v>
      </c>
      <c r="B26" s="3" t="s">
        <v>479</v>
      </c>
      <c r="C26" s="3" t="s">
        <v>26</v>
      </c>
      <c r="D26" s="3" t="s">
        <v>25</v>
      </c>
      <c r="E26" s="3" t="s">
        <v>31</v>
      </c>
      <c r="F26" s="3" t="s">
        <v>53</v>
      </c>
      <c r="G26" s="3" t="s">
        <v>53</v>
      </c>
      <c r="H26" s="3" t="s">
        <v>32</v>
      </c>
      <c r="I26" s="3">
        <v>4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5</v>
      </c>
    </row>
    <row r="27" spans="1:21" ht="15.75" customHeight="1" x14ac:dyDescent="0.25">
      <c r="A27" s="2">
        <v>44289.593118182871</v>
      </c>
      <c r="B27" s="3" t="s">
        <v>480</v>
      </c>
      <c r="C27" s="3" t="s">
        <v>26</v>
      </c>
      <c r="D27" s="3" t="s">
        <v>27</v>
      </c>
      <c r="E27" s="3" t="s">
        <v>31</v>
      </c>
      <c r="F27" s="3" t="s">
        <v>53</v>
      </c>
      <c r="G27" s="3" t="s">
        <v>53</v>
      </c>
      <c r="H27" s="3" t="s">
        <v>32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  <c r="R27" s="3">
        <v>2</v>
      </c>
      <c r="S27" s="3">
        <v>3</v>
      </c>
      <c r="T27" s="3">
        <v>5</v>
      </c>
    </row>
    <row r="28" spans="1:21" ht="15.75" customHeight="1" x14ac:dyDescent="0.25">
      <c r="A28" s="2">
        <v>44289.593607511575</v>
      </c>
      <c r="B28" s="3" t="s">
        <v>481</v>
      </c>
      <c r="C28" s="3" t="s">
        <v>26</v>
      </c>
      <c r="D28" s="3" t="s">
        <v>25</v>
      </c>
      <c r="E28" s="3" t="s">
        <v>22</v>
      </c>
      <c r="F28" s="3" t="s">
        <v>553</v>
      </c>
      <c r="G28" s="3" t="s">
        <v>33</v>
      </c>
      <c r="H28" s="3" t="s">
        <v>32</v>
      </c>
      <c r="I28" s="3">
        <v>4</v>
      </c>
      <c r="J28" s="3">
        <v>4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3</v>
      </c>
      <c r="S28" s="3">
        <v>4</v>
      </c>
      <c r="T28" s="3">
        <v>5</v>
      </c>
    </row>
    <row r="29" spans="1:21" ht="15.75" customHeight="1" x14ac:dyDescent="0.25">
      <c r="A29" s="2">
        <v>44289.595018495369</v>
      </c>
      <c r="B29" s="3" t="s">
        <v>483</v>
      </c>
      <c r="C29" s="3" t="s">
        <v>26</v>
      </c>
      <c r="D29" s="3" t="s">
        <v>25</v>
      </c>
      <c r="E29" s="3" t="s">
        <v>22</v>
      </c>
      <c r="F29" s="3" t="s">
        <v>51</v>
      </c>
      <c r="G29" s="3" t="s">
        <v>45</v>
      </c>
      <c r="H29" s="3" t="s">
        <v>32</v>
      </c>
      <c r="I29" s="3">
        <v>4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4</v>
      </c>
      <c r="Q29" s="3">
        <v>3</v>
      </c>
      <c r="R29" s="3">
        <v>2</v>
      </c>
      <c r="S29" s="3">
        <v>3</v>
      </c>
      <c r="T29" s="3">
        <v>3</v>
      </c>
    </row>
    <row r="30" spans="1:21" ht="13.2" x14ac:dyDescent="0.25">
      <c r="A30" s="2">
        <v>44289.595852337967</v>
      </c>
      <c r="B30" s="3" t="s">
        <v>488</v>
      </c>
      <c r="C30" s="3" t="s">
        <v>26</v>
      </c>
      <c r="D30" s="3" t="s">
        <v>27</v>
      </c>
      <c r="E30" s="3" t="s">
        <v>31</v>
      </c>
      <c r="F30" s="3" t="s">
        <v>30</v>
      </c>
      <c r="G30" s="3" t="s">
        <v>35</v>
      </c>
      <c r="H30" s="3" t="s">
        <v>32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4</v>
      </c>
      <c r="S30" s="3">
        <v>5</v>
      </c>
      <c r="T30" s="3">
        <v>5</v>
      </c>
    </row>
    <row r="31" spans="1:21" ht="13.2" x14ac:dyDescent="0.25">
      <c r="A31" s="2">
        <v>44289.595932314813</v>
      </c>
      <c r="B31" s="3" t="s">
        <v>489</v>
      </c>
      <c r="C31" s="3" t="s">
        <v>20</v>
      </c>
      <c r="D31" s="3" t="s">
        <v>27</v>
      </c>
      <c r="E31" s="3" t="s">
        <v>22</v>
      </c>
      <c r="F31" s="3" t="s">
        <v>222</v>
      </c>
      <c r="G31" s="3" t="s">
        <v>668</v>
      </c>
      <c r="H31" s="3" t="s">
        <v>32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 t="s">
        <v>492</v>
      </c>
    </row>
    <row r="32" spans="1:21" ht="13.2" x14ac:dyDescent="0.25">
      <c r="A32" s="2">
        <v>44289.596401736111</v>
      </c>
      <c r="B32" s="3" t="s">
        <v>192</v>
      </c>
      <c r="C32" s="3" t="s">
        <v>20</v>
      </c>
      <c r="D32" s="3" t="s">
        <v>27</v>
      </c>
      <c r="E32" s="3" t="s">
        <v>31</v>
      </c>
      <c r="F32" s="3" t="s">
        <v>179</v>
      </c>
      <c r="G32" s="3" t="s">
        <v>193</v>
      </c>
      <c r="H32" s="3" t="s">
        <v>32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5</v>
      </c>
      <c r="R32" s="3">
        <v>5</v>
      </c>
      <c r="S32" s="3">
        <v>5</v>
      </c>
      <c r="T32" s="3">
        <v>5</v>
      </c>
      <c r="U32" s="3" t="s">
        <v>652</v>
      </c>
    </row>
    <row r="33" spans="1:21" ht="13.2" x14ac:dyDescent="0.25">
      <c r="A33" s="2">
        <v>44289.597056631945</v>
      </c>
      <c r="B33" s="3" t="s">
        <v>493</v>
      </c>
      <c r="C33" s="3" t="s">
        <v>26</v>
      </c>
      <c r="D33" s="3" t="s">
        <v>27</v>
      </c>
      <c r="E33" s="3" t="s">
        <v>31</v>
      </c>
      <c r="F33" s="3" t="s">
        <v>53</v>
      </c>
      <c r="G33" s="3" t="s">
        <v>53</v>
      </c>
      <c r="H33" s="3" t="s">
        <v>32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5</v>
      </c>
      <c r="R33" s="3">
        <v>5</v>
      </c>
      <c r="S33" s="3">
        <v>5</v>
      </c>
      <c r="T33" s="3">
        <v>5</v>
      </c>
      <c r="U33" s="3" t="s">
        <v>42</v>
      </c>
    </row>
    <row r="34" spans="1:21" ht="13.2" x14ac:dyDescent="0.25">
      <c r="A34" s="2">
        <v>44289.59754913194</v>
      </c>
      <c r="B34" s="3" t="s">
        <v>496</v>
      </c>
      <c r="C34" s="3" t="s">
        <v>20</v>
      </c>
      <c r="D34" s="3" t="s">
        <v>25</v>
      </c>
      <c r="E34" s="3" t="s">
        <v>31</v>
      </c>
      <c r="F34" s="3" t="s">
        <v>63</v>
      </c>
      <c r="G34" s="3" t="s">
        <v>194</v>
      </c>
      <c r="H34" s="3" t="s">
        <v>32</v>
      </c>
      <c r="I34" s="3">
        <v>5</v>
      </c>
      <c r="J34" s="3">
        <v>5</v>
      </c>
      <c r="K34" s="3">
        <v>4</v>
      </c>
      <c r="L34" s="3">
        <v>4</v>
      </c>
      <c r="M34" s="3">
        <v>4</v>
      </c>
      <c r="N34" s="3">
        <v>5</v>
      </c>
      <c r="O34" s="3">
        <v>5</v>
      </c>
      <c r="P34" s="3">
        <v>5</v>
      </c>
      <c r="Q34" s="3">
        <v>5</v>
      </c>
      <c r="R34" s="3">
        <v>2</v>
      </c>
      <c r="S34" s="3">
        <v>3</v>
      </c>
      <c r="T34" s="3">
        <v>4</v>
      </c>
    </row>
    <row r="35" spans="1:21" ht="13.2" x14ac:dyDescent="0.25">
      <c r="A35" s="2">
        <v>44289.598458958339</v>
      </c>
      <c r="B35" s="3" t="s">
        <v>498</v>
      </c>
      <c r="C35" s="3" t="s">
        <v>26</v>
      </c>
      <c r="D35" s="3" t="s">
        <v>27</v>
      </c>
      <c r="E35" s="3" t="s">
        <v>31</v>
      </c>
      <c r="F35" s="3" t="s">
        <v>553</v>
      </c>
      <c r="G35" s="3" t="s">
        <v>55</v>
      </c>
      <c r="H35" s="3" t="s">
        <v>32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3</v>
      </c>
      <c r="S35" s="3">
        <v>5</v>
      </c>
      <c r="T35" s="3">
        <v>5</v>
      </c>
      <c r="U35" s="3" t="s">
        <v>653</v>
      </c>
    </row>
    <row r="36" spans="1:21" ht="13.2" x14ac:dyDescent="0.25">
      <c r="A36" s="2">
        <v>44289.600817453698</v>
      </c>
      <c r="B36" s="3" t="s">
        <v>504</v>
      </c>
      <c r="C36" s="3" t="s">
        <v>26</v>
      </c>
      <c r="D36" s="3" t="s">
        <v>27</v>
      </c>
      <c r="E36" s="3" t="s">
        <v>31</v>
      </c>
      <c r="F36" s="3" t="s">
        <v>53</v>
      </c>
      <c r="G36" s="3" t="s">
        <v>53</v>
      </c>
      <c r="H36" s="3" t="s">
        <v>32</v>
      </c>
      <c r="I36" s="3">
        <v>4</v>
      </c>
      <c r="J36" s="3">
        <v>5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5</v>
      </c>
      <c r="R36" s="3">
        <v>3</v>
      </c>
      <c r="S36" s="3">
        <v>4</v>
      </c>
      <c r="T36" s="3">
        <v>5</v>
      </c>
      <c r="U36" s="3" t="s">
        <v>654</v>
      </c>
    </row>
    <row r="37" spans="1:21" ht="13.2" x14ac:dyDescent="0.25">
      <c r="A37" s="2">
        <v>44289.600823067129</v>
      </c>
      <c r="B37" s="3" t="s">
        <v>505</v>
      </c>
      <c r="C37" s="3" t="s">
        <v>20</v>
      </c>
      <c r="D37" s="3" t="s">
        <v>27</v>
      </c>
      <c r="E37" s="3" t="s">
        <v>31</v>
      </c>
      <c r="F37" s="3" t="s">
        <v>53</v>
      </c>
      <c r="G37" s="3" t="s">
        <v>53</v>
      </c>
      <c r="H37" s="3" t="s">
        <v>32</v>
      </c>
      <c r="I37" s="3">
        <v>4</v>
      </c>
      <c r="J37" s="3">
        <v>4</v>
      </c>
      <c r="K37" s="3">
        <v>4</v>
      </c>
      <c r="L37" s="3">
        <v>3</v>
      </c>
      <c r="M37" s="3">
        <v>4</v>
      </c>
      <c r="N37" s="3">
        <v>4</v>
      </c>
      <c r="O37" s="3">
        <v>3</v>
      </c>
      <c r="P37" s="3">
        <v>3</v>
      </c>
      <c r="Q37" s="3">
        <v>4</v>
      </c>
      <c r="R37" s="3">
        <v>3</v>
      </c>
      <c r="S37" s="3">
        <v>4</v>
      </c>
      <c r="T37" s="3">
        <v>4</v>
      </c>
      <c r="U37" s="3" t="s">
        <v>506</v>
      </c>
    </row>
    <row r="38" spans="1:21" ht="13.2" x14ac:dyDescent="0.25">
      <c r="A38" s="2">
        <v>44289.60084668982</v>
      </c>
      <c r="B38" s="3" t="s">
        <v>507</v>
      </c>
      <c r="C38" s="3" t="s">
        <v>26</v>
      </c>
      <c r="D38" s="3" t="s">
        <v>25</v>
      </c>
      <c r="E38" s="3" t="s">
        <v>22</v>
      </c>
      <c r="F38" s="3" t="s">
        <v>212</v>
      </c>
      <c r="G38" s="3" t="s">
        <v>39</v>
      </c>
      <c r="H38" s="3" t="s">
        <v>32</v>
      </c>
      <c r="I38" s="3">
        <v>5</v>
      </c>
      <c r="J38" s="3">
        <v>4</v>
      </c>
      <c r="K38" s="3">
        <v>3</v>
      </c>
      <c r="L38" s="3">
        <v>3</v>
      </c>
      <c r="M38" s="3">
        <v>4</v>
      </c>
      <c r="N38" s="3">
        <v>4</v>
      </c>
      <c r="O38" s="3">
        <v>5</v>
      </c>
      <c r="P38" s="3">
        <v>5</v>
      </c>
      <c r="Q38" s="3">
        <v>5</v>
      </c>
      <c r="R38" s="3">
        <v>3</v>
      </c>
      <c r="S38" s="3">
        <v>4</v>
      </c>
      <c r="T38" s="3">
        <v>4</v>
      </c>
    </row>
    <row r="39" spans="1:21" ht="13.2" x14ac:dyDescent="0.25">
      <c r="A39" s="2">
        <v>44289.601024768519</v>
      </c>
      <c r="B39" s="3" t="s">
        <v>219</v>
      </c>
      <c r="C39" s="3" t="s">
        <v>26</v>
      </c>
      <c r="D39" s="3" t="s">
        <v>21</v>
      </c>
      <c r="E39" s="3" t="s">
        <v>22</v>
      </c>
      <c r="F39" s="3" t="s">
        <v>30</v>
      </c>
      <c r="G39" s="3" t="s">
        <v>57</v>
      </c>
      <c r="H39" s="3" t="s">
        <v>32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5</v>
      </c>
      <c r="P39" s="3">
        <v>3</v>
      </c>
      <c r="Q39" s="3">
        <v>5</v>
      </c>
      <c r="R39" s="3">
        <v>2</v>
      </c>
      <c r="S39" s="3">
        <v>3</v>
      </c>
      <c r="T39" s="3">
        <v>4</v>
      </c>
    </row>
    <row r="40" spans="1:21" ht="13.2" x14ac:dyDescent="0.25">
      <c r="A40" s="2">
        <v>44289.601175081014</v>
      </c>
      <c r="B40" s="3" t="s">
        <v>215</v>
      </c>
      <c r="C40" s="3" t="s">
        <v>20</v>
      </c>
      <c r="D40" s="3" t="s">
        <v>27</v>
      </c>
      <c r="E40" s="3" t="s">
        <v>22</v>
      </c>
      <c r="F40" s="3" t="s">
        <v>46</v>
      </c>
      <c r="G40" s="3" t="s">
        <v>47</v>
      </c>
      <c r="H40" s="3" t="s">
        <v>32</v>
      </c>
      <c r="I40" s="3">
        <v>5</v>
      </c>
      <c r="J40" s="3">
        <v>4</v>
      </c>
      <c r="K40" s="3">
        <v>5</v>
      </c>
      <c r="L40" s="3">
        <v>4</v>
      </c>
      <c r="M40" s="3">
        <v>4</v>
      </c>
      <c r="N40" s="3">
        <v>4</v>
      </c>
      <c r="O40" s="3">
        <v>5</v>
      </c>
      <c r="P40" s="3">
        <v>5</v>
      </c>
      <c r="Q40" s="3">
        <v>5</v>
      </c>
      <c r="R40" s="3">
        <v>3</v>
      </c>
      <c r="S40" s="3">
        <v>4</v>
      </c>
      <c r="T40" s="3">
        <v>4</v>
      </c>
      <c r="U40" s="3" t="s">
        <v>42</v>
      </c>
    </row>
    <row r="41" spans="1:21" ht="13.2" x14ac:dyDescent="0.25">
      <c r="A41" s="2">
        <v>44289.605048344907</v>
      </c>
      <c r="B41" s="3" t="s">
        <v>523</v>
      </c>
      <c r="C41" s="3" t="s">
        <v>20</v>
      </c>
      <c r="D41" s="3" t="s">
        <v>27</v>
      </c>
      <c r="E41" s="3" t="s">
        <v>22</v>
      </c>
      <c r="F41" s="3" t="s">
        <v>52</v>
      </c>
      <c r="G41" s="3" t="s">
        <v>468</v>
      </c>
      <c r="H41" s="3" t="s">
        <v>32</v>
      </c>
      <c r="I41" s="3">
        <v>4</v>
      </c>
      <c r="J41" s="3">
        <v>3</v>
      </c>
      <c r="K41" s="3">
        <v>3</v>
      </c>
      <c r="L41" s="3">
        <v>3</v>
      </c>
      <c r="M41" s="3">
        <v>3</v>
      </c>
      <c r="N41" s="3">
        <v>3</v>
      </c>
      <c r="O41" s="3">
        <v>3</v>
      </c>
      <c r="P41" s="3">
        <v>3</v>
      </c>
      <c r="Q41" s="3">
        <v>3</v>
      </c>
      <c r="R41" s="3">
        <v>3</v>
      </c>
      <c r="S41" s="3">
        <v>3</v>
      </c>
      <c r="T41" s="3">
        <v>3</v>
      </c>
      <c r="U41" s="3" t="s">
        <v>42</v>
      </c>
    </row>
    <row r="42" spans="1:21" ht="13.2" x14ac:dyDescent="0.25">
      <c r="A42" s="2">
        <v>44289.605092395832</v>
      </c>
      <c r="B42" s="3" t="s">
        <v>526</v>
      </c>
      <c r="C42" s="3" t="s">
        <v>20</v>
      </c>
      <c r="D42" s="3" t="s">
        <v>25</v>
      </c>
      <c r="E42" s="3" t="s">
        <v>22</v>
      </c>
      <c r="F42" s="3" t="s">
        <v>30</v>
      </c>
      <c r="G42" s="3" t="s">
        <v>404</v>
      </c>
      <c r="H42" s="3" t="s">
        <v>32</v>
      </c>
      <c r="I42" s="3">
        <v>4</v>
      </c>
      <c r="J42" s="3">
        <v>5</v>
      </c>
      <c r="K42" s="3">
        <v>5</v>
      </c>
      <c r="L42" s="3">
        <v>5</v>
      </c>
      <c r="M42" s="3">
        <v>4</v>
      </c>
      <c r="N42" s="3">
        <v>4</v>
      </c>
      <c r="O42" s="3">
        <v>4</v>
      </c>
      <c r="P42" s="3">
        <v>4</v>
      </c>
      <c r="Q42" s="3">
        <v>4</v>
      </c>
      <c r="R42" s="3">
        <v>3</v>
      </c>
      <c r="S42" s="3">
        <v>4</v>
      </c>
      <c r="T42" s="3">
        <v>4</v>
      </c>
      <c r="U42" s="3" t="s">
        <v>221</v>
      </c>
    </row>
    <row r="43" spans="1:21" ht="13.2" x14ac:dyDescent="0.25">
      <c r="A43" s="2">
        <v>44289.60644851852</v>
      </c>
      <c r="B43" s="3" t="s">
        <v>532</v>
      </c>
      <c r="C43" s="3" t="s">
        <v>20</v>
      </c>
      <c r="D43" s="3" t="s">
        <v>27</v>
      </c>
      <c r="E43" s="3" t="s">
        <v>31</v>
      </c>
      <c r="F43" s="3" t="s">
        <v>53</v>
      </c>
      <c r="G43" s="3" t="s">
        <v>53</v>
      </c>
      <c r="H43" s="3" t="s">
        <v>32</v>
      </c>
      <c r="I43" s="3">
        <v>4</v>
      </c>
      <c r="J43" s="3">
        <v>5</v>
      </c>
      <c r="K43" s="3">
        <v>5</v>
      </c>
      <c r="L43" s="3">
        <v>4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  <c r="R43" s="3">
        <v>3</v>
      </c>
      <c r="S43" s="3">
        <v>4</v>
      </c>
      <c r="T43" s="3">
        <v>4</v>
      </c>
    </row>
    <row r="44" spans="1:21" ht="13.2" x14ac:dyDescent="0.25">
      <c r="A44" s="2">
        <v>44289.607142337962</v>
      </c>
      <c r="B44" s="3" t="s">
        <v>533</v>
      </c>
      <c r="C44" s="3" t="s">
        <v>20</v>
      </c>
      <c r="D44" s="3" t="s">
        <v>27</v>
      </c>
      <c r="E44" s="3" t="s">
        <v>31</v>
      </c>
      <c r="F44" s="3" t="s">
        <v>46</v>
      </c>
      <c r="G44" s="3" t="s">
        <v>306</v>
      </c>
      <c r="H44" s="3" t="s">
        <v>32</v>
      </c>
      <c r="I44" s="3">
        <v>5</v>
      </c>
      <c r="J44" s="3">
        <v>3</v>
      </c>
      <c r="K44" s="3">
        <v>3</v>
      </c>
      <c r="L44" s="3">
        <v>5</v>
      </c>
      <c r="M44" s="3">
        <v>4</v>
      </c>
      <c r="N44" s="3">
        <v>5</v>
      </c>
      <c r="O44" s="3">
        <v>4</v>
      </c>
      <c r="P44" s="3">
        <v>4</v>
      </c>
      <c r="Q44" s="3">
        <v>5</v>
      </c>
      <c r="R44" s="3">
        <v>3</v>
      </c>
      <c r="S44" s="3">
        <v>4</v>
      </c>
      <c r="T44" s="3">
        <v>4</v>
      </c>
      <c r="U44" s="3" t="s">
        <v>656</v>
      </c>
    </row>
    <row r="45" spans="1:21" ht="13.2" x14ac:dyDescent="0.25">
      <c r="A45" s="2">
        <v>44289.608592395831</v>
      </c>
      <c r="B45" s="3" t="s">
        <v>536</v>
      </c>
      <c r="C45" s="3" t="s">
        <v>26</v>
      </c>
      <c r="D45" s="3" t="s">
        <v>21</v>
      </c>
      <c r="E45" s="3" t="s">
        <v>22</v>
      </c>
      <c r="F45" s="3" t="s">
        <v>53</v>
      </c>
      <c r="G45" s="3" t="s">
        <v>53</v>
      </c>
      <c r="H45" s="3" t="s">
        <v>32</v>
      </c>
      <c r="I45" s="3">
        <v>5</v>
      </c>
      <c r="J45" s="3">
        <v>5</v>
      </c>
      <c r="K45" s="3">
        <v>5</v>
      </c>
      <c r="L45" s="3">
        <v>4</v>
      </c>
      <c r="M45" s="3">
        <v>5</v>
      </c>
      <c r="N45" s="3">
        <v>5</v>
      </c>
      <c r="O45" s="3">
        <v>5</v>
      </c>
      <c r="P45" s="3">
        <v>5</v>
      </c>
      <c r="Q45" s="3">
        <v>5</v>
      </c>
      <c r="R45" s="3">
        <v>3</v>
      </c>
      <c r="S45" s="3">
        <v>4</v>
      </c>
      <c r="T45" s="3">
        <v>4</v>
      </c>
      <c r="U45" s="3" t="s">
        <v>657</v>
      </c>
    </row>
    <row r="46" spans="1:21" ht="13.2" x14ac:dyDescent="0.25">
      <c r="A46" s="2">
        <v>44289.608777673609</v>
      </c>
      <c r="B46" s="3" t="s">
        <v>537</v>
      </c>
      <c r="C46" s="3" t="s">
        <v>26</v>
      </c>
      <c r="D46" s="3" t="s">
        <v>27</v>
      </c>
      <c r="E46" s="3" t="s">
        <v>31</v>
      </c>
      <c r="F46" s="3" t="s">
        <v>53</v>
      </c>
      <c r="G46" s="3" t="s">
        <v>53</v>
      </c>
      <c r="H46" s="3" t="s">
        <v>32</v>
      </c>
      <c r="I46" s="3">
        <v>4</v>
      </c>
      <c r="J46" s="3">
        <v>4</v>
      </c>
      <c r="K46" s="3">
        <v>4</v>
      </c>
      <c r="L46" s="3">
        <v>5</v>
      </c>
      <c r="M46" s="3">
        <v>5</v>
      </c>
      <c r="N46" s="3">
        <v>5</v>
      </c>
      <c r="O46" s="3">
        <v>4</v>
      </c>
      <c r="P46" s="3">
        <v>4</v>
      </c>
      <c r="Q46" s="3">
        <v>5</v>
      </c>
      <c r="R46" s="3">
        <v>4</v>
      </c>
      <c r="S46" s="3">
        <v>4</v>
      </c>
      <c r="T46" s="3">
        <v>5</v>
      </c>
    </row>
    <row r="47" spans="1:21" ht="13.2" x14ac:dyDescent="0.25">
      <c r="A47" s="2">
        <v>44289.611261099533</v>
      </c>
      <c r="B47" s="3" t="s">
        <v>543</v>
      </c>
      <c r="C47" s="3" t="s">
        <v>26</v>
      </c>
      <c r="D47" s="3" t="s">
        <v>27</v>
      </c>
      <c r="E47" s="3" t="s">
        <v>31</v>
      </c>
      <c r="F47" s="3" t="s">
        <v>212</v>
      </c>
      <c r="G47" s="3" t="s">
        <v>544</v>
      </c>
      <c r="H47" s="3" t="s">
        <v>32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  <c r="R47" s="3">
        <v>5</v>
      </c>
      <c r="S47" s="3">
        <v>5</v>
      </c>
      <c r="T47" s="3">
        <v>5</v>
      </c>
      <c r="U47" s="3" t="s">
        <v>42</v>
      </c>
    </row>
    <row r="48" spans="1:21" ht="13.2" x14ac:dyDescent="0.25">
      <c r="A48" s="2">
        <v>44289.612276782413</v>
      </c>
      <c r="B48" s="3" t="s">
        <v>216</v>
      </c>
      <c r="C48" s="3" t="s">
        <v>26</v>
      </c>
      <c r="D48" s="3" t="s">
        <v>27</v>
      </c>
      <c r="E48" s="3" t="s">
        <v>31</v>
      </c>
      <c r="F48" s="3" t="s">
        <v>30</v>
      </c>
      <c r="G48" s="3" t="s">
        <v>35</v>
      </c>
      <c r="H48" s="3" t="s">
        <v>32</v>
      </c>
      <c r="I48" s="3">
        <v>4</v>
      </c>
      <c r="J48" s="3">
        <v>5</v>
      </c>
      <c r="K48" s="3">
        <v>4</v>
      </c>
      <c r="L48" s="3">
        <v>4</v>
      </c>
      <c r="M48" s="3">
        <v>4</v>
      </c>
      <c r="N48" s="3">
        <v>5</v>
      </c>
      <c r="O48" s="3">
        <v>5</v>
      </c>
      <c r="P48" s="3">
        <v>4</v>
      </c>
      <c r="Q48" s="3">
        <v>5</v>
      </c>
      <c r="R48" s="3">
        <v>4</v>
      </c>
      <c r="S48" s="3">
        <v>4</v>
      </c>
      <c r="T48" s="3">
        <v>5</v>
      </c>
    </row>
    <row r="49" spans="1:21" ht="13.2" x14ac:dyDescent="0.25">
      <c r="A49" s="2">
        <v>44289.613766157403</v>
      </c>
      <c r="B49" s="3" t="s">
        <v>550</v>
      </c>
      <c r="C49" s="3" t="s">
        <v>20</v>
      </c>
      <c r="D49" s="3" t="s">
        <v>21</v>
      </c>
      <c r="E49" s="3" t="s">
        <v>31</v>
      </c>
      <c r="F49" s="3" t="s">
        <v>61</v>
      </c>
      <c r="G49" s="3" t="s">
        <v>61</v>
      </c>
      <c r="H49" s="3" t="s">
        <v>32</v>
      </c>
      <c r="I49" s="3">
        <v>4</v>
      </c>
      <c r="J49" s="3">
        <v>4</v>
      </c>
      <c r="K49" s="3">
        <v>4</v>
      </c>
      <c r="L49" s="3">
        <v>4</v>
      </c>
      <c r="M49" s="3">
        <v>5</v>
      </c>
      <c r="N49" s="3">
        <v>5</v>
      </c>
      <c r="O49" s="3">
        <v>5</v>
      </c>
      <c r="P49" s="3">
        <v>5</v>
      </c>
      <c r="Q49" s="3">
        <v>5</v>
      </c>
      <c r="R49" s="3">
        <v>3</v>
      </c>
      <c r="S49" s="3">
        <v>4</v>
      </c>
      <c r="T49" s="3">
        <v>5</v>
      </c>
      <c r="U49" s="3" t="s">
        <v>658</v>
      </c>
    </row>
    <row r="50" spans="1:21" ht="13.2" x14ac:dyDescent="0.25">
      <c r="A50" s="2">
        <v>44289.613870196757</v>
      </c>
      <c r="B50" s="3" t="s">
        <v>551</v>
      </c>
      <c r="C50" s="3" t="s">
        <v>20</v>
      </c>
      <c r="D50" s="3" t="s">
        <v>27</v>
      </c>
      <c r="E50" s="3" t="s">
        <v>31</v>
      </c>
      <c r="F50" s="3" t="s">
        <v>434</v>
      </c>
      <c r="G50" s="3" t="s">
        <v>435</v>
      </c>
      <c r="H50" s="3" t="s">
        <v>32</v>
      </c>
      <c r="I50" s="3">
        <v>4</v>
      </c>
      <c r="J50" s="3">
        <v>5</v>
      </c>
      <c r="K50" s="3">
        <v>5</v>
      </c>
      <c r="L50" s="3">
        <v>4</v>
      </c>
      <c r="M50" s="3">
        <v>4</v>
      </c>
      <c r="N50" s="3">
        <v>4</v>
      </c>
      <c r="O50" s="3">
        <v>5</v>
      </c>
      <c r="P50" s="3">
        <v>5</v>
      </c>
      <c r="Q50" s="3">
        <v>5</v>
      </c>
      <c r="R50" s="3">
        <v>2</v>
      </c>
      <c r="S50" s="3">
        <v>4</v>
      </c>
      <c r="T50" s="3">
        <v>4</v>
      </c>
    </row>
    <row r="51" spans="1:21" ht="13.2" x14ac:dyDescent="0.25">
      <c r="A51" s="2">
        <v>44289.615073912035</v>
      </c>
      <c r="B51" s="3" t="s">
        <v>557</v>
      </c>
      <c r="C51" s="3" t="s">
        <v>20</v>
      </c>
      <c r="D51" s="3" t="s">
        <v>21</v>
      </c>
      <c r="E51" s="3" t="s">
        <v>31</v>
      </c>
      <c r="F51" s="3" t="s">
        <v>53</v>
      </c>
      <c r="G51" s="3" t="s">
        <v>53</v>
      </c>
      <c r="H51" s="3" t="s">
        <v>32</v>
      </c>
      <c r="I51" s="3">
        <v>5</v>
      </c>
      <c r="J51" s="3">
        <v>5</v>
      </c>
      <c r="K51" s="3">
        <v>5</v>
      </c>
      <c r="L51" s="3">
        <v>5</v>
      </c>
      <c r="M51" s="3">
        <v>5</v>
      </c>
      <c r="N51" s="3">
        <v>5</v>
      </c>
      <c r="O51" s="3">
        <v>3</v>
      </c>
      <c r="P51" s="3">
        <v>3</v>
      </c>
      <c r="Q51" s="3">
        <v>5</v>
      </c>
      <c r="R51" s="3">
        <v>3</v>
      </c>
      <c r="S51" s="3">
        <v>4</v>
      </c>
      <c r="T51" s="3">
        <v>5</v>
      </c>
      <c r="U51" s="3" t="s">
        <v>558</v>
      </c>
    </row>
    <row r="52" spans="1:21" ht="13.2" x14ac:dyDescent="0.25">
      <c r="A52" s="2">
        <v>44289.615210949079</v>
      </c>
      <c r="B52" s="3" t="s">
        <v>559</v>
      </c>
      <c r="C52" s="3" t="s">
        <v>20</v>
      </c>
      <c r="D52" s="3" t="s">
        <v>25</v>
      </c>
      <c r="E52" s="3" t="s">
        <v>22</v>
      </c>
      <c r="F52" s="3" t="s">
        <v>53</v>
      </c>
      <c r="G52" s="3" t="s">
        <v>53</v>
      </c>
      <c r="H52" s="3" t="s">
        <v>32</v>
      </c>
      <c r="I52" s="3">
        <v>5</v>
      </c>
      <c r="J52" s="3">
        <v>4</v>
      </c>
      <c r="K52" s="3">
        <v>4</v>
      </c>
      <c r="L52" s="3">
        <v>5</v>
      </c>
      <c r="M52" s="3">
        <v>4</v>
      </c>
      <c r="N52" s="3">
        <v>5</v>
      </c>
      <c r="O52" s="3">
        <v>4</v>
      </c>
      <c r="P52" s="3">
        <v>5</v>
      </c>
      <c r="Q52" s="3">
        <v>5</v>
      </c>
      <c r="R52" s="3">
        <v>3</v>
      </c>
      <c r="S52" s="3">
        <v>4</v>
      </c>
      <c r="T52" s="3">
        <v>4</v>
      </c>
      <c r="U52" s="3" t="s">
        <v>42</v>
      </c>
    </row>
    <row r="53" spans="1:21" ht="13.2" x14ac:dyDescent="0.25">
      <c r="A53" s="2">
        <v>44289.616181400459</v>
      </c>
      <c r="B53" s="3" t="s">
        <v>561</v>
      </c>
      <c r="C53" s="3" t="s">
        <v>20</v>
      </c>
      <c r="D53" s="3" t="s">
        <v>21</v>
      </c>
      <c r="E53" s="3" t="s">
        <v>31</v>
      </c>
      <c r="F53" s="3" t="s">
        <v>52</v>
      </c>
      <c r="G53" s="3" t="s">
        <v>397</v>
      </c>
      <c r="H53" s="3" t="s">
        <v>32</v>
      </c>
      <c r="I53" s="3">
        <v>5</v>
      </c>
      <c r="J53" s="3">
        <v>5</v>
      </c>
      <c r="K53" s="3">
        <v>5</v>
      </c>
      <c r="L53" s="3">
        <v>4</v>
      </c>
      <c r="M53" s="3">
        <v>5</v>
      </c>
      <c r="N53" s="3">
        <v>5</v>
      </c>
      <c r="O53" s="3">
        <v>5</v>
      </c>
      <c r="P53" s="3">
        <v>5</v>
      </c>
      <c r="Q53" s="3">
        <v>5</v>
      </c>
      <c r="R53" s="3">
        <v>3</v>
      </c>
      <c r="S53" s="3">
        <v>4</v>
      </c>
      <c r="T53" s="3">
        <v>4</v>
      </c>
      <c r="U53" s="3" t="s">
        <v>42</v>
      </c>
    </row>
    <row r="54" spans="1:21" ht="13.2" x14ac:dyDescent="0.25">
      <c r="A54" s="2">
        <v>44289.617082719909</v>
      </c>
      <c r="B54" s="3" t="s">
        <v>562</v>
      </c>
      <c r="C54" s="3" t="s">
        <v>20</v>
      </c>
      <c r="D54" s="3" t="s">
        <v>27</v>
      </c>
      <c r="E54" s="3" t="s">
        <v>31</v>
      </c>
      <c r="F54" s="3" t="s">
        <v>553</v>
      </c>
      <c r="G54" s="3" t="s">
        <v>55</v>
      </c>
      <c r="H54" s="3" t="s">
        <v>32</v>
      </c>
      <c r="I54" s="3">
        <v>4</v>
      </c>
      <c r="J54" s="3">
        <v>4</v>
      </c>
      <c r="K54" s="3">
        <v>4</v>
      </c>
      <c r="L54" s="3">
        <v>4</v>
      </c>
      <c r="M54" s="3">
        <v>5</v>
      </c>
      <c r="N54" s="3">
        <v>5</v>
      </c>
      <c r="O54" s="3">
        <v>4</v>
      </c>
      <c r="P54" s="3">
        <v>4</v>
      </c>
      <c r="Q54" s="3">
        <v>5</v>
      </c>
      <c r="R54" s="3">
        <v>3</v>
      </c>
      <c r="S54" s="3">
        <v>4</v>
      </c>
      <c r="T54" s="3">
        <v>4</v>
      </c>
    </row>
    <row r="55" spans="1:21" ht="92.4" x14ac:dyDescent="0.25">
      <c r="A55" s="2">
        <v>44289.618648715274</v>
      </c>
      <c r="B55" s="3" t="s">
        <v>565</v>
      </c>
      <c r="C55" s="3" t="s">
        <v>26</v>
      </c>
      <c r="D55" s="3" t="s">
        <v>27</v>
      </c>
      <c r="E55" s="3" t="s">
        <v>31</v>
      </c>
      <c r="F55" s="3" t="s">
        <v>52</v>
      </c>
      <c r="G55" s="3" t="s">
        <v>56</v>
      </c>
      <c r="H55" s="3" t="s">
        <v>32</v>
      </c>
      <c r="I55" s="3">
        <v>3</v>
      </c>
      <c r="J55" s="3">
        <v>3</v>
      </c>
      <c r="K55" s="3">
        <v>4</v>
      </c>
      <c r="L55" s="3">
        <v>4</v>
      </c>
      <c r="M55" s="3">
        <v>3</v>
      </c>
      <c r="N55" s="3">
        <v>4</v>
      </c>
      <c r="O55" s="3">
        <v>4</v>
      </c>
      <c r="P55" s="3">
        <v>4</v>
      </c>
      <c r="Q55" s="3">
        <v>4</v>
      </c>
      <c r="R55" s="3">
        <v>3</v>
      </c>
      <c r="S55" s="3">
        <v>4</v>
      </c>
      <c r="T55" s="3">
        <v>4</v>
      </c>
      <c r="U55" s="175" t="s">
        <v>660</v>
      </c>
    </row>
    <row r="56" spans="1:21" ht="13.2" x14ac:dyDescent="0.25">
      <c r="A56" s="2">
        <v>44289.618867233796</v>
      </c>
      <c r="B56" s="3" t="s">
        <v>566</v>
      </c>
      <c r="C56" s="3" t="s">
        <v>20</v>
      </c>
      <c r="D56" s="3" t="s">
        <v>25</v>
      </c>
      <c r="E56" s="3" t="s">
        <v>22</v>
      </c>
      <c r="F56" s="3" t="s">
        <v>30</v>
      </c>
      <c r="G56" s="3" t="s">
        <v>319</v>
      </c>
      <c r="H56" s="3" t="s">
        <v>32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5</v>
      </c>
      <c r="R56" s="3">
        <v>3</v>
      </c>
      <c r="S56" s="3">
        <v>4</v>
      </c>
      <c r="T56" s="3">
        <v>4</v>
      </c>
      <c r="U56" s="3" t="s">
        <v>567</v>
      </c>
    </row>
    <row r="57" spans="1:21" ht="13.2" x14ac:dyDescent="0.25">
      <c r="A57" s="2">
        <v>44289.619716215282</v>
      </c>
      <c r="B57" s="3" t="s">
        <v>208</v>
      </c>
      <c r="C57" s="3" t="s">
        <v>26</v>
      </c>
      <c r="D57" s="3" t="s">
        <v>27</v>
      </c>
      <c r="E57" s="3" t="s">
        <v>31</v>
      </c>
      <c r="F57" s="3" t="s">
        <v>61</v>
      </c>
      <c r="G57" s="3" t="s">
        <v>61</v>
      </c>
      <c r="H57" s="3" t="s">
        <v>32</v>
      </c>
      <c r="I57" s="3">
        <v>4</v>
      </c>
      <c r="J57" s="3">
        <v>4</v>
      </c>
      <c r="K57" s="3">
        <v>5</v>
      </c>
      <c r="L57" s="3">
        <v>4</v>
      </c>
      <c r="M57" s="3">
        <v>5</v>
      </c>
      <c r="N57" s="3">
        <v>5</v>
      </c>
      <c r="O57" s="3">
        <v>5</v>
      </c>
      <c r="P57" s="3">
        <v>5</v>
      </c>
      <c r="Q57" s="3">
        <v>5</v>
      </c>
      <c r="R57" s="3">
        <v>3</v>
      </c>
      <c r="S57" s="3">
        <v>4</v>
      </c>
      <c r="T57" s="3">
        <v>4</v>
      </c>
      <c r="U57" s="3" t="s">
        <v>568</v>
      </c>
    </row>
    <row r="58" spans="1:21" ht="13.2" x14ac:dyDescent="0.25">
      <c r="A58" s="2">
        <v>44289.620341944443</v>
      </c>
      <c r="B58" s="3" t="s">
        <v>569</v>
      </c>
      <c r="C58" s="3" t="s">
        <v>20</v>
      </c>
      <c r="D58" s="3" t="s">
        <v>25</v>
      </c>
      <c r="E58" s="3" t="s">
        <v>22</v>
      </c>
      <c r="F58" s="3" t="s">
        <v>30</v>
      </c>
      <c r="G58" s="3" t="s">
        <v>319</v>
      </c>
      <c r="H58" s="3" t="s">
        <v>32</v>
      </c>
      <c r="I58" s="3">
        <v>5</v>
      </c>
      <c r="J58" s="3">
        <v>5</v>
      </c>
      <c r="K58" s="3">
        <v>5</v>
      </c>
      <c r="L58" s="3">
        <v>5</v>
      </c>
      <c r="M58" s="3">
        <v>5</v>
      </c>
      <c r="N58" s="3">
        <v>2</v>
      </c>
      <c r="O58" s="3">
        <v>3</v>
      </c>
      <c r="P58" s="3">
        <v>3</v>
      </c>
      <c r="Q58" s="3">
        <v>5</v>
      </c>
      <c r="R58" s="3">
        <v>2</v>
      </c>
      <c r="S58" s="3">
        <v>3</v>
      </c>
      <c r="T58" s="3">
        <v>5</v>
      </c>
      <c r="U58" s="3" t="s">
        <v>570</v>
      </c>
    </row>
    <row r="59" spans="1:21" ht="13.2" x14ac:dyDescent="0.25">
      <c r="A59" s="2">
        <v>44289.620635995372</v>
      </c>
      <c r="B59" s="3" t="s">
        <v>571</v>
      </c>
      <c r="C59" s="3" t="s">
        <v>26</v>
      </c>
      <c r="D59" s="3" t="s">
        <v>27</v>
      </c>
      <c r="E59" s="3" t="s">
        <v>31</v>
      </c>
      <c r="F59" s="3" t="s">
        <v>23</v>
      </c>
      <c r="G59" s="3" t="s">
        <v>366</v>
      </c>
      <c r="H59" s="3" t="s">
        <v>32</v>
      </c>
      <c r="I59" s="3">
        <v>5</v>
      </c>
      <c r="J59" s="3">
        <v>5</v>
      </c>
      <c r="K59" s="3">
        <v>5</v>
      </c>
      <c r="L59" s="3">
        <v>5</v>
      </c>
      <c r="M59" s="3">
        <v>5</v>
      </c>
      <c r="N59" s="3">
        <v>5</v>
      </c>
      <c r="O59" s="3">
        <v>5</v>
      </c>
      <c r="P59" s="3">
        <v>5</v>
      </c>
      <c r="Q59" s="3">
        <v>5</v>
      </c>
      <c r="R59" s="3">
        <v>5</v>
      </c>
      <c r="S59" s="3">
        <v>5</v>
      </c>
      <c r="T59" s="3">
        <v>5</v>
      </c>
    </row>
    <row r="60" spans="1:21" ht="13.2" x14ac:dyDescent="0.25">
      <c r="A60" s="2">
        <v>44289.620930567129</v>
      </c>
      <c r="B60" s="3" t="s">
        <v>572</v>
      </c>
      <c r="C60" s="3" t="s">
        <v>20</v>
      </c>
      <c r="D60" s="3" t="s">
        <v>27</v>
      </c>
      <c r="E60" s="3" t="s">
        <v>31</v>
      </c>
      <c r="F60" s="3" t="s">
        <v>553</v>
      </c>
      <c r="G60" s="3" t="s">
        <v>55</v>
      </c>
      <c r="H60" s="3" t="s">
        <v>32</v>
      </c>
      <c r="I60" s="3">
        <v>4</v>
      </c>
      <c r="J60" s="3">
        <v>4</v>
      </c>
      <c r="K60" s="3">
        <v>4</v>
      </c>
      <c r="L60" s="3">
        <v>4</v>
      </c>
      <c r="M60" s="3">
        <v>4</v>
      </c>
      <c r="N60" s="3">
        <v>5</v>
      </c>
      <c r="O60" s="3">
        <v>4</v>
      </c>
      <c r="P60" s="3">
        <v>4</v>
      </c>
      <c r="Q60" s="3">
        <v>5</v>
      </c>
      <c r="R60" s="3">
        <v>4</v>
      </c>
      <c r="S60" s="3">
        <v>5</v>
      </c>
      <c r="T60" s="3">
        <v>5</v>
      </c>
    </row>
    <row r="61" spans="1:21" ht="13.2" x14ac:dyDescent="0.25">
      <c r="A61" s="2">
        <v>44289.621828148149</v>
      </c>
      <c r="B61" s="3" t="s">
        <v>575</v>
      </c>
      <c r="C61" s="3" t="s">
        <v>20</v>
      </c>
      <c r="D61" s="3" t="s">
        <v>27</v>
      </c>
      <c r="E61" s="3" t="s">
        <v>31</v>
      </c>
      <c r="F61" s="3" t="s">
        <v>23</v>
      </c>
      <c r="G61" s="3" t="s">
        <v>366</v>
      </c>
      <c r="H61" s="3" t="s">
        <v>32</v>
      </c>
      <c r="I61" s="3">
        <v>3</v>
      </c>
      <c r="J61" s="3">
        <v>4</v>
      </c>
      <c r="K61" s="3">
        <v>5</v>
      </c>
      <c r="L61" s="3">
        <v>4</v>
      </c>
      <c r="M61" s="3">
        <v>4</v>
      </c>
      <c r="N61" s="3">
        <v>4</v>
      </c>
      <c r="O61" s="3">
        <v>4</v>
      </c>
      <c r="P61" s="3">
        <v>4</v>
      </c>
      <c r="Q61" s="3">
        <v>4</v>
      </c>
      <c r="R61" s="3">
        <v>4</v>
      </c>
      <c r="S61" s="3">
        <v>4</v>
      </c>
      <c r="T61" s="3">
        <v>4</v>
      </c>
    </row>
    <row r="62" spans="1:21" ht="13.2" x14ac:dyDescent="0.25">
      <c r="A62" s="2">
        <v>44289.622376493055</v>
      </c>
      <c r="B62" s="3" t="s">
        <v>577</v>
      </c>
      <c r="C62" s="3" t="s">
        <v>26</v>
      </c>
      <c r="D62" s="3" t="s">
        <v>25</v>
      </c>
      <c r="E62" s="3" t="s">
        <v>22</v>
      </c>
      <c r="F62" s="3" t="s">
        <v>46</v>
      </c>
      <c r="G62" s="3" t="s">
        <v>443</v>
      </c>
      <c r="H62" s="3" t="s">
        <v>32</v>
      </c>
      <c r="I62" s="3">
        <v>4</v>
      </c>
      <c r="J62" s="3">
        <v>5</v>
      </c>
      <c r="K62" s="3">
        <v>5</v>
      </c>
      <c r="L62" s="3">
        <v>5</v>
      </c>
      <c r="M62" s="3">
        <v>4</v>
      </c>
      <c r="N62" s="3">
        <v>4</v>
      </c>
      <c r="O62" s="3">
        <v>5</v>
      </c>
      <c r="P62" s="3">
        <v>5</v>
      </c>
      <c r="Q62" s="3">
        <v>5</v>
      </c>
      <c r="R62" s="3">
        <v>3</v>
      </c>
      <c r="S62" s="3">
        <v>4</v>
      </c>
      <c r="T62" s="3">
        <v>4</v>
      </c>
    </row>
    <row r="63" spans="1:21" ht="13.2" x14ac:dyDescent="0.25">
      <c r="A63" s="2">
        <v>44289.623280671294</v>
      </c>
      <c r="B63" s="3" t="s">
        <v>580</v>
      </c>
      <c r="C63" s="3" t="s">
        <v>20</v>
      </c>
      <c r="D63" s="3" t="s">
        <v>25</v>
      </c>
      <c r="E63" s="3" t="s">
        <v>31</v>
      </c>
      <c r="F63" s="3" t="s">
        <v>553</v>
      </c>
      <c r="G63" s="3" t="s">
        <v>33</v>
      </c>
      <c r="H63" s="3" t="s">
        <v>32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</row>
    <row r="64" spans="1:21" ht="13.2" x14ac:dyDescent="0.25">
      <c r="A64" s="2">
        <v>44289.624366597222</v>
      </c>
      <c r="B64" s="3" t="s">
        <v>587</v>
      </c>
      <c r="C64" s="3" t="s">
        <v>26</v>
      </c>
      <c r="D64" s="3" t="s">
        <v>21</v>
      </c>
      <c r="E64" s="3" t="s">
        <v>22</v>
      </c>
      <c r="F64" s="3" t="s">
        <v>23</v>
      </c>
      <c r="G64" s="3" t="s">
        <v>374</v>
      </c>
      <c r="H64" s="3" t="s">
        <v>32</v>
      </c>
      <c r="I64" s="3">
        <v>5</v>
      </c>
      <c r="J64" s="3">
        <v>4</v>
      </c>
      <c r="K64" s="3">
        <v>4</v>
      </c>
      <c r="L64" s="3">
        <v>5</v>
      </c>
      <c r="M64" s="3">
        <v>5</v>
      </c>
      <c r="N64" s="3">
        <v>4</v>
      </c>
      <c r="O64" s="3">
        <v>5</v>
      </c>
      <c r="P64" s="3">
        <v>5</v>
      </c>
      <c r="Q64" s="3">
        <v>5</v>
      </c>
      <c r="R64" s="3">
        <v>3</v>
      </c>
      <c r="S64" s="3">
        <v>4</v>
      </c>
      <c r="T64" s="3">
        <v>5</v>
      </c>
    </row>
    <row r="65" spans="1:21" ht="13.2" x14ac:dyDescent="0.25">
      <c r="A65" s="2">
        <v>44289.625025474539</v>
      </c>
      <c r="B65" s="3" t="s">
        <v>589</v>
      </c>
      <c r="C65" s="3" t="s">
        <v>26</v>
      </c>
      <c r="D65" s="3" t="s">
        <v>21</v>
      </c>
      <c r="E65" s="3" t="s">
        <v>31</v>
      </c>
      <c r="F65" s="3" t="s">
        <v>434</v>
      </c>
      <c r="G65" s="3" t="s">
        <v>585</v>
      </c>
      <c r="H65" s="3" t="s">
        <v>32</v>
      </c>
      <c r="I65" s="3">
        <v>4</v>
      </c>
      <c r="J65" s="3">
        <v>5</v>
      </c>
      <c r="K65" s="3">
        <v>5</v>
      </c>
      <c r="L65" s="3">
        <v>5</v>
      </c>
      <c r="M65" s="3">
        <v>5</v>
      </c>
      <c r="N65" s="3">
        <v>5</v>
      </c>
      <c r="O65" s="3">
        <v>5</v>
      </c>
      <c r="P65" s="3">
        <v>5</v>
      </c>
      <c r="Q65" s="3">
        <v>5</v>
      </c>
      <c r="R65" s="3">
        <v>4</v>
      </c>
      <c r="S65" s="3">
        <v>4</v>
      </c>
      <c r="T65" s="3">
        <v>4</v>
      </c>
    </row>
    <row r="66" spans="1:21" ht="13.2" x14ac:dyDescent="0.25">
      <c r="A66" s="2">
        <v>44289.625491527782</v>
      </c>
      <c r="B66" s="3" t="s">
        <v>591</v>
      </c>
      <c r="C66" s="3" t="s">
        <v>26</v>
      </c>
      <c r="D66" s="3" t="s">
        <v>25</v>
      </c>
      <c r="E66" s="3" t="s">
        <v>31</v>
      </c>
      <c r="F66" s="3" t="s">
        <v>553</v>
      </c>
      <c r="G66" s="3" t="s">
        <v>33</v>
      </c>
      <c r="H66" s="3" t="s">
        <v>32</v>
      </c>
      <c r="I66" s="3">
        <v>4</v>
      </c>
      <c r="J66" s="3">
        <v>5</v>
      </c>
      <c r="K66" s="3">
        <v>5</v>
      </c>
      <c r="L66" s="3">
        <v>4</v>
      </c>
      <c r="M66" s="3">
        <v>4</v>
      </c>
      <c r="N66" s="3">
        <v>4</v>
      </c>
      <c r="O66" s="3">
        <v>4</v>
      </c>
      <c r="P66" s="3">
        <v>4</v>
      </c>
      <c r="Q66" s="3">
        <v>4</v>
      </c>
      <c r="R66" s="3">
        <v>2</v>
      </c>
      <c r="S66" s="3">
        <v>3</v>
      </c>
      <c r="T66" s="3">
        <v>3</v>
      </c>
      <c r="U66" s="3" t="s">
        <v>42</v>
      </c>
    </row>
    <row r="67" spans="1:21" ht="13.2" x14ac:dyDescent="0.25">
      <c r="A67" s="2">
        <v>44289.625703831014</v>
      </c>
      <c r="B67" s="3" t="s">
        <v>592</v>
      </c>
      <c r="C67" s="3" t="s">
        <v>26</v>
      </c>
      <c r="D67" s="3" t="s">
        <v>25</v>
      </c>
      <c r="E67" s="3" t="s">
        <v>31</v>
      </c>
      <c r="F67" s="3" t="s">
        <v>53</v>
      </c>
      <c r="G67" s="3" t="s">
        <v>53</v>
      </c>
      <c r="H67" s="3" t="s">
        <v>32</v>
      </c>
      <c r="I67" s="3">
        <v>4</v>
      </c>
      <c r="J67" s="3">
        <v>5</v>
      </c>
      <c r="K67" s="3">
        <v>4</v>
      </c>
      <c r="L67" s="3">
        <v>4</v>
      </c>
      <c r="M67" s="3">
        <v>5</v>
      </c>
      <c r="N67" s="3">
        <v>4</v>
      </c>
      <c r="O67" s="3">
        <v>5</v>
      </c>
      <c r="P67" s="3">
        <v>4</v>
      </c>
      <c r="Q67" s="3">
        <v>5</v>
      </c>
      <c r="R67" s="3">
        <v>3</v>
      </c>
      <c r="S67" s="3">
        <v>4</v>
      </c>
      <c r="T67" s="3">
        <v>4</v>
      </c>
      <c r="U67" s="3" t="s">
        <v>593</v>
      </c>
    </row>
    <row r="68" spans="1:21" ht="13.2" x14ac:dyDescent="0.25">
      <c r="A68" s="2">
        <v>44289.62663579861</v>
      </c>
      <c r="B68" s="3" t="s">
        <v>594</v>
      </c>
      <c r="C68" s="3" t="s">
        <v>26</v>
      </c>
      <c r="D68" s="3" t="s">
        <v>27</v>
      </c>
      <c r="E68" s="3" t="s">
        <v>31</v>
      </c>
      <c r="F68" s="3" t="s">
        <v>30</v>
      </c>
      <c r="G68" s="3" t="s">
        <v>57</v>
      </c>
      <c r="H68" s="3" t="s">
        <v>32</v>
      </c>
      <c r="I68" s="3">
        <v>5</v>
      </c>
      <c r="J68" s="3">
        <v>5</v>
      </c>
      <c r="K68" s="3">
        <v>5</v>
      </c>
      <c r="L68" s="3">
        <v>4</v>
      </c>
      <c r="M68" s="3">
        <v>4</v>
      </c>
      <c r="N68" s="3">
        <v>4</v>
      </c>
      <c r="O68" s="3">
        <v>4</v>
      </c>
      <c r="P68" s="3">
        <v>5</v>
      </c>
      <c r="Q68" s="3">
        <v>5</v>
      </c>
      <c r="R68" s="3">
        <v>2</v>
      </c>
      <c r="S68" s="3">
        <v>3</v>
      </c>
      <c r="T68" s="3">
        <v>4</v>
      </c>
      <c r="U68" s="3" t="s">
        <v>42</v>
      </c>
    </row>
    <row r="69" spans="1:21" ht="13.2" x14ac:dyDescent="0.25">
      <c r="A69" s="2">
        <v>44289.627999699078</v>
      </c>
      <c r="B69" s="3" t="s">
        <v>596</v>
      </c>
      <c r="C69" s="3" t="s">
        <v>20</v>
      </c>
      <c r="D69" s="3" t="s">
        <v>27</v>
      </c>
      <c r="E69" s="3" t="s">
        <v>31</v>
      </c>
      <c r="F69" s="3" t="s">
        <v>553</v>
      </c>
      <c r="G69" s="3" t="s">
        <v>33</v>
      </c>
      <c r="H69" s="3" t="s">
        <v>32</v>
      </c>
      <c r="I69" s="3">
        <v>4</v>
      </c>
      <c r="J69" s="3">
        <v>4</v>
      </c>
      <c r="K69" s="3">
        <v>4</v>
      </c>
      <c r="L69" s="3">
        <v>4</v>
      </c>
      <c r="M69" s="3">
        <v>4</v>
      </c>
      <c r="N69" s="3">
        <v>4</v>
      </c>
      <c r="O69" s="3">
        <v>4</v>
      </c>
      <c r="P69" s="3">
        <v>4</v>
      </c>
      <c r="Q69" s="3">
        <v>4</v>
      </c>
      <c r="R69" s="3">
        <v>1</v>
      </c>
      <c r="S69" s="3">
        <v>3</v>
      </c>
      <c r="T69" s="3">
        <v>4</v>
      </c>
    </row>
    <row r="70" spans="1:21" ht="13.2" x14ac:dyDescent="0.25">
      <c r="A70" s="2">
        <v>44289.628192685181</v>
      </c>
      <c r="B70" s="3" t="s">
        <v>597</v>
      </c>
      <c r="C70" s="3" t="s">
        <v>26</v>
      </c>
      <c r="D70" s="3" t="s">
        <v>25</v>
      </c>
      <c r="E70" s="3" t="s">
        <v>22</v>
      </c>
      <c r="F70" s="3" t="s">
        <v>63</v>
      </c>
      <c r="G70" s="3" t="s">
        <v>63</v>
      </c>
      <c r="H70" s="3" t="s">
        <v>32</v>
      </c>
      <c r="I70" s="3">
        <v>4</v>
      </c>
      <c r="J70" s="3">
        <v>5</v>
      </c>
      <c r="K70" s="3">
        <v>5</v>
      </c>
      <c r="L70" s="3">
        <v>4</v>
      </c>
      <c r="M70" s="3">
        <v>5</v>
      </c>
      <c r="N70" s="3">
        <v>5</v>
      </c>
      <c r="O70" s="3">
        <v>5</v>
      </c>
      <c r="P70" s="3">
        <v>5</v>
      </c>
      <c r="Q70" s="3">
        <v>5</v>
      </c>
      <c r="R70" s="3">
        <v>3</v>
      </c>
      <c r="S70" s="3">
        <v>4</v>
      </c>
      <c r="T70" s="3">
        <v>4</v>
      </c>
      <c r="U70" s="3" t="s">
        <v>663</v>
      </c>
    </row>
    <row r="71" spans="1:21" ht="13.2" x14ac:dyDescent="0.25">
      <c r="A71" s="2">
        <v>44289.629777638889</v>
      </c>
      <c r="B71" s="3" t="s">
        <v>600</v>
      </c>
      <c r="C71" s="3" t="s">
        <v>26</v>
      </c>
      <c r="D71" s="3" t="s">
        <v>25</v>
      </c>
      <c r="E71" s="3" t="s">
        <v>22</v>
      </c>
      <c r="F71" s="3" t="s">
        <v>30</v>
      </c>
      <c r="G71" s="3" t="s">
        <v>404</v>
      </c>
      <c r="H71" s="3" t="s">
        <v>32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  <c r="N71" s="3">
        <v>4</v>
      </c>
      <c r="O71" s="3">
        <v>5</v>
      </c>
      <c r="P71" s="3">
        <v>5</v>
      </c>
      <c r="Q71" s="3">
        <v>5</v>
      </c>
      <c r="R71" s="3">
        <v>3</v>
      </c>
      <c r="S71" s="3">
        <v>4</v>
      </c>
      <c r="T71" s="3">
        <v>4</v>
      </c>
      <c r="U71" s="3" t="s">
        <v>42</v>
      </c>
    </row>
    <row r="72" spans="1:21" ht="13.2" x14ac:dyDescent="0.25">
      <c r="A72" s="2">
        <v>44289.630408807869</v>
      </c>
      <c r="B72" s="3" t="s">
        <v>601</v>
      </c>
      <c r="C72" s="3" t="s">
        <v>26</v>
      </c>
      <c r="D72" s="3" t="s">
        <v>25</v>
      </c>
      <c r="E72" s="3" t="s">
        <v>22</v>
      </c>
      <c r="F72" s="3" t="s">
        <v>41</v>
      </c>
      <c r="G72" s="3" t="s">
        <v>41</v>
      </c>
      <c r="H72" s="3" t="s">
        <v>32</v>
      </c>
      <c r="I72" s="3">
        <v>5</v>
      </c>
      <c r="J72" s="3">
        <v>5</v>
      </c>
      <c r="K72" s="3">
        <v>5</v>
      </c>
      <c r="L72" s="3">
        <v>5</v>
      </c>
      <c r="M72" s="3">
        <v>5</v>
      </c>
      <c r="N72" s="3">
        <v>5</v>
      </c>
      <c r="O72" s="3">
        <v>5</v>
      </c>
      <c r="P72" s="3">
        <v>5</v>
      </c>
      <c r="Q72" s="3">
        <v>5</v>
      </c>
      <c r="R72" s="3">
        <v>4</v>
      </c>
      <c r="S72" s="3">
        <v>5</v>
      </c>
      <c r="T72" s="3">
        <v>5</v>
      </c>
    </row>
    <row r="73" spans="1:21" ht="13.2" x14ac:dyDescent="0.25">
      <c r="A73" s="2">
        <v>44289.630419560184</v>
      </c>
      <c r="B73" s="3" t="s">
        <v>602</v>
      </c>
      <c r="C73" s="3" t="s">
        <v>20</v>
      </c>
      <c r="D73" s="3" t="s">
        <v>21</v>
      </c>
      <c r="E73" s="3" t="s">
        <v>22</v>
      </c>
      <c r="F73" s="3" t="s">
        <v>23</v>
      </c>
      <c r="G73" s="3" t="s">
        <v>439</v>
      </c>
      <c r="H73" s="3" t="s">
        <v>32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3">
        <v>5</v>
      </c>
      <c r="Q73" s="3">
        <v>5</v>
      </c>
      <c r="R73" s="3">
        <v>2</v>
      </c>
      <c r="S73" s="3">
        <v>3</v>
      </c>
      <c r="T73" s="3">
        <v>5</v>
      </c>
    </row>
    <row r="74" spans="1:21" ht="13.2" x14ac:dyDescent="0.25">
      <c r="A74" s="2">
        <v>44289.630682662042</v>
      </c>
      <c r="B74" s="3" t="s">
        <v>603</v>
      </c>
      <c r="C74" s="3" t="s">
        <v>20</v>
      </c>
      <c r="D74" s="3" t="s">
        <v>21</v>
      </c>
      <c r="E74" s="3" t="s">
        <v>22</v>
      </c>
      <c r="F74" s="3" t="s">
        <v>553</v>
      </c>
      <c r="G74" s="3" t="s">
        <v>426</v>
      </c>
      <c r="H74" s="3" t="s">
        <v>32</v>
      </c>
      <c r="I74" s="3">
        <v>4</v>
      </c>
      <c r="J74" s="3">
        <v>4</v>
      </c>
      <c r="K74" s="3">
        <v>4</v>
      </c>
      <c r="L74" s="3">
        <v>4</v>
      </c>
      <c r="M74" s="3">
        <v>4</v>
      </c>
      <c r="N74" s="3">
        <v>4</v>
      </c>
      <c r="O74" s="3">
        <v>3</v>
      </c>
      <c r="P74" s="3">
        <v>4</v>
      </c>
      <c r="Q74" s="3">
        <v>4</v>
      </c>
      <c r="R74" s="3">
        <v>3</v>
      </c>
      <c r="S74" s="3">
        <v>4</v>
      </c>
      <c r="T74" s="3">
        <v>4</v>
      </c>
    </row>
    <row r="75" spans="1:21" ht="13.2" x14ac:dyDescent="0.25">
      <c r="A75" s="2">
        <v>44289.631546805555</v>
      </c>
      <c r="B75" s="3" t="s">
        <v>607</v>
      </c>
      <c r="C75" s="3" t="s">
        <v>26</v>
      </c>
      <c r="D75" s="3" t="s">
        <v>25</v>
      </c>
      <c r="E75" s="3" t="s">
        <v>22</v>
      </c>
      <c r="F75" s="3" t="s">
        <v>30</v>
      </c>
      <c r="G75" s="3" t="s">
        <v>35</v>
      </c>
      <c r="H75" s="3" t="s">
        <v>32</v>
      </c>
      <c r="I75" s="3">
        <v>4</v>
      </c>
      <c r="J75" s="3">
        <v>4</v>
      </c>
      <c r="K75" s="3">
        <v>4</v>
      </c>
      <c r="L75" s="3">
        <v>4</v>
      </c>
      <c r="M75" s="3">
        <v>5</v>
      </c>
      <c r="N75" s="3">
        <v>5</v>
      </c>
      <c r="O75" s="3">
        <v>5</v>
      </c>
      <c r="P75" s="3">
        <v>5</v>
      </c>
      <c r="Q75" s="3">
        <v>5</v>
      </c>
      <c r="R75" s="3">
        <v>3</v>
      </c>
      <c r="S75" s="3">
        <v>4</v>
      </c>
      <c r="T75" s="3">
        <v>5</v>
      </c>
      <c r="U75" s="3" t="s">
        <v>42</v>
      </c>
    </row>
    <row r="76" spans="1:21" ht="13.2" x14ac:dyDescent="0.25">
      <c r="A76" s="2">
        <v>44289.63342515046</v>
      </c>
      <c r="B76" s="3" t="s">
        <v>614</v>
      </c>
      <c r="C76" s="3" t="s">
        <v>26</v>
      </c>
      <c r="D76" s="3" t="s">
        <v>27</v>
      </c>
      <c r="E76" s="3" t="s">
        <v>31</v>
      </c>
      <c r="F76" s="3" t="s">
        <v>53</v>
      </c>
      <c r="G76" s="3" t="s">
        <v>53</v>
      </c>
      <c r="H76" s="3" t="s">
        <v>32</v>
      </c>
      <c r="I76" s="3">
        <v>4</v>
      </c>
      <c r="J76" s="3">
        <v>4</v>
      </c>
      <c r="K76" s="3">
        <v>4</v>
      </c>
      <c r="L76" s="3">
        <v>4</v>
      </c>
      <c r="M76" s="3">
        <v>4</v>
      </c>
      <c r="N76" s="3">
        <v>4</v>
      </c>
      <c r="O76" s="3">
        <v>4</v>
      </c>
      <c r="P76" s="3">
        <v>4</v>
      </c>
      <c r="Q76" s="3">
        <v>4</v>
      </c>
      <c r="R76" s="3">
        <v>4</v>
      </c>
      <c r="S76" s="3">
        <v>4</v>
      </c>
      <c r="T76" s="3">
        <v>4</v>
      </c>
      <c r="U76" s="3" t="s">
        <v>42</v>
      </c>
    </row>
    <row r="77" spans="1:21" ht="13.2" x14ac:dyDescent="0.25">
      <c r="A77" s="2">
        <v>44289.633938703701</v>
      </c>
      <c r="B77" s="3" t="s">
        <v>615</v>
      </c>
      <c r="C77" s="3" t="s">
        <v>26</v>
      </c>
      <c r="D77" s="3" t="s">
        <v>27</v>
      </c>
      <c r="E77" s="3" t="s">
        <v>31</v>
      </c>
      <c r="F77" s="3" t="s">
        <v>53</v>
      </c>
      <c r="G77" s="3" t="s">
        <v>53</v>
      </c>
      <c r="H77" s="3" t="s">
        <v>32</v>
      </c>
      <c r="I77" s="3">
        <v>3</v>
      </c>
      <c r="J77" s="3">
        <v>3</v>
      </c>
      <c r="K77" s="3">
        <v>3</v>
      </c>
      <c r="L77" s="3">
        <v>3</v>
      </c>
      <c r="M77" s="3">
        <v>4</v>
      </c>
      <c r="N77" s="3">
        <v>4</v>
      </c>
      <c r="O77" s="3">
        <v>4</v>
      </c>
      <c r="P77" s="3">
        <v>4</v>
      </c>
      <c r="Q77" s="3">
        <v>4</v>
      </c>
      <c r="R77" s="3">
        <v>3</v>
      </c>
      <c r="S77" s="3">
        <v>3</v>
      </c>
      <c r="T77" s="3">
        <v>3</v>
      </c>
      <c r="U77" s="3" t="s">
        <v>42</v>
      </c>
    </row>
    <row r="78" spans="1:21" ht="13.2" x14ac:dyDescent="0.25">
      <c r="A78" s="2">
        <v>44289.636154687498</v>
      </c>
      <c r="B78" s="3" t="s">
        <v>616</v>
      </c>
      <c r="C78" s="3" t="s">
        <v>26</v>
      </c>
      <c r="D78" s="3" t="s">
        <v>21</v>
      </c>
      <c r="E78" s="3" t="s">
        <v>22</v>
      </c>
      <c r="F78" s="3" t="s">
        <v>553</v>
      </c>
      <c r="G78" s="3" t="s">
        <v>426</v>
      </c>
      <c r="H78" s="3" t="s">
        <v>32</v>
      </c>
      <c r="I78" s="3">
        <v>4</v>
      </c>
      <c r="J78" s="3">
        <v>4</v>
      </c>
      <c r="K78" s="3">
        <v>4</v>
      </c>
      <c r="L78" s="3">
        <v>4</v>
      </c>
      <c r="M78" s="3">
        <v>5</v>
      </c>
      <c r="N78" s="3">
        <v>5</v>
      </c>
      <c r="O78" s="3">
        <v>5</v>
      </c>
      <c r="P78" s="3">
        <v>5</v>
      </c>
      <c r="Q78" s="3">
        <v>5</v>
      </c>
      <c r="R78" s="3">
        <v>3</v>
      </c>
      <c r="S78" s="3">
        <v>4</v>
      </c>
      <c r="T78" s="3">
        <v>5</v>
      </c>
    </row>
    <row r="79" spans="1:21" ht="13.2" x14ac:dyDescent="0.25">
      <c r="A79" s="2">
        <v>44289.636287395835</v>
      </c>
      <c r="B79" s="3" t="s">
        <v>618</v>
      </c>
      <c r="C79" s="3" t="s">
        <v>26</v>
      </c>
      <c r="D79" s="3" t="s">
        <v>21</v>
      </c>
      <c r="E79" s="3" t="s">
        <v>22</v>
      </c>
      <c r="F79" s="3" t="s">
        <v>30</v>
      </c>
      <c r="G79" s="3" t="s">
        <v>35</v>
      </c>
      <c r="H79" s="3" t="s">
        <v>32</v>
      </c>
      <c r="I79" s="3">
        <v>5</v>
      </c>
      <c r="J79" s="3">
        <v>5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5</v>
      </c>
      <c r="R79" s="3">
        <v>2</v>
      </c>
      <c r="S79" s="3">
        <v>3</v>
      </c>
      <c r="T79" s="3">
        <v>4</v>
      </c>
    </row>
    <row r="80" spans="1:21" ht="13.2" x14ac:dyDescent="0.25">
      <c r="A80" s="2">
        <v>44289.638317777775</v>
      </c>
      <c r="B80" s="3" t="s">
        <v>622</v>
      </c>
      <c r="C80" s="3" t="s">
        <v>26</v>
      </c>
      <c r="D80" s="3" t="s">
        <v>21</v>
      </c>
      <c r="E80" s="3" t="s">
        <v>31</v>
      </c>
      <c r="F80" s="3" t="s">
        <v>434</v>
      </c>
      <c r="G80" s="3" t="s">
        <v>585</v>
      </c>
      <c r="H80" s="3" t="s">
        <v>32</v>
      </c>
      <c r="I80" s="3">
        <v>5</v>
      </c>
      <c r="J80" s="3">
        <v>5</v>
      </c>
      <c r="K80" s="3">
        <v>5</v>
      </c>
      <c r="L80" s="3">
        <v>5</v>
      </c>
      <c r="M80" s="3">
        <v>5</v>
      </c>
      <c r="N80" s="3">
        <v>5</v>
      </c>
      <c r="O80" s="3">
        <v>5</v>
      </c>
      <c r="P80" s="3">
        <v>5</v>
      </c>
      <c r="Q80" s="3">
        <v>5</v>
      </c>
      <c r="R80" s="3">
        <v>3</v>
      </c>
      <c r="S80" s="3">
        <v>4</v>
      </c>
      <c r="T80" s="3">
        <v>5</v>
      </c>
      <c r="U80" s="3" t="s">
        <v>623</v>
      </c>
    </row>
    <row r="81" spans="1:21" ht="13.2" x14ac:dyDescent="0.25">
      <c r="A81" s="2">
        <v>44289.641608101854</v>
      </c>
      <c r="B81" s="3" t="s">
        <v>626</v>
      </c>
      <c r="C81" s="3" t="s">
        <v>26</v>
      </c>
      <c r="D81" s="3" t="s">
        <v>27</v>
      </c>
      <c r="E81" s="3" t="s">
        <v>31</v>
      </c>
      <c r="F81" s="3" t="s">
        <v>212</v>
      </c>
      <c r="G81" s="3" t="s">
        <v>29</v>
      </c>
      <c r="H81" s="3" t="s">
        <v>32</v>
      </c>
      <c r="I81" s="3">
        <v>5</v>
      </c>
      <c r="J81" s="3">
        <v>5</v>
      </c>
      <c r="K81" s="3">
        <v>5</v>
      </c>
      <c r="L81" s="3">
        <v>5</v>
      </c>
      <c r="M81" s="3">
        <v>5</v>
      </c>
      <c r="N81" s="3">
        <v>5</v>
      </c>
      <c r="O81" s="3">
        <v>5</v>
      </c>
      <c r="P81" s="3">
        <v>5</v>
      </c>
      <c r="Q81" s="3">
        <v>5</v>
      </c>
      <c r="R81" s="3">
        <v>3</v>
      </c>
      <c r="S81" s="3">
        <v>4</v>
      </c>
      <c r="T81" s="3">
        <v>4</v>
      </c>
      <c r="U81" s="3" t="s">
        <v>42</v>
      </c>
    </row>
    <row r="82" spans="1:21" ht="13.2" x14ac:dyDescent="0.25">
      <c r="A82" s="2">
        <v>44289.656409166666</v>
      </c>
      <c r="B82" s="3" t="s">
        <v>630</v>
      </c>
      <c r="C82" s="3" t="s">
        <v>26</v>
      </c>
      <c r="D82" s="3" t="s">
        <v>25</v>
      </c>
      <c r="E82" s="3" t="s">
        <v>31</v>
      </c>
      <c r="F82" s="3" t="s">
        <v>30</v>
      </c>
      <c r="G82" s="3" t="s">
        <v>35</v>
      </c>
      <c r="H82" s="3" t="s">
        <v>32</v>
      </c>
      <c r="I82" s="3">
        <v>4</v>
      </c>
      <c r="J82" s="3">
        <v>4</v>
      </c>
      <c r="K82" s="3">
        <v>4</v>
      </c>
      <c r="L82" s="3">
        <v>4</v>
      </c>
      <c r="M82" s="3">
        <v>4</v>
      </c>
      <c r="N82" s="3">
        <v>4</v>
      </c>
      <c r="O82" s="3">
        <v>4</v>
      </c>
      <c r="P82" s="3">
        <v>4</v>
      </c>
      <c r="Q82" s="3">
        <v>4</v>
      </c>
      <c r="R82" s="3">
        <v>2</v>
      </c>
      <c r="S82" s="3">
        <v>4</v>
      </c>
      <c r="T82" s="3">
        <v>4</v>
      </c>
    </row>
    <row r="83" spans="1:21" ht="13.2" x14ac:dyDescent="0.25">
      <c r="A83" s="2">
        <v>44289.660111412042</v>
      </c>
      <c r="B83" s="3" t="s">
        <v>632</v>
      </c>
      <c r="C83" s="3" t="s">
        <v>26</v>
      </c>
      <c r="D83" s="3" t="s">
        <v>21</v>
      </c>
      <c r="E83" s="3" t="s">
        <v>22</v>
      </c>
      <c r="F83" s="3" t="s">
        <v>30</v>
      </c>
      <c r="G83" s="3" t="s">
        <v>275</v>
      </c>
      <c r="H83" s="3" t="s">
        <v>32</v>
      </c>
      <c r="I83" s="3">
        <v>5</v>
      </c>
      <c r="J83" s="3">
        <v>5</v>
      </c>
      <c r="K83" s="3">
        <v>5</v>
      </c>
      <c r="L83" s="3">
        <v>5</v>
      </c>
      <c r="M83" s="3">
        <v>5</v>
      </c>
      <c r="N83" s="3">
        <v>5</v>
      </c>
      <c r="O83" s="3">
        <v>5</v>
      </c>
      <c r="P83" s="3">
        <v>5</v>
      </c>
      <c r="Q83" s="3">
        <v>5</v>
      </c>
      <c r="R83" s="3">
        <v>2</v>
      </c>
      <c r="S83" s="3">
        <v>4</v>
      </c>
      <c r="T83" s="3">
        <v>4</v>
      </c>
      <c r="U83" s="3" t="s">
        <v>666</v>
      </c>
    </row>
    <row r="84" spans="1:21" ht="13.2" x14ac:dyDescent="0.25">
      <c r="A84" s="2">
        <v>44289.662390243058</v>
      </c>
      <c r="B84" s="3" t="s">
        <v>218</v>
      </c>
      <c r="C84" s="3" t="s">
        <v>20</v>
      </c>
      <c r="D84" s="3" t="s">
        <v>58</v>
      </c>
      <c r="E84" s="3" t="s">
        <v>22</v>
      </c>
      <c r="F84" s="3" t="s">
        <v>212</v>
      </c>
      <c r="G84" s="3" t="s">
        <v>633</v>
      </c>
      <c r="H84" s="3" t="s">
        <v>32</v>
      </c>
      <c r="I84" s="3">
        <v>4</v>
      </c>
      <c r="J84" s="3">
        <v>4</v>
      </c>
      <c r="K84" s="3">
        <v>4</v>
      </c>
      <c r="L84" s="3">
        <v>4</v>
      </c>
      <c r="M84" s="3">
        <v>4</v>
      </c>
      <c r="N84" s="3">
        <v>4</v>
      </c>
      <c r="O84" s="3">
        <v>5</v>
      </c>
      <c r="P84" s="3">
        <v>5</v>
      </c>
      <c r="Q84" s="3">
        <v>5</v>
      </c>
      <c r="R84" s="3">
        <v>3</v>
      </c>
      <c r="S84" s="3">
        <v>4</v>
      </c>
      <c r="T84" s="3">
        <v>4</v>
      </c>
      <c r="U84" s="3" t="s">
        <v>634</v>
      </c>
    </row>
    <row r="85" spans="1:21" ht="13.2" x14ac:dyDescent="0.25">
      <c r="A85" s="2">
        <v>44291.412307210645</v>
      </c>
      <c r="B85" s="3" t="s">
        <v>635</v>
      </c>
      <c r="C85" s="3" t="s">
        <v>26</v>
      </c>
      <c r="D85" s="3" t="s">
        <v>27</v>
      </c>
      <c r="E85" s="3" t="s">
        <v>31</v>
      </c>
      <c r="F85" s="3" t="s">
        <v>553</v>
      </c>
      <c r="G85" s="3" t="s">
        <v>636</v>
      </c>
      <c r="H85" s="3" t="s">
        <v>32</v>
      </c>
      <c r="I85" s="3">
        <v>5</v>
      </c>
      <c r="J85" s="3">
        <v>5</v>
      </c>
      <c r="K85" s="3">
        <v>5</v>
      </c>
      <c r="L85" s="3">
        <v>5</v>
      </c>
      <c r="M85" s="3">
        <v>5</v>
      </c>
      <c r="N85" s="3">
        <v>5</v>
      </c>
      <c r="O85" s="3">
        <v>5</v>
      </c>
      <c r="P85" s="3">
        <v>5</v>
      </c>
      <c r="Q85" s="3">
        <v>5</v>
      </c>
      <c r="R85" s="3">
        <v>3</v>
      </c>
      <c r="S85" s="3">
        <v>4</v>
      </c>
      <c r="T85" s="3">
        <v>4</v>
      </c>
      <c r="U85" s="3" t="s">
        <v>42</v>
      </c>
    </row>
    <row r="86" spans="1:21" ht="23.4" x14ac:dyDescent="0.25">
      <c r="I86" s="4">
        <f>AVERAGE(I2:I85)</f>
        <v>4.3809523809523814</v>
      </c>
      <c r="J86" s="4">
        <f t="shared" ref="J86:T86" si="0">AVERAGE(J2:J85)</f>
        <v>4.4761904761904763</v>
      </c>
      <c r="K86" s="4">
        <f t="shared" si="0"/>
        <v>4.4642857142857144</v>
      </c>
      <c r="L86" s="4">
        <f t="shared" si="0"/>
        <v>4.3214285714285712</v>
      </c>
      <c r="M86" s="4">
        <f t="shared" si="0"/>
        <v>4.4285714285714288</v>
      </c>
      <c r="N86" s="4">
        <f t="shared" si="0"/>
        <v>4.416666666666667</v>
      </c>
      <c r="O86" s="4">
        <f t="shared" si="0"/>
        <v>4.5119047619047619</v>
      </c>
      <c r="P86" s="4">
        <f t="shared" si="0"/>
        <v>4.5</v>
      </c>
      <c r="Q86" s="4">
        <f t="shared" si="0"/>
        <v>4.7023809523809526</v>
      </c>
      <c r="R86" s="4">
        <f t="shared" si="0"/>
        <v>3.1309523809523809</v>
      </c>
      <c r="S86" s="4">
        <f t="shared" si="0"/>
        <v>3.9404761904761907</v>
      </c>
      <c r="T86" s="4">
        <f t="shared" si="0"/>
        <v>4.2261904761904763</v>
      </c>
    </row>
    <row r="87" spans="1:21" ht="23.4" x14ac:dyDescent="0.25">
      <c r="I87" s="5">
        <f>STDEV(I2:I86)</f>
        <v>0.61537371349142866</v>
      </c>
      <c r="J87" s="5">
        <f t="shared" ref="J87:T87" si="1">STDEV(J2:J86)</f>
        <v>0.64505796114971758</v>
      </c>
      <c r="K87" s="5">
        <f t="shared" si="1"/>
        <v>0.64450846112567206</v>
      </c>
      <c r="L87" s="5">
        <f t="shared" si="1"/>
        <v>0.67543133107163533</v>
      </c>
      <c r="M87" s="5">
        <f t="shared" si="1"/>
        <v>0.69497711996792388</v>
      </c>
      <c r="N87" s="5">
        <f t="shared" si="1"/>
        <v>0.72716562162263931</v>
      </c>
      <c r="O87" s="5">
        <f t="shared" si="1"/>
        <v>0.69853669534193097</v>
      </c>
      <c r="P87" s="5">
        <f t="shared" si="1"/>
        <v>0.69863813100577188</v>
      </c>
      <c r="Q87" s="5">
        <f t="shared" si="1"/>
        <v>0.57279103446282709</v>
      </c>
      <c r="R87" s="5">
        <f t="shared" si="1"/>
        <v>0.92298379886676196</v>
      </c>
      <c r="S87" s="5">
        <f t="shared" si="1"/>
        <v>0.62395036577993401</v>
      </c>
      <c r="T87" s="5">
        <f t="shared" si="1"/>
        <v>0.64274690412824242</v>
      </c>
    </row>
    <row r="88" spans="1:21" ht="23.4" x14ac:dyDescent="0.25">
      <c r="I88" s="6">
        <f>AVERAGE(I2:I87)</f>
        <v>4.3371665824935324</v>
      </c>
      <c r="J88" s="6">
        <f t="shared" ref="J88:T88" si="2">AVERAGE(J2:J87)</f>
        <v>4.4316424236900023</v>
      </c>
      <c r="K88" s="6">
        <f t="shared" si="2"/>
        <v>4.4198696997140861</v>
      </c>
      <c r="L88" s="6">
        <f t="shared" si="2"/>
        <v>4.2790332546802352</v>
      </c>
      <c r="M88" s="6">
        <f t="shared" si="2"/>
        <v>4.3851575412620853</v>
      </c>
      <c r="N88" s="6">
        <f t="shared" si="2"/>
        <v>4.3737654917242947</v>
      </c>
      <c r="O88" s="6">
        <f t="shared" si="2"/>
        <v>4.4675632727586825</v>
      </c>
      <c r="P88" s="6">
        <f t="shared" si="2"/>
        <v>4.4557981178023933</v>
      </c>
      <c r="Q88" s="6">
        <f t="shared" si="2"/>
        <v>4.6543624649632998</v>
      </c>
      <c r="R88" s="6">
        <f t="shared" si="2"/>
        <v>3.1052783276723162</v>
      </c>
      <c r="S88" s="6">
        <f t="shared" si="2"/>
        <v>3.9019119367006527</v>
      </c>
      <c r="T88" s="6">
        <f t="shared" si="2"/>
        <v>4.1845225276781246</v>
      </c>
    </row>
    <row r="89" spans="1:21" ht="23.4" x14ac:dyDescent="0.25">
      <c r="I89" s="7">
        <f>STDEV(I2:I85)</f>
        <v>0.61906968494147763</v>
      </c>
      <c r="J89" s="7">
        <f t="shared" ref="J89:T89" si="3">STDEV(J2:J85)</f>
        <v>0.64893221797246459</v>
      </c>
      <c r="K89" s="7">
        <f t="shared" si="3"/>
        <v>0.64837941761830287</v>
      </c>
      <c r="L89" s="7">
        <f t="shared" si="3"/>
        <v>0.67948801217675037</v>
      </c>
      <c r="M89" s="7">
        <f t="shared" si="3"/>
        <v>0.69915119425404071</v>
      </c>
      <c r="N89" s="7">
        <f t="shared" si="3"/>
        <v>0.73153302198123416</v>
      </c>
      <c r="O89" s="7">
        <f t="shared" si="3"/>
        <v>0.70273214865134404</v>
      </c>
      <c r="P89" s="7">
        <f t="shared" si="3"/>
        <v>0.70283419354386689</v>
      </c>
      <c r="Q89" s="7">
        <f t="shared" si="3"/>
        <v>0.57623125178736356</v>
      </c>
      <c r="R89" s="7">
        <f t="shared" si="3"/>
        <v>0.92852729494837294</v>
      </c>
      <c r="S89" s="7">
        <f t="shared" si="3"/>
        <v>0.62769784911828597</v>
      </c>
      <c r="T89" s="7">
        <f t="shared" si="3"/>
        <v>0.64660728060383843</v>
      </c>
    </row>
    <row r="90" spans="1:21" ht="23.4" x14ac:dyDescent="0.25"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1" ht="23.4" x14ac:dyDescent="0.25"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1" ht="24.6" x14ac:dyDescent="0.7">
      <c r="A92" s="134" t="s">
        <v>175</v>
      </c>
    </row>
    <row r="93" spans="1:21" ht="21" x14ac:dyDescent="0.4">
      <c r="A93" s="125" t="s">
        <v>26</v>
      </c>
      <c r="B93" s="126">
        <f>COUNTIF(C1:C85,"หญิง")</f>
        <v>48</v>
      </c>
    </row>
    <row r="94" spans="1:21" ht="21" x14ac:dyDescent="0.4">
      <c r="A94" s="125" t="s">
        <v>20</v>
      </c>
      <c r="B94" s="126">
        <f>COUNTIF(C2:C86,"ชาย")</f>
        <v>36</v>
      </c>
    </row>
    <row r="95" spans="1:21" ht="21" x14ac:dyDescent="0.4">
      <c r="A95" s="129"/>
      <c r="B95" s="128">
        <f>SUM(B93:B94)</f>
        <v>84</v>
      </c>
    </row>
    <row r="96" spans="1:21" ht="23.25" customHeight="1" x14ac:dyDescent="0.4">
      <c r="A96" s="135" t="s">
        <v>176</v>
      </c>
      <c r="B96" s="127"/>
    </row>
    <row r="97" spans="1:2" ht="21" x14ac:dyDescent="0.4">
      <c r="A97" s="125" t="s">
        <v>27</v>
      </c>
      <c r="B97" s="126">
        <v>42</v>
      </c>
    </row>
    <row r="98" spans="1:2" ht="21" x14ac:dyDescent="0.4">
      <c r="A98" s="125" t="s">
        <v>25</v>
      </c>
      <c r="B98" s="126">
        <v>26</v>
      </c>
    </row>
    <row r="99" spans="1:2" ht="21" x14ac:dyDescent="0.4">
      <c r="A99" s="125" t="s">
        <v>21</v>
      </c>
      <c r="B99" s="126">
        <v>15</v>
      </c>
    </row>
    <row r="100" spans="1:2" ht="21" x14ac:dyDescent="0.4">
      <c r="A100" s="125" t="s">
        <v>58</v>
      </c>
      <c r="B100" s="126">
        <v>1</v>
      </c>
    </row>
    <row r="101" spans="1:2" ht="21" x14ac:dyDescent="0.4">
      <c r="A101" s="129"/>
      <c r="B101" s="128">
        <f>SUM(B97:B100)</f>
        <v>84</v>
      </c>
    </row>
    <row r="102" spans="1:2" ht="25.5" customHeight="1" x14ac:dyDescent="0.7">
      <c r="A102" s="136" t="s">
        <v>177</v>
      </c>
      <c r="B102" s="130"/>
    </row>
    <row r="103" spans="1:2" ht="21" x14ac:dyDescent="0.4">
      <c r="A103" s="131" t="s">
        <v>31</v>
      </c>
      <c r="B103" s="126">
        <f>COUNTIF(E1:E85,"ปริญญาโท")</f>
        <v>56</v>
      </c>
    </row>
    <row r="104" spans="1:2" ht="21" x14ac:dyDescent="0.4">
      <c r="A104" s="131" t="s">
        <v>22</v>
      </c>
      <c r="B104" s="126">
        <f>COUNTIF(E2:E86,"ปริญญาเอก")</f>
        <v>28</v>
      </c>
    </row>
    <row r="105" spans="1:2" ht="21" x14ac:dyDescent="0.4">
      <c r="A105" s="129"/>
      <c r="B105" s="128">
        <f>SUM(B103:B104)</f>
        <v>84</v>
      </c>
    </row>
    <row r="106" spans="1:2" ht="24" customHeight="1" x14ac:dyDescent="0.75">
      <c r="A106" s="137" t="s">
        <v>172</v>
      </c>
      <c r="B106" s="130"/>
    </row>
    <row r="107" spans="1:2" ht="21" x14ac:dyDescent="0.4">
      <c r="A107" s="132" t="s">
        <v>212</v>
      </c>
      <c r="B107" s="126">
        <f>COUNTIF(F2:F85,"เกษตรศาสตร์ ทรัพยากรธรรมชาติ และสิ่งแวดล้อม")</f>
        <v>5</v>
      </c>
    </row>
    <row r="108" spans="1:2" ht="21" x14ac:dyDescent="0.4">
      <c r="A108" s="132" t="s">
        <v>553</v>
      </c>
      <c r="B108" s="126">
        <f>COUNTIF(F2:F86,"บริหารธุรกิจ เศรษฐศาสตร์และการสื่อสาร")</f>
        <v>15</v>
      </c>
    </row>
    <row r="109" spans="1:2" ht="21" x14ac:dyDescent="0.4">
      <c r="A109" s="132" t="s">
        <v>30</v>
      </c>
      <c r="B109" s="126">
        <f>COUNTIF(F2:F87,"ศึกษาศาสตร์")</f>
        <v>20</v>
      </c>
    </row>
    <row r="110" spans="1:2" ht="21" x14ac:dyDescent="0.4">
      <c r="A110" s="132" t="s">
        <v>63</v>
      </c>
      <c r="B110" s="126">
        <f>COUNTIF(F2:F88,"สถาปัตยกรรมศาสตร์")</f>
        <v>3</v>
      </c>
    </row>
    <row r="111" spans="1:2" ht="21" x14ac:dyDescent="0.4">
      <c r="A111" s="132" t="s">
        <v>53</v>
      </c>
      <c r="B111" s="126">
        <f>COUNTIF(F2:F89,"สาธารณสุขศาสตร์")</f>
        <v>16</v>
      </c>
    </row>
    <row r="112" spans="1:2" ht="21" x14ac:dyDescent="0.4">
      <c r="A112" s="132" t="s">
        <v>23</v>
      </c>
      <c r="B112" s="126">
        <f>COUNTIF(F2:F92,"วิศวกรรมศาสตร์")</f>
        <v>4</v>
      </c>
    </row>
    <row r="113" spans="1:2" ht="21" x14ac:dyDescent="0.4">
      <c r="A113" s="132" t="s">
        <v>434</v>
      </c>
      <c r="B113" s="126">
        <f>COUNTIF(F2:F93,"พยาบาลศาสตร์")</f>
        <v>5</v>
      </c>
    </row>
    <row r="114" spans="1:2" ht="21" x14ac:dyDescent="0.4">
      <c r="A114" s="132" t="s">
        <v>41</v>
      </c>
      <c r="B114" s="126">
        <f>COUNTIF(F2:F94,"เภสัชศาสตร์")</f>
        <v>1</v>
      </c>
    </row>
    <row r="115" spans="1:2" ht="21" x14ac:dyDescent="0.4">
      <c r="A115" s="132" t="s">
        <v>61</v>
      </c>
      <c r="B115" s="126">
        <f>COUNTIF(F2:F95,"โลจิสติกส์และดิจิทัลซัพพลายเชน")</f>
        <v>2</v>
      </c>
    </row>
    <row r="116" spans="1:2" ht="21" x14ac:dyDescent="0.4">
      <c r="A116" s="132" t="s">
        <v>52</v>
      </c>
      <c r="B116" s="126">
        <f>COUNTIF(F2:F96,"วิทยาศาสตร์")</f>
        <v>5</v>
      </c>
    </row>
    <row r="117" spans="1:2" ht="21" x14ac:dyDescent="0.4">
      <c r="A117" s="132" t="s">
        <v>46</v>
      </c>
      <c r="B117" s="126">
        <f>COUNTIF(F2:F97,"สังคมศาสตร์")</f>
        <v>4</v>
      </c>
    </row>
    <row r="118" spans="1:2" ht="21" x14ac:dyDescent="0.4">
      <c r="A118" s="132" t="s">
        <v>179</v>
      </c>
      <c r="B118" s="126">
        <f>COUNTIF(F2:F98,"วิทยาศาสตร์การแพทย์")</f>
        <v>2</v>
      </c>
    </row>
    <row r="119" spans="1:2" ht="24.6" x14ac:dyDescent="0.7">
      <c r="A119" s="187" t="s">
        <v>222</v>
      </c>
      <c r="B119" s="126">
        <f>COUNTIF(F2:F99,"วิทยาลัยพลังงานทดแทนและสมาร์ตกริดเทคโนโลยี")</f>
        <v>1</v>
      </c>
    </row>
    <row r="120" spans="1:2" ht="24.6" x14ac:dyDescent="0.7">
      <c r="A120" s="187" t="s">
        <v>51</v>
      </c>
      <c r="B120" s="126">
        <f>COUNTIF(F3:F100,"มนุษยศาสตร์")</f>
        <v>1</v>
      </c>
    </row>
    <row r="121" spans="1:2" ht="21" x14ac:dyDescent="0.4">
      <c r="A121" s="199"/>
      <c r="B121" s="128">
        <f>SUM(B107:B120)</f>
        <v>84</v>
      </c>
    </row>
    <row r="122" spans="1:2" ht="21" x14ac:dyDescent="0.4">
      <c r="A122" s="186"/>
      <c r="B122" s="186"/>
    </row>
    <row r="123" spans="1:2" ht="21" x14ac:dyDescent="0.4">
      <c r="A123" s="138" t="s">
        <v>178</v>
      </c>
    </row>
    <row r="124" spans="1:2" ht="24.6" x14ac:dyDescent="0.7">
      <c r="A124" s="140" t="s">
        <v>206</v>
      </c>
      <c r="B124" s="126">
        <f>COUNTIF(G2:G93,"เคมี")</f>
        <v>1</v>
      </c>
    </row>
    <row r="125" spans="1:2" ht="24.6" x14ac:dyDescent="0.7">
      <c r="A125" s="140" t="s">
        <v>37</v>
      </c>
      <c r="B125" s="126">
        <f>COUNTIF(G2:G94,"สัตวศาสตร์")</f>
        <v>1</v>
      </c>
    </row>
    <row r="126" spans="1:2" ht="24.6" x14ac:dyDescent="0.7">
      <c r="A126" s="140" t="s">
        <v>33</v>
      </c>
      <c r="B126" s="126">
        <f>COUNTIF(G2:G95,"บริหารธุรกิจ")</f>
        <v>7</v>
      </c>
    </row>
    <row r="127" spans="1:2" ht="24.6" x14ac:dyDescent="0.7">
      <c r="A127" s="140" t="s">
        <v>55</v>
      </c>
      <c r="B127" s="126">
        <f>COUNTIF(G2:G97,"การสื่อสาร")</f>
        <v>4</v>
      </c>
    </row>
    <row r="128" spans="1:2" ht="24.6" x14ac:dyDescent="0.7">
      <c r="A128" s="140" t="s">
        <v>443</v>
      </c>
      <c r="B128" s="126">
        <f>COUNTIF(G2:G98,"พัฒนาสังคม")</f>
        <v>2</v>
      </c>
    </row>
    <row r="129" spans="1:2" ht="24.6" x14ac:dyDescent="0.7">
      <c r="A129" s="140" t="s">
        <v>200</v>
      </c>
      <c r="B129" s="126">
        <f>COUNTIF(G2:G99,"สรีรวิทยา")</f>
        <v>1</v>
      </c>
    </row>
    <row r="130" spans="1:2" ht="24.6" x14ac:dyDescent="0.7">
      <c r="A130" s="140" t="s">
        <v>45</v>
      </c>
      <c r="B130" s="126">
        <f>COUNTIF(G2:G100,"ภาษาไทย")</f>
        <v>2</v>
      </c>
    </row>
    <row r="131" spans="1:2" ht="24.6" x14ac:dyDescent="0.7">
      <c r="A131" s="140" t="s">
        <v>57</v>
      </c>
      <c r="B131" s="126">
        <f>COUNTIF(G2:G102,"วิจัยและประเมินทางการศึกษา")</f>
        <v>3</v>
      </c>
    </row>
    <row r="132" spans="1:2" ht="24.6" x14ac:dyDescent="0.7">
      <c r="A132" s="140" t="s">
        <v>53</v>
      </c>
      <c r="B132" s="126">
        <f>COUNTIF(G2:G103,"สาธารณสุขศาสตร์")</f>
        <v>16</v>
      </c>
    </row>
    <row r="133" spans="1:2" ht="24.6" x14ac:dyDescent="0.7">
      <c r="A133" s="140" t="s">
        <v>636</v>
      </c>
      <c r="B133" s="126">
        <f>COUNTIF(G2:G104,"การบริหารเทคโนโลยีสารสนเทศเชิงกลยุทธ์")</f>
        <v>2</v>
      </c>
    </row>
    <row r="134" spans="1:2" ht="24.6" x14ac:dyDescent="0.7">
      <c r="A134" s="140" t="s">
        <v>48</v>
      </c>
      <c r="B134" s="126">
        <f>COUNTIF(G2:G106,"หลักสูตรและการสอน")</f>
        <v>2</v>
      </c>
    </row>
    <row r="135" spans="1:2" ht="24.6" x14ac:dyDescent="0.7">
      <c r="A135" s="140" t="s">
        <v>668</v>
      </c>
      <c r="B135" s="126">
        <f>COUNTIF(G2:G107,"เทคโนโลยีสมาร์ทกริด")</f>
        <v>1</v>
      </c>
    </row>
    <row r="136" spans="1:2" ht="24.6" x14ac:dyDescent="0.7">
      <c r="A136" s="140" t="s">
        <v>193</v>
      </c>
      <c r="B136" s="126">
        <f>COUNTIF(G2:G108,"จุลชีววิทยา")</f>
        <v>1</v>
      </c>
    </row>
    <row r="137" spans="1:2" ht="24.6" x14ac:dyDescent="0.7">
      <c r="A137" s="140" t="s">
        <v>194</v>
      </c>
      <c r="B137" s="126">
        <f>COUNTIF(G2:G109,"ศิลปะและการออกแบบ")</f>
        <v>2</v>
      </c>
    </row>
    <row r="138" spans="1:2" ht="24.6" x14ac:dyDescent="0.7">
      <c r="A138" s="140" t="s">
        <v>39</v>
      </c>
      <c r="B138" s="126">
        <f>COUNTIF(G2:G110,"วิทยาศาสตร์การเกษตร")</f>
        <v>1</v>
      </c>
    </row>
    <row r="139" spans="1:2" ht="24.6" x14ac:dyDescent="0.7">
      <c r="A139" s="140" t="s">
        <v>47</v>
      </c>
      <c r="B139" s="126">
        <f>COUNTIF(G2:G121,"รัฐศาสตร์")</f>
        <v>1</v>
      </c>
    </row>
    <row r="140" spans="1:2" ht="24.6" x14ac:dyDescent="0.7">
      <c r="A140" s="140" t="s">
        <v>468</v>
      </c>
      <c r="B140" s="126">
        <f>COUNTIF(G2:G123,"คณิตศาสตร์")</f>
        <v>1</v>
      </c>
    </row>
    <row r="141" spans="1:2" ht="24.6" x14ac:dyDescent="0.7">
      <c r="A141" s="140" t="s">
        <v>404</v>
      </c>
      <c r="B141" s="126">
        <f>COUNTIF(G2:G124,"นวัตกรรมทางการวัดผลการเรียนรู้")</f>
        <v>2</v>
      </c>
    </row>
    <row r="142" spans="1:2" ht="24.6" x14ac:dyDescent="0.7">
      <c r="A142" s="140" t="s">
        <v>306</v>
      </c>
      <c r="B142" s="126">
        <f>COUNTIF(G2:G125,"เอเชียตะวันออกเฉียงใต้ศึกษา")</f>
        <v>1</v>
      </c>
    </row>
    <row r="143" spans="1:2" ht="24.6" x14ac:dyDescent="0.7">
      <c r="A143" s="140" t="s">
        <v>544</v>
      </c>
      <c r="B143" s="126">
        <f>COUNTIF(G2:G126,"วิทยาศาสตร์การประมง")</f>
        <v>1</v>
      </c>
    </row>
    <row r="144" spans="1:2" ht="24.6" x14ac:dyDescent="0.7">
      <c r="A144" s="140" t="s">
        <v>61</v>
      </c>
      <c r="B144" s="126">
        <f>COUNTIF(G2:G126,"โลจิสติกส์และดิจิทัลซัพพลายเชน")</f>
        <v>2</v>
      </c>
    </row>
    <row r="145" spans="1:2" ht="24.6" x14ac:dyDescent="0.7">
      <c r="A145" s="140" t="s">
        <v>397</v>
      </c>
      <c r="B145" s="126">
        <f>COUNTIF(G2:G128,"ฟิสิกส์ประยุกต์")</f>
        <v>1</v>
      </c>
    </row>
    <row r="146" spans="1:2" ht="24.6" x14ac:dyDescent="0.7">
      <c r="A146" s="140" t="s">
        <v>56</v>
      </c>
      <c r="B146" s="126">
        <f>COUNTIF(G2:G129,"สถิติ")</f>
        <v>2</v>
      </c>
    </row>
    <row r="147" spans="1:2" ht="24.6" x14ac:dyDescent="0.7">
      <c r="A147" s="140" t="s">
        <v>319</v>
      </c>
      <c r="B147" s="126">
        <f>COUNTIF(G2:G130,"พลศึกษาและวิทยาศาสตร์การออกกำลังกาย")</f>
        <v>2</v>
      </c>
    </row>
    <row r="148" spans="1:2" ht="24.6" x14ac:dyDescent="0.7">
      <c r="A148" s="140" t="s">
        <v>366</v>
      </c>
      <c r="B148" s="126">
        <f>COUNTIF(G3:G130,"วิศวกรรมโยธา")</f>
        <v>2</v>
      </c>
    </row>
    <row r="149" spans="1:2" ht="24.6" x14ac:dyDescent="0.7">
      <c r="A149" s="140" t="s">
        <v>374</v>
      </c>
      <c r="B149" s="126">
        <f>COUNTIF(G2:G131,"วิศวกรรมการจัดการ")</f>
        <v>1</v>
      </c>
    </row>
    <row r="150" spans="1:2" ht="24.6" x14ac:dyDescent="0.7">
      <c r="A150" s="140" t="s">
        <v>63</v>
      </c>
      <c r="B150" s="126">
        <f>COUNTIF(G2:G133,"สถาปัตยกรรมศาสตร์")</f>
        <v>1</v>
      </c>
    </row>
    <row r="151" spans="1:2" ht="24.6" x14ac:dyDescent="0.7">
      <c r="A151" s="140" t="s">
        <v>41</v>
      </c>
      <c r="B151" s="126">
        <f>COUNTIF(G2:G134,"เภสัชศาสตร์")</f>
        <v>1</v>
      </c>
    </row>
    <row r="152" spans="1:2" ht="24.6" x14ac:dyDescent="0.7">
      <c r="A152" s="140" t="s">
        <v>439</v>
      </c>
      <c r="B152" s="126">
        <f>COUNTIF(G2:G135,"วิศวกรรมไฟฟ้า")</f>
        <v>1</v>
      </c>
    </row>
    <row r="153" spans="1:2" ht="24.6" x14ac:dyDescent="0.7">
      <c r="A153" s="140" t="s">
        <v>426</v>
      </c>
      <c r="B153" s="126">
        <f>COUNTIF(G2:G136,"การจัดการการท่องเที่ยวและจิตบริการ")</f>
        <v>2</v>
      </c>
    </row>
    <row r="154" spans="1:2" ht="24.6" x14ac:dyDescent="0.7">
      <c r="A154" s="140" t="s">
        <v>585</v>
      </c>
      <c r="B154" s="126">
        <f>COUNTIF(G2:G137,"บริหารการพยาบาล")</f>
        <v>2</v>
      </c>
    </row>
    <row r="155" spans="1:2" ht="24.6" x14ac:dyDescent="0.7">
      <c r="A155" s="140" t="s">
        <v>29</v>
      </c>
      <c r="B155" s="126">
        <f>COUNTIF(G2:G138,"เทคโนโลยีชีวภาพทางการเกษตร")</f>
        <v>1</v>
      </c>
    </row>
    <row r="156" spans="1:2" ht="24.6" x14ac:dyDescent="0.7">
      <c r="A156" s="140" t="s">
        <v>275</v>
      </c>
      <c r="B156" s="126">
        <f>COUNTIF(G2:G139,"เทคโนโลยีและสื่อสารการศึกษา")</f>
        <v>1</v>
      </c>
    </row>
    <row r="157" spans="1:2" ht="24.6" x14ac:dyDescent="0.7">
      <c r="A157" s="140" t="s">
        <v>633</v>
      </c>
      <c r="B157" s="126">
        <f>COUNTIF(G2:G140,"ทรัพยากรธรรมชาติ และสิ่งแวดล้อม")</f>
        <v>1</v>
      </c>
    </row>
    <row r="158" spans="1:2" ht="24.6" x14ac:dyDescent="0.7">
      <c r="A158" s="140" t="s">
        <v>35</v>
      </c>
      <c r="B158" s="126">
        <f>COUNTIF(G3:G141,"การบริหารการศึกษา")</f>
        <v>9</v>
      </c>
    </row>
    <row r="159" spans="1:2" ht="24.6" x14ac:dyDescent="0.7">
      <c r="A159" s="140" t="s">
        <v>435</v>
      </c>
      <c r="B159" s="126">
        <f>COUNTIF(G4:G142,"การพยาบาลเวชปฏิบัติชุมชน")</f>
        <v>3</v>
      </c>
    </row>
    <row r="160" spans="1:2" ht="24.6" x14ac:dyDescent="0.7">
      <c r="A160" s="199"/>
      <c r="B160" s="200">
        <f>SUM(B124:B159)</f>
        <v>84</v>
      </c>
    </row>
  </sheetData>
  <autoFilter ref="G1:G160" xr:uid="{00000000-0009-0000-0000-000002000000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U148"/>
  <sheetViews>
    <sheetView topLeftCell="A30" zoomScale="70" zoomScaleNormal="70" workbookViewId="0">
      <selection activeCell="U77" sqref="U77"/>
    </sheetView>
  </sheetViews>
  <sheetFormatPr defaultColWidth="14.44140625" defaultRowHeight="13.2" x14ac:dyDescent="0.25"/>
  <cols>
    <col min="1" max="1" width="42.44140625" bestFit="1" customWidth="1"/>
    <col min="2" max="5" width="21.5546875" customWidth="1"/>
    <col min="6" max="6" width="34.6640625" bestFit="1" customWidth="1"/>
    <col min="7" max="7" width="29.44140625" bestFit="1" customWidth="1"/>
    <col min="8" max="26" width="21.5546875" customWidth="1"/>
  </cols>
  <sheetData>
    <row r="1" spans="1:21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s="179" customFormat="1" ht="15.75" customHeight="1" x14ac:dyDescent="0.2">
      <c r="A2" s="177">
        <v>44289.435251898147</v>
      </c>
      <c r="B2" s="178" t="s">
        <v>345</v>
      </c>
      <c r="C2" s="178" t="s">
        <v>26</v>
      </c>
      <c r="D2" s="178" t="s">
        <v>27</v>
      </c>
      <c r="E2" s="178" t="s">
        <v>31</v>
      </c>
      <c r="F2" s="178" t="s">
        <v>53</v>
      </c>
      <c r="G2" s="178" t="s">
        <v>53</v>
      </c>
      <c r="H2" s="178" t="s">
        <v>38</v>
      </c>
      <c r="I2" s="178">
        <v>4</v>
      </c>
      <c r="J2" s="178">
        <v>4</v>
      </c>
      <c r="K2" s="178">
        <v>4</v>
      </c>
      <c r="L2" s="178">
        <v>1</v>
      </c>
      <c r="M2" s="178">
        <v>5</v>
      </c>
      <c r="N2" s="178">
        <v>5</v>
      </c>
      <c r="O2" s="178">
        <v>5</v>
      </c>
      <c r="P2" s="178">
        <v>5</v>
      </c>
      <c r="Q2" s="178">
        <v>5</v>
      </c>
      <c r="R2" s="178">
        <v>3</v>
      </c>
      <c r="S2" s="178">
        <v>4</v>
      </c>
      <c r="T2" s="178">
        <v>4</v>
      </c>
      <c r="U2" s="178" t="s">
        <v>347</v>
      </c>
    </row>
    <row r="3" spans="1:21" s="179" customFormat="1" ht="15.75" customHeight="1" x14ac:dyDescent="0.2">
      <c r="A3" s="177">
        <v>44289.440383402776</v>
      </c>
      <c r="B3" s="178" t="s">
        <v>365</v>
      </c>
      <c r="C3" s="178" t="s">
        <v>20</v>
      </c>
      <c r="D3" s="178" t="s">
        <v>21</v>
      </c>
      <c r="E3" s="178" t="s">
        <v>22</v>
      </c>
      <c r="F3" s="178" t="s">
        <v>23</v>
      </c>
      <c r="G3" s="178" t="s">
        <v>366</v>
      </c>
      <c r="H3" s="178" t="s">
        <v>38</v>
      </c>
      <c r="I3" s="178">
        <v>4</v>
      </c>
      <c r="J3" s="178">
        <v>4</v>
      </c>
      <c r="K3" s="178">
        <v>4</v>
      </c>
      <c r="L3" s="178">
        <v>4</v>
      </c>
      <c r="M3" s="178">
        <v>4</v>
      </c>
      <c r="N3" s="178">
        <v>4</v>
      </c>
      <c r="O3" s="178">
        <v>4</v>
      </c>
      <c r="P3" s="178">
        <v>4</v>
      </c>
      <c r="Q3" s="178">
        <v>4</v>
      </c>
      <c r="R3" s="178">
        <v>4</v>
      </c>
      <c r="S3" s="178">
        <v>4</v>
      </c>
      <c r="T3" s="178">
        <v>4</v>
      </c>
    </row>
    <row r="4" spans="1:21" s="179" customFormat="1" ht="15.75" customHeight="1" x14ac:dyDescent="0.2">
      <c r="A4" s="177">
        <v>44289.535852071756</v>
      </c>
      <c r="B4" s="178" t="s">
        <v>423</v>
      </c>
      <c r="C4" s="178" t="s">
        <v>20</v>
      </c>
      <c r="D4" s="178" t="s">
        <v>27</v>
      </c>
      <c r="E4" s="178" t="s">
        <v>31</v>
      </c>
      <c r="F4" s="178" t="s">
        <v>309</v>
      </c>
      <c r="G4" s="178" t="s">
        <v>37</v>
      </c>
      <c r="H4" s="178" t="s">
        <v>38</v>
      </c>
      <c r="I4" s="178">
        <v>5</v>
      </c>
      <c r="J4" s="178">
        <v>5</v>
      </c>
      <c r="K4" s="178">
        <v>5</v>
      </c>
      <c r="L4" s="178">
        <v>5</v>
      </c>
      <c r="M4" s="178">
        <v>5</v>
      </c>
      <c r="N4" s="178">
        <v>5</v>
      </c>
      <c r="O4" s="178">
        <v>5</v>
      </c>
      <c r="P4" s="178">
        <v>5</v>
      </c>
      <c r="Q4" s="178">
        <v>5</v>
      </c>
      <c r="R4" s="178">
        <v>5</v>
      </c>
      <c r="S4" s="178">
        <v>5</v>
      </c>
      <c r="T4" s="178">
        <v>5</v>
      </c>
      <c r="U4" s="178" t="s">
        <v>424</v>
      </c>
    </row>
    <row r="5" spans="1:21" s="179" customFormat="1" ht="15.75" customHeight="1" x14ac:dyDescent="0.2">
      <c r="A5" s="177">
        <v>44289.537985671297</v>
      </c>
      <c r="B5" s="178" t="s">
        <v>425</v>
      </c>
      <c r="C5" s="178" t="s">
        <v>20</v>
      </c>
      <c r="D5" s="178" t="s">
        <v>27</v>
      </c>
      <c r="E5" s="178" t="s">
        <v>31</v>
      </c>
      <c r="F5" s="178" t="s">
        <v>553</v>
      </c>
      <c r="G5" s="178" t="s">
        <v>426</v>
      </c>
      <c r="H5" s="178" t="s">
        <v>38</v>
      </c>
      <c r="I5" s="178">
        <v>4</v>
      </c>
      <c r="J5" s="178">
        <v>4</v>
      </c>
      <c r="K5" s="178">
        <v>5</v>
      </c>
      <c r="L5" s="178">
        <v>4</v>
      </c>
      <c r="M5" s="178">
        <v>5</v>
      </c>
      <c r="N5" s="178">
        <v>4</v>
      </c>
      <c r="O5" s="178">
        <v>5</v>
      </c>
      <c r="P5" s="178">
        <v>4</v>
      </c>
      <c r="Q5" s="178">
        <v>4</v>
      </c>
      <c r="R5" s="178">
        <v>4</v>
      </c>
      <c r="S5" s="178">
        <v>5</v>
      </c>
      <c r="T5" s="178">
        <v>5</v>
      </c>
    </row>
    <row r="6" spans="1:21" s="179" customFormat="1" ht="15.75" customHeight="1" x14ac:dyDescent="0.2">
      <c r="A6" s="177">
        <v>44289.540031689816</v>
      </c>
      <c r="B6" s="178" t="s">
        <v>427</v>
      </c>
      <c r="C6" s="178" t="s">
        <v>26</v>
      </c>
      <c r="D6" s="178" t="s">
        <v>25</v>
      </c>
      <c r="E6" s="178" t="s">
        <v>22</v>
      </c>
      <c r="F6" s="178" t="s">
        <v>30</v>
      </c>
      <c r="G6" s="178" t="s">
        <v>428</v>
      </c>
      <c r="H6" s="178" t="s">
        <v>38</v>
      </c>
      <c r="I6" s="178">
        <v>5</v>
      </c>
      <c r="J6" s="178">
        <v>5</v>
      </c>
      <c r="K6" s="178">
        <v>5</v>
      </c>
      <c r="L6" s="178">
        <v>5</v>
      </c>
      <c r="M6" s="178">
        <v>5</v>
      </c>
      <c r="N6" s="178">
        <v>5</v>
      </c>
      <c r="O6" s="178">
        <v>5</v>
      </c>
      <c r="P6" s="178">
        <v>5</v>
      </c>
      <c r="Q6" s="178">
        <v>5</v>
      </c>
      <c r="R6" s="178">
        <v>5</v>
      </c>
      <c r="S6" s="178">
        <v>5</v>
      </c>
      <c r="T6" s="178">
        <v>5</v>
      </c>
    </row>
    <row r="7" spans="1:21" s="179" customFormat="1" ht="15.75" customHeight="1" x14ac:dyDescent="0.2">
      <c r="A7" s="177">
        <v>44289.582972291668</v>
      </c>
      <c r="B7" s="178" t="s">
        <v>438</v>
      </c>
      <c r="C7" s="178" t="s">
        <v>20</v>
      </c>
      <c r="D7" s="178" t="s">
        <v>27</v>
      </c>
      <c r="E7" s="178" t="s">
        <v>31</v>
      </c>
      <c r="F7" s="178" t="s">
        <v>23</v>
      </c>
      <c r="G7" s="178" t="s">
        <v>439</v>
      </c>
      <c r="H7" s="178" t="s">
        <v>38</v>
      </c>
      <c r="I7" s="178">
        <v>5</v>
      </c>
      <c r="J7" s="178">
        <v>5</v>
      </c>
      <c r="K7" s="178">
        <v>5</v>
      </c>
      <c r="L7" s="178">
        <v>5</v>
      </c>
      <c r="M7" s="178">
        <v>5</v>
      </c>
      <c r="N7" s="178">
        <v>4</v>
      </c>
      <c r="O7" s="178">
        <v>5</v>
      </c>
      <c r="P7" s="178">
        <v>5</v>
      </c>
      <c r="Q7" s="178">
        <v>5</v>
      </c>
      <c r="R7" s="178">
        <v>2</v>
      </c>
      <c r="S7" s="178">
        <v>4</v>
      </c>
      <c r="T7" s="178">
        <v>4</v>
      </c>
    </row>
    <row r="8" spans="1:21" s="179" customFormat="1" ht="15.75" customHeight="1" x14ac:dyDescent="0.2">
      <c r="A8" s="177">
        <v>44289.58625119213</v>
      </c>
      <c r="B8" s="178" t="s">
        <v>187</v>
      </c>
      <c r="C8" s="178" t="s">
        <v>26</v>
      </c>
      <c r="D8" s="178" t="s">
        <v>25</v>
      </c>
      <c r="E8" s="178" t="s">
        <v>22</v>
      </c>
      <c r="F8" s="178" t="s">
        <v>23</v>
      </c>
      <c r="G8" s="178" t="s">
        <v>188</v>
      </c>
      <c r="H8" s="178" t="s">
        <v>38</v>
      </c>
      <c r="I8" s="178">
        <v>5</v>
      </c>
      <c r="J8" s="178">
        <v>5</v>
      </c>
      <c r="K8" s="178">
        <v>5</v>
      </c>
      <c r="L8" s="178">
        <v>5</v>
      </c>
      <c r="M8" s="178">
        <v>5</v>
      </c>
      <c r="N8" s="178">
        <v>5</v>
      </c>
      <c r="O8" s="178">
        <v>5</v>
      </c>
      <c r="P8" s="178">
        <v>5</v>
      </c>
      <c r="Q8" s="178">
        <v>5</v>
      </c>
      <c r="R8" s="178">
        <v>5</v>
      </c>
      <c r="S8" s="178">
        <v>5</v>
      </c>
      <c r="T8" s="178">
        <v>5</v>
      </c>
      <c r="U8" s="178" t="s">
        <v>42</v>
      </c>
    </row>
    <row r="9" spans="1:21" s="179" customFormat="1" ht="15.75" customHeight="1" x14ac:dyDescent="0.2">
      <c r="A9" s="177">
        <v>44289.586621655093</v>
      </c>
      <c r="B9" s="178" t="s">
        <v>210</v>
      </c>
      <c r="C9" s="178" t="s">
        <v>26</v>
      </c>
      <c r="D9" s="178" t="s">
        <v>27</v>
      </c>
      <c r="E9" s="178" t="s">
        <v>31</v>
      </c>
      <c r="F9" s="178" t="s">
        <v>309</v>
      </c>
      <c r="G9" s="178" t="s">
        <v>39</v>
      </c>
      <c r="H9" s="178" t="s">
        <v>38</v>
      </c>
      <c r="I9" s="178">
        <v>4</v>
      </c>
      <c r="J9" s="178">
        <v>4</v>
      </c>
      <c r="K9" s="178">
        <v>4</v>
      </c>
      <c r="L9" s="178">
        <v>4</v>
      </c>
      <c r="M9" s="178">
        <v>4</v>
      </c>
      <c r="N9" s="178">
        <v>5</v>
      </c>
      <c r="O9" s="178">
        <v>4</v>
      </c>
      <c r="P9" s="178">
        <v>4</v>
      </c>
      <c r="Q9" s="178">
        <v>5</v>
      </c>
      <c r="R9" s="178">
        <v>2</v>
      </c>
      <c r="S9" s="178">
        <v>3</v>
      </c>
      <c r="T9" s="178">
        <v>4</v>
      </c>
    </row>
    <row r="10" spans="1:21" s="179" customFormat="1" ht="15.75" customHeight="1" x14ac:dyDescent="0.2">
      <c r="A10" s="177">
        <v>44289.587516250001</v>
      </c>
      <c r="B10" s="178" t="s">
        <v>447</v>
      </c>
      <c r="C10" s="178" t="s">
        <v>26</v>
      </c>
      <c r="D10" s="178" t="s">
        <v>27</v>
      </c>
      <c r="E10" s="178" t="s">
        <v>22</v>
      </c>
      <c r="F10" s="178" t="s">
        <v>46</v>
      </c>
      <c r="G10" s="178" t="s">
        <v>47</v>
      </c>
      <c r="H10" s="178" t="s">
        <v>38</v>
      </c>
      <c r="I10" s="178">
        <v>4</v>
      </c>
      <c r="J10" s="178">
        <v>4</v>
      </c>
      <c r="K10" s="178">
        <v>3</v>
      </c>
      <c r="L10" s="178">
        <v>3</v>
      </c>
      <c r="M10" s="178">
        <v>4</v>
      </c>
      <c r="N10" s="178">
        <v>3</v>
      </c>
      <c r="O10" s="178">
        <v>3</v>
      </c>
      <c r="P10" s="178">
        <v>4</v>
      </c>
      <c r="Q10" s="178">
        <v>4</v>
      </c>
      <c r="R10" s="178">
        <v>4</v>
      </c>
      <c r="S10" s="178">
        <v>4</v>
      </c>
      <c r="T10" s="178">
        <v>4</v>
      </c>
      <c r="U10" s="178" t="s">
        <v>448</v>
      </c>
    </row>
    <row r="11" spans="1:21" s="179" customFormat="1" ht="15.75" customHeight="1" x14ac:dyDescent="0.2">
      <c r="A11" s="177">
        <v>44289.588413587961</v>
      </c>
      <c r="B11" s="178" t="s">
        <v>452</v>
      </c>
      <c r="C11" s="178" t="s">
        <v>26</v>
      </c>
      <c r="D11" s="178" t="s">
        <v>27</v>
      </c>
      <c r="E11" s="178" t="s">
        <v>31</v>
      </c>
      <c r="F11" s="178" t="s">
        <v>553</v>
      </c>
      <c r="G11" s="178" t="s">
        <v>33</v>
      </c>
      <c r="H11" s="178" t="s">
        <v>38</v>
      </c>
      <c r="I11" s="178">
        <v>4</v>
      </c>
      <c r="J11" s="178">
        <v>4</v>
      </c>
      <c r="K11" s="178">
        <v>4</v>
      </c>
      <c r="L11" s="178">
        <v>4</v>
      </c>
      <c r="M11" s="178">
        <v>4</v>
      </c>
      <c r="N11" s="178">
        <v>4</v>
      </c>
      <c r="O11" s="178">
        <v>4</v>
      </c>
      <c r="P11" s="178">
        <v>4</v>
      </c>
      <c r="Q11" s="178">
        <v>4</v>
      </c>
      <c r="R11" s="178">
        <v>4</v>
      </c>
      <c r="S11" s="178">
        <v>4</v>
      </c>
      <c r="T11" s="178">
        <v>4</v>
      </c>
    </row>
    <row r="12" spans="1:21" s="179" customFormat="1" ht="15.75" customHeight="1" x14ac:dyDescent="0.2">
      <c r="A12" s="177">
        <v>44289.589017407408</v>
      </c>
      <c r="B12" s="178" t="s">
        <v>454</v>
      </c>
      <c r="C12" s="178" t="s">
        <v>26</v>
      </c>
      <c r="D12" s="178" t="s">
        <v>25</v>
      </c>
      <c r="E12" s="178" t="s">
        <v>22</v>
      </c>
      <c r="F12" s="178" t="s">
        <v>30</v>
      </c>
      <c r="G12" s="178" t="s">
        <v>455</v>
      </c>
      <c r="H12" s="178" t="s">
        <v>38</v>
      </c>
      <c r="I12" s="178">
        <v>5</v>
      </c>
      <c r="J12" s="178">
        <v>5</v>
      </c>
      <c r="K12" s="178">
        <v>5</v>
      </c>
      <c r="L12" s="178">
        <v>5</v>
      </c>
      <c r="M12" s="178">
        <v>5</v>
      </c>
      <c r="N12" s="178">
        <v>5</v>
      </c>
      <c r="O12" s="178">
        <v>4</v>
      </c>
      <c r="P12" s="178">
        <v>4</v>
      </c>
      <c r="Q12" s="178">
        <v>5</v>
      </c>
      <c r="R12" s="178">
        <v>3</v>
      </c>
      <c r="S12" s="178">
        <v>4</v>
      </c>
      <c r="T12" s="178">
        <v>5</v>
      </c>
    </row>
    <row r="13" spans="1:21" s="179" customFormat="1" ht="15.75" customHeight="1" x14ac:dyDescent="0.2">
      <c r="A13" s="177">
        <v>44289.58965105324</v>
      </c>
      <c r="B13" s="178" t="s">
        <v>461</v>
      </c>
      <c r="C13" s="178" t="s">
        <v>26</v>
      </c>
      <c r="D13" s="178" t="s">
        <v>25</v>
      </c>
      <c r="E13" s="178" t="s">
        <v>22</v>
      </c>
      <c r="F13" s="178" t="s">
        <v>309</v>
      </c>
      <c r="G13" s="178" t="s">
        <v>39</v>
      </c>
      <c r="H13" s="178" t="s">
        <v>38</v>
      </c>
      <c r="I13" s="178">
        <v>5</v>
      </c>
      <c r="J13" s="178">
        <v>5</v>
      </c>
      <c r="K13" s="178">
        <v>4</v>
      </c>
      <c r="L13" s="178">
        <v>4</v>
      </c>
      <c r="M13" s="178">
        <v>5</v>
      </c>
      <c r="N13" s="178">
        <v>5</v>
      </c>
      <c r="O13" s="178">
        <v>5</v>
      </c>
      <c r="P13" s="178">
        <v>5</v>
      </c>
      <c r="Q13" s="178">
        <v>5</v>
      </c>
      <c r="R13" s="178">
        <v>2</v>
      </c>
      <c r="S13" s="178">
        <v>3</v>
      </c>
      <c r="T13" s="178">
        <v>3</v>
      </c>
    </row>
    <row r="14" spans="1:21" s="179" customFormat="1" ht="15.75" customHeight="1" x14ac:dyDescent="0.2">
      <c r="A14" s="177">
        <v>44289.590912361113</v>
      </c>
      <c r="B14" s="178" t="s">
        <v>465</v>
      </c>
      <c r="C14" s="178" t="s">
        <v>20</v>
      </c>
      <c r="D14" s="178" t="s">
        <v>25</v>
      </c>
      <c r="E14" s="178" t="s">
        <v>22</v>
      </c>
      <c r="F14" s="178" t="s">
        <v>553</v>
      </c>
      <c r="G14" s="178" t="s">
        <v>55</v>
      </c>
      <c r="H14" s="178" t="s">
        <v>38</v>
      </c>
      <c r="I14" s="178">
        <v>5</v>
      </c>
      <c r="J14" s="178">
        <v>3</v>
      </c>
      <c r="K14" s="178">
        <v>4</v>
      </c>
      <c r="L14" s="178">
        <v>5</v>
      </c>
      <c r="M14" s="178">
        <v>5</v>
      </c>
      <c r="N14" s="178">
        <v>5</v>
      </c>
      <c r="O14" s="178">
        <v>5</v>
      </c>
      <c r="P14" s="178">
        <v>5</v>
      </c>
      <c r="Q14" s="178">
        <v>5</v>
      </c>
      <c r="R14" s="178">
        <v>3</v>
      </c>
      <c r="S14" s="178">
        <v>5</v>
      </c>
      <c r="T14" s="178">
        <v>5</v>
      </c>
      <c r="U14" s="178" t="s">
        <v>651</v>
      </c>
    </row>
    <row r="15" spans="1:21" s="179" customFormat="1" ht="15.75" customHeight="1" x14ac:dyDescent="0.2">
      <c r="A15" s="177">
        <v>44289.591529664351</v>
      </c>
      <c r="B15" s="178" t="s">
        <v>467</v>
      </c>
      <c r="C15" s="178" t="s">
        <v>20</v>
      </c>
      <c r="D15" s="178" t="s">
        <v>27</v>
      </c>
      <c r="E15" s="178" t="s">
        <v>31</v>
      </c>
      <c r="F15" s="178" t="s">
        <v>52</v>
      </c>
      <c r="G15" s="178" t="s">
        <v>468</v>
      </c>
      <c r="H15" s="178" t="s">
        <v>38</v>
      </c>
      <c r="I15" s="178">
        <v>5</v>
      </c>
      <c r="J15" s="178">
        <v>5</v>
      </c>
      <c r="K15" s="178">
        <v>5</v>
      </c>
      <c r="L15" s="178">
        <v>4</v>
      </c>
      <c r="M15" s="178">
        <v>5</v>
      </c>
      <c r="N15" s="178">
        <v>5</v>
      </c>
      <c r="O15" s="178">
        <v>5</v>
      </c>
      <c r="P15" s="178">
        <v>5</v>
      </c>
      <c r="Q15" s="178">
        <v>5</v>
      </c>
      <c r="R15" s="178">
        <v>1</v>
      </c>
      <c r="S15" s="178">
        <v>5</v>
      </c>
      <c r="T15" s="178">
        <v>5</v>
      </c>
      <c r="U15" s="178" t="s">
        <v>469</v>
      </c>
    </row>
    <row r="16" spans="1:21" s="179" customFormat="1" ht="15.75" customHeight="1" x14ac:dyDescent="0.2">
      <c r="A16" s="177">
        <v>44289.591664687498</v>
      </c>
      <c r="B16" s="178" t="s">
        <v>470</v>
      </c>
      <c r="C16" s="178" t="s">
        <v>26</v>
      </c>
      <c r="D16" s="178" t="s">
        <v>27</v>
      </c>
      <c r="E16" s="178" t="s">
        <v>31</v>
      </c>
      <c r="F16" s="178" t="s">
        <v>53</v>
      </c>
      <c r="G16" s="178" t="s">
        <v>53</v>
      </c>
      <c r="H16" s="178" t="s">
        <v>38</v>
      </c>
      <c r="I16" s="178">
        <v>5</v>
      </c>
      <c r="J16" s="178">
        <v>4</v>
      </c>
      <c r="K16" s="178">
        <v>4</v>
      </c>
      <c r="L16" s="178">
        <v>4</v>
      </c>
      <c r="M16" s="178">
        <v>3</v>
      </c>
      <c r="N16" s="178">
        <v>4</v>
      </c>
      <c r="O16" s="178">
        <v>4</v>
      </c>
      <c r="P16" s="178">
        <v>4</v>
      </c>
      <c r="Q16" s="178">
        <v>5</v>
      </c>
      <c r="R16" s="178">
        <v>4</v>
      </c>
      <c r="S16" s="178">
        <v>4</v>
      </c>
      <c r="T16" s="178">
        <v>4</v>
      </c>
    </row>
    <row r="17" spans="1:21" s="179" customFormat="1" ht="15.75" customHeight="1" x14ac:dyDescent="0.2">
      <c r="A17" s="177">
        <v>44289.591973599541</v>
      </c>
      <c r="B17" s="178" t="s">
        <v>472</v>
      </c>
      <c r="C17" s="178" t="s">
        <v>20</v>
      </c>
      <c r="D17" s="178" t="s">
        <v>21</v>
      </c>
      <c r="E17" s="178" t="s">
        <v>22</v>
      </c>
      <c r="F17" s="178" t="s">
        <v>30</v>
      </c>
      <c r="G17" s="178" t="s">
        <v>35</v>
      </c>
      <c r="H17" s="178" t="s">
        <v>38</v>
      </c>
      <c r="I17" s="178">
        <v>5</v>
      </c>
      <c r="J17" s="178">
        <v>4</v>
      </c>
      <c r="K17" s="178">
        <v>4</v>
      </c>
      <c r="L17" s="178">
        <v>4</v>
      </c>
      <c r="M17" s="178">
        <v>4</v>
      </c>
      <c r="N17" s="178">
        <v>4</v>
      </c>
      <c r="O17" s="178">
        <v>4</v>
      </c>
      <c r="P17" s="178">
        <v>4</v>
      </c>
      <c r="Q17" s="178">
        <v>4</v>
      </c>
      <c r="R17" s="178">
        <v>2</v>
      </c>
      <c r="S17" s="178">
        <v>4</v>
      </c>
      <c r="T17" s="178">
        <v>4</v>
      </c>
      <c r="U17" s="178" t="s">
        <v>473</v>
      </c>
    </row>
    <row r="18" spans="1:21" s="179" customFormat="1" ht="15.75" customHeight="1" x14ac:dyDescent="0.2">
      <c r="A18" s="177">
        <v>44289.592347118058</v>
      </c>
      <c r="B18" s="178" t="s">
        <v>189</v>
      </c>
      <c r="C18" s="178" t="s">
        <v>26</v>
      </c>
      <c r="D18" s="178" t="s">
        <v>27</v>
      </c>
      <c r="E18" s="178" t="s">
        <v>31</v>
      </c>
      <c r="F18" s="178" t="s">
        <v>52</v>
      </c>
      <c r="G18" s="178" t="s">
        <v>56</v>
      </c>
      <c r="H18" s="178" t="s">
        <v>38</v>
      </c>
      <c r="I18" s="178">
        <v>5</v>
      </c>
      <c r="J18" s="178">
        <v>3</v>
      </c>
      <c r="K18" s="178">
        <v>4</v>
      </c>
      <c r="L18" s="178">
        <v>4</v>
      </c>
      <c r="M18" s="178">
        <v>3</v>
      </c>
      <c r="N18" s="178">
        <v>3</v>
      </c>
      <c r="O18" s="178">
        <v>3</v>
      </c>
      <c r="P18" s="178">
        <v>3</v>
      </c>
      <c r="Q18" s="178">
        <v>5</v>
      </c>
      <c r="R18" s="178">
        <v>3</v>
      </c>
      <c r="S18" s="178">
        <v>4</v>
      </c>
      <c r="T18" s="178">
        <v>4</v>
      </c>
    </row>
    <row r="19" spans="1:21" s="179" customFormat="1" ht="15.75" customHeight="1" x14ac:dyDescent="0.2">
      <c r="A19" s="177">
        <v>44289.592564548613</v>
      </c>
      <c r="B19" s="178" t="s">
        <v>191</v>
      </c>
      <c r="C19" s="178" t="s">
        <v>26</v>
      </c>
      <c r="D19" s="178" t="s">
        <v>27</v>
      </c>
      <c r="E19" s="178" t="s">
        <v>31</v>
      </c>
      <c r="F19" s="178" t="s">
        <v>52</v>
      </c>
      <c r="G19" s="178" t="s">
        <v>56</v>
      </c>
      <c r="H19" s="178" t="s">
        <v>38</v>
      </c>
      <c r="I19" s="178">
        <v>4</v>
      </c>
      <c r="J19" s="178">
        <v>4</v>
      </c>
      <c r="K19" s="178">
        <v>4</v>
      </c>
      <c r="L19" s="178">
        <v>4</v>
      </c>
      <c r="M19" s="178">
        <v>4</v>
      </c>
      <c r="N19" s="178">
        <v>4</v>
      </c>
      <c r="O19" s="178">
        <v>4</v>
      </c>
      <c r="P19" s="178">
        <v>4</v>
      </c>
      <c r="Q19" s="178">
        <v>4</v>
      </c>
      <c r="R19" s="178">
        <v>4</v>
      </c>
      <c r="S19" s="178">
        <v>4</v>
      </c>
      <c r="T19" s="178">
        <v>4</v>
      </c>
    </row>
    <row r="20" spans="1:21" s="179" customFormat="1" ht="15.75" customHeight="1" x14ac:dyDescent="0.2">
      <c r="A20" s="177">
        <v>44289.592990798614</v>
      </c>
      <c r="B20" s="178" t="s">
        <v>477</v>
      </c>
      <c r="C20" s="178" t="s">
        <v>26</v>
      </c>
      <c r="D20" s="178" t="s">
        <v>27</v>
      </c>
      <c r="E20" s="178" t="s">
        <v>31</v>
      </c>
      <c r="F20" s="178" t="s">
        <v>23</v>
      </c>
      <c r="G20" s="178" t="s">
        <v>366</v>
      </c>
      <c r="H20" s="178" t="s">
        <v>38</v>
      </c>
      <c r="I20" s="178">
        <v>4</v>
      </c>
      <c r="J20" s="178">
        <v>4</v>
      </c>
      <c r="K20" s="178">
        <v>4</v>
      </c>
      <c r="L20" s="178">
        <v>4</v>
      </c>
      <c r="M20" s="178">
        <v>4</v>
      </c>
      <c r="N20" s="178">
        <v>4</v>
      </c>
      <c r="O20" s="178">
        <v>4</v>
      </c>
      <c r="P20" s="178">
        <v>4</v>
      </c>
      <c r="Q20" s="178">
        <v>4</v>
      </c>
      <c r="R20" s="178">
        <v>4</v>
      </c>
      <c r="S20" s="178">
        <v>4</v>
      </c>
      <c r="T20" s="178">
        <v>4</v>
      </c>
    </row>
    <row r="21" spans="1:21" s="179" customFormat="1" ht="15.75" customHeight="1" x14ac:dyDescent="0.2">
      <c r="A21" s="177">
        <v>44289.593754097223</v>
      </c>
      <c r="B21" s="178" t="s">
        <v>482</v>
      </c>
      <c r="C21" s="178" t="s">
        <v>20</v>
      </c>
      <c r="D21" s="178" t="s">
        <v>25</v>
      </c>
      <c r="E21" s="178" t="s">
        <v>31</v>
      </c>
      <c r="F21" s="178" t="s">
        <v>53</v>
      </c>
      <c r="G21" s="178" t="s">
        <v>53</v>
      </c>
      <c r="H21" s="178" t="s">
        <v>38</v>
      </c>
      <c r="I21" s="178">
        <v>4</v>
      </c>
      <c r="J21" s="178">
        <v>4</v>
      </c>
      <c r="K21" s="178">
        <v>4</v>
      </c>
      <c r="L21" s="178">
        <v>4</v>
      </c>
      <c r="M21" s="178">
        <v>4</v>
      </c>
      <c r="N21" s="178">
        <v>4</v>
      </c>
      <c r="O21" s="178">
        <v>4</v>
      </c>
      <c r="P21" s="178">
        <v>4</v>
      </c>
      <c r="Q21" s="178">
        <v>4</v>
      </c>
      <c r="R21" s="178">
        <v>4</v>
      </c>
      <c r="S21" s="178">
        <v>4</v>
      </c>
      <c r="T21" s="178">
        <v>4</v>
      </c>
      <c r="U21" s="178" t="s">
        <v>49</v>
      </c>
    </row>
    <row r="22" spans="1:21" s="179" customFormat="1" ht="10.199999999999999" x14ac:dyDescent="0.2">
      <c r="A22" s="177">
        <v>44289.595442210644</v>
      </c>
      <c r="B22" s="178" t="s">
        <v>484</v>
      </c>
      <c r="C22" s="178" t="s">
        <v>20</v>
      </c>
      <c r="D22" s="178" t="s">
        <v>25</v>
      </c>
      <c r="E22" s="178" t="s">
        <v>31</v>
      </c>
      <c r="F22" s="178" t="s">
        <v>30</v>
      </c>
      <c r="G22" s="178" t="s">
        <v>48</v>
      </c>
      <c r="H22" s="178" t="s">
        <v>38</v>
      </c>
      <c r="I22" s="178">
        <v>5</v>
      </c>
      <c r="J22" s="178">
        <v>5</v>
      </c>
      <c r="K22" s="178">
        <v>4</v>
      </c>
      <c r="L22" s="178">
        <v>4</v>
      </c>
      <c r="M22" s="178">
        <v>5</v>
      </c>
      <c r="N22" s="178">
        <v>5</v>
      </c>
      <c r="O22" s="178">
        <v>4</v>
      </c>
      <c r="P22" s="178">
        <v>4</v>
      </c>
      <c r="Q22" s="178">
        <v>5</v>
      </c>
      <c r="R22" s="178">
        <v>3</v>
      </c>
      <c r="S22" s="178">
        <v>5</v>
      </c>
      <c r="T22" s="178">
        <v>4</v>
      </c>
    </row>
    <row r="23" spans="1:21" s="179" customFormat="1" ht="10.199999999999999" x14ac:dyDescent="0.2">
      <c r="A23" s="177">
        <v>44289.595507499995</v>
      </c>
      <c r="B23" s="178" t="s">
        <v>487</v>
      </c>
      <c r="C23" s="178" t="s">
        <v>20</v>
      </c>
      <c r="D23" s="178" t="s">
        <v>21</v>
      </c>
      <c r="E23" s="178" t="s">
        <v>22</v>
      </c>
      <c r="F23" s="178" t="s">
        <v>30</v>
      </c>
      <c r="G23" s="178" t="s">
        <v>428</v>
      </c>
      <c r="H23" s="178" t="s">
        <v>38</v>
      </c>
      <c r="I23" s="178">
        <v>5</v>
      </c>
      <c r="J23" s="178">
        <v>5</v>
      </c>
      <c r="K23" s="178">
        <v>5</v>
      </c>
      <c r="L23" s="178">
        <v>5</v>
      </c>
      <c r="M23" s="178">
        <v>5</v>
      </c>
      <c r="N23" s="178">
        <v>5</v>
      </c>
      <c r="O23" s="178">
        <v>5</v>
      </c>
      <c r="P23" s="178">
        <v>5</v>
      </c>
      <c r="Q23" s="178">
        <v>5</v>
      </c>
      <c r="R23" s="178">
        <v>3</v>
      </c>
      <c r="S23" s="178">
        <v>4</v>
      </c>
      <c r="T23" s="178">
        <v>5</v>
      </c>
    </row>
    <row r="24" spans="1:21" s="179" customFormat="1" ht="10.199999999999999" x14ac:dyDescent="0.2">
      <c r="A24" s="177">
        <v>44289.595507835649</v>
      </c>
      <c r="B24" s="178" t="s">
        <v>186</v>
      </c>
      <c r="C24" s="178" t="s">
        <v>26</v>
      </c>
      <c r="D24" s="178" t="s">
        <v>27</v>
      </c>
      <c r="E24" s="178" t="s">
        <v>31</v>
      </c>
      <c r="F24" s="178" t="s">
        <v>553</v>
      </c>
      <c r="G24" s="178" t="s">
        <v>55</v>
      </c>
      <c r="H24" s="178" t="s">
        <v>38</v>
      </c>
      <c r="I24" s="178">
        <v>5</v>
      </c>
      <c r="J24" s="178">
        <v>5</v>
      </c>
      <c r="K24" s="178">
        <v>5</v>
      </c>
      <c r="L24" s="178">
        <v>5</v>
      </c>
      <c r="M24" s="178">
        <v>5</v>
      </c>
      <c r="N24" s="178">
        <v>5</v>
      </c>
      <c r="O24" s="178">
        <v>5</v>
      </c>
      <c r="P24" s="178">
        <v>5</v>
      </c>
      <c r="Q24" s="178">
        <v>5</v>
      </c>
      <c r="R24" s="178">
        <v>5</v>
      </c>
      <c r="S24" s="178">
        <v>5</v>
      </c>
      <c r="T24" s="178">
        <v>5</v>
      </c>
    </row>
    <row r="25" spans="1:21" s="179" customFormat="1" ht="10.199999999999999" x14ac:dyDescent="0.2">
      <c r="A25" s="177">
        <v>44289.597091180556</v>
      </c>
      <c r="B25" s="178" t="s">
        <v>494</v>
      </c>
      <c r="C25" s="178" t="s">
        <v>20</v>
      </c>
      <c r="D25" s="178" t="s">
        <v>27</v>
      </c>
      <c r="E25" s="178" t="s">
        <v>31</v>
      </c>
      <c r="F25" s="178" t="s">
        <v>30</v>
      </c>
      <c r="G25" s="178" t="s">
        <v>35</v>
      </c>
      <c r="H25" s="178" t="s">
        <v>38</v>
      </c>
      <c r="I25" s="178">
        <v>4</v>
      </c>
      <c r="J25" s="178">
        <v>5</v>
      </c>
      <c r="K25" s="178">
        <v>4</v>
      </c>
      <c r="L25" s="178">
        <v>5</v>
      </c>
      <c r="M25" s="178">
        <v>4</v>
      </c>
      <c r="N25" s="178">
        <v>4</v>
      </c>
      <c r="O25" s="178">
        <v>4</v>
      </c>
      <c r="P25" s="178">
        <v>4</v>
      </c>
      <c r="Q25" s="178">
        <v>5</v>
      </c>
      <c r="R25" s="178">
        <v>3</v>
      </c>
      <c r="S25" s="178">
        <v>3</v>
      </c>
      <c r="T25" s="178">
        <v>3</v>
      </c>
      <c r="U25" s="178" t="s">
        <v>495</v>
      </c>
    </row>
    <row r="26" spans="1:21" s="179" customFormat="1" ht="10.199999999999999" x14ac:dyDescent="0.2">
      <c r="A26" s="177">
        <v>44289.598074629626</v>
      </c>
      <c r="B26" s="178" t="s">
        <v>497</v>
      </c>
      <c r="C26" s="178" t="s">
        <v>26</v>
      </c>
      <c r="D26" s="178" t="s">
        <v>25</v>
      </c>
      <c r="E26" s="178" t="s">
        <v>31</v>
      </c>
      <c r="F26" s="178" t="s">
        <v>30</v>
      </c>
      <c r="G26" s="178" t="s">
        <v>275</v>
      </c>
      <c r="H26" s="178" t="s">
        <v>38</v>
      </c>
      <c r="I26" s="178">
        <v>5</v>
      </c>
      <c r="J26" s="178">
        <v>5</v>
      </c>
      <c r="K26" s="178">
        <v>5</v>
      </c>
      <c r="L26" s="178">
        <v>5</v>
      </c>
      <c r="M26" s="178">
        <v>5</v>
      </c>
      <c r="N26" s="178">
        <v>5</v>
      </c>
      <c r="O26" s="178">
        <v>5</v>
      </c>
      <c r="P26" s="178">
        <v>5</v>
      </c>
      <c r="Q26" s="178">
        <v>5</v>
      </c>
      <c r="R26" s="178">
        <v>2</v>
      </c>
      <c r="S26" s="178">
        <v>4</v>
      </c>
      <c r="T26" s="178">
        <v>4</v>
      </c>
    </row>
    <row r="27" spans="1:21" s="179" customFormat="1" ht="10.199999999999999" x14ac:dyDescent="0.2">
      <c r="A27" s="177">
        <v>44289.598493854166</v>
      </c>
      <c r="B27" s="178" t="s">
        <v>499</v>
      </c>
      <c r="C27" s="178" t="s">
        <v>26</v>
      </c>
      <c r="D27" s="178" t="s">
        <v>27</v>
      </c>
      <c r="E27" s="178" t="s">
        <v>22</v>
      </c>
      <c r="F27" s="178" t="s">
        <v>30</v>
      </c>
      <c r="G27" s="178" t="s">
        <v>428</v>
      </c>
      <c r="H27" s="178" t="s">
        <v>38</v>
      </c>
      <c r="I27" s="178">
        <v>5</v>
      </c>
      <c r="J27" s="178">
        <v>5</v>
      </c>
      <c r="K27" s="178">
        <v>5</v>
      </c>
      <c r="L27" s="178">
        <v>5</v>
      </c>
      <c r="M27" s="178">
        <v>5</v>
      </c>
      <c r="N27" s="178">
        <v>5</v>
      </c>
      <c r="O27" s="178">
        <v>5</v>
      </c>
      <c r="P27" s="178">
        <v>5</v>
      </c>
      <c r="Q27" s="178">
        <v>5</v>
      </c>
      <c r="R27" s="178">
        <v>2</v>
      </c>
      <c r="S27" s="178">
        <v>4</v>
      </c>
      <c r="T27" s="178">
        <v>5</v>
      </c>
    </row>
    <row r="28" spans="1:21" s="179" customFormat="1" ht="10.199999999999999" x14ac:dyDescent="0.2">
      <c r="A28" s="177">
        <v>44289.598524814814</v>
      </c>
      <c r="B28" s="178" t="s">
        <v>500</v>
      </c>
      <c r="C28" s="178" t="s">
        <v>20</v>
      </c>
      <c r="D28" s="178" t="s">
        <v>27</v>
      </c>
      <c r="E28" s="178" t="s">
        <v>31</v>
      </c>
      <c r="F28" s="178" t="s">
        <v>553</v>
      </c>
      <c r="G28" s="178" t="s">
        <v>55</v>
      </c>
      <c r="H28" s="178" t="s">
        <v>38</v>
      </c>
      <c r="I28" s="178">
        <v>5</v>
      </c>
      <c r="J28" s="178">
        <v>5</v>
      </c>
      <c r="K28" s="178">
        <v>5</v>
      </c>
      <c r="L28" s="178">
        <v>4</v>
      </c>
      <c r="M28" s="178">
        <v>5</v>
      </c>
      <c r="N28" s="178">
        <v>5</v>
      </c>
      <c r="O28" s="178">
        <v>5</v>
      </c>
      <c r="P28" s="178">
        <v>5</v>
      </c>
      <c r="Q28" s="178">
        <v>5</v>
      </c>
      <c r="R28" s="178">
        <v>3</v>
      </c>
      <c r="S28" s="178">
        <v>5</v>
      </c>
      <c r="T28" s="178">
        <v>5</v>
      </c>
    </row>
    <row r="29" spans="1:21" s="179" customFormat="1" ht="10.199999999999999" x14ac:dyDescent="0.2">
      <c r="A29" s="177">
        <v>44289.599702129628</v>
      </c>
      <c r="B29" s="178" t="s">
        <v>214</v>
      </c>
      <c r="C29" s="178" t="s">
        <v>26</v>
      </c>
      <c r="D29" s="178" t="s">
        <v>21</v>
      </c>
      <c r="E29" s="178" t="s">
        <v>22</v>
      </c>
      <c r="F29" s="178" t="s">
        <v>30</v>
      </c>
      <c r="G29" s="178" t="s">
        <v>35</v>
      </c>
      <c r="H29" s="178" t="s">
        <v>38</v>
      </c>
      <c r="I29" s="178">
        <v>5</v>
      </c>
      <c r="J29" s="178">
        <v>5</v>
      </c>
      <c r="K29" s="178">
        <v>5</v>
      </c>
      <c r="L29" s="178">
        <v>5</v>
      </c>
      <c r="M29" s="178">
        <v>5</v>
      </c>
      <c r="N29" s="178">
        <v>5</v>
      </c>
      <c r="O29" s="178">
        <v>5</v>
      </c>
      <c r="P29" s="178">
        <v>5</v>
      </c>
      <c r="Q29" s="178">
        <v>5</v>
      </c>
      <c r="R29" s="178">
        <v>5</v>
      </c>
      <c r="S29" s="178">
        <v>5</v>
      </c>
      <c r="T29" s="178">
        <v>5</v>
      </c>
    </row>
    <row r="30" spans="1:21" s="179" customFormat="1" ht="10.199999999999999" x14ac:dyDescent="0.2">
      <c r="A30" s="177">
        <v>44289.599808657411</v>
      </c>
      <c r="B30" s="178" t="s">
        <v>502</v>
      </c>
      <c r="C30" s="178" t="s">
        <v>26</v>
      </c>
      <c r="D30" s="178" t="s">
        <v>25</v>
      </c>
      <c r="E30" s="178" t="s">
        <v>22</v>
      </c>
      <c r="F30" s="178" t="s">
        <v>309</v>
      </c>
      <c r="G30" s="178" t="s">
        <v>29</v>
      </c>
      <c r="H30" s="178" t="s">
        <v>38</v>
      </c>
      <c r="I30" s="178">
        <v>5</v>
      </c>
      <c r="J30" s="178">
        <v>5</v>
      </c>
      <c r="K30" s="178">
        <v>5</v>
      </c>
      <c r="L30" s="178">
        <v>5</v>
      </c>
      <c r="M30" s="178">
        <v>5</v>
      </c>
      <c r="N30" s="178">
        <v>5</v>
      </c>
      <c r="O30" s="178">
        <v>5</v>
      </c>
      <c r="P30" s="178">
        <v>5</v>
      </c>
      <c r="Q30" s="178">
        <v>5</v>
      </c>
      <c r="R30" s="178">
        <v>2</v>
      </c>
      <c r="S30" s="178">
        <v>4</v>
      </c>
      <c r="T30" s="178">
        <v>4</v>
      </c>
    </row>
    <row r="31" spans="1:21" s="179" customFormat="1" ht="10.199999999999999" x14ac:dyDescent="0.2">
      <c r="A31" s="177">
        <v>44289.600270277777</v>
      </c>
      <c r="B31" s="178" t="s">
        <v>503</v>
      </c>
      <c r="C31" s="178" t="s">
        <v>26</v>
      </c>
      <c r="D31" s="178" t="s">
        <v>27</v>
      </c>
      <c r="E31" s="178" t="s">
        <v>31</v>
      </c>
      <c r="F31" s="178" t="s">
        <v>53</v>
      </c>
      <c r="G31" s="178" t="s">
        <v>53</v>
      </c>
      <c r="H31" s="178" t="s">
        <v>38</v>
      </c>
      <c r="I31" s="178">
        <v>5</v>
      </c>
      <c r="J31" s="178">
        <v>5</v>
      </c>
      <c r="K31" s="178">
        <v>5</v>
      </c>
      <c r="L31" s="178">
        <v>5</v>
      </c>
      <c r="M31" s="178">
        <v>5</v>
      </c>
      <c r="N31" s="178">
        <v>5</v>
      </c>
      <c r="O31" s="178">
        <v>5</v>
      </c>
      <c r="P31" s="178">
        <v>5</v>
      </c>
      <c r="Q31" s="178">
        <v>5</v>
      </c>
      <c r="R31" s="178">
        <v>5</v>
      </c>
      <c r="S31" s="178">
        <v>5</v>
      </c>
      <c r="T31" s="178">
        <v>5</v>
      </c>
    </row>
    <row r="32" spans="1:21" s="179" customFormat="1" ht="10.199999999999999" x14ac:dyDescent="0.2">
      <c r="A32" s="177">
        <v>44289.60131085648</v>
      </c>
      <c r="B32" s="178" t="s">
        <v>508</v>
      </c>
      <c r="C32" s="178" t="s">
        <v>26</v>
      </c>
      <c r="D32" s="178" t="s">
        <v>25</v>
      </c>
      <c r="E32" s="178" t="s">
        <v>31</v>
      </c>
      <c r="F32" s="178" t="s">
        <v>553</v>
      </c>
      <c r="G32" s="178" t="s">
        <v>33</v>
      </c>
      <c r="H32" s="178" t="s">
        <v>38</v>
      </c>
      <c r="I32" s="178">
        <v>4</v>
      </c>
      <c r="J32" s="178">
        <v>5</v>
      </c>
      <c r="K32" s="178">
        <v>5</v>
      </c>
      <c r="L32" s="178">
        <v>5</v>
      </c>
      <c r="M32" s="178">
        <v>5</v>
      </c>
      <c r="N32" s="178">
        <v>5</v>
      </c>
      <c r="O32" s="178">
        <v>5</v>
      </c>
      <c r="P32" s="178">
        <v>5</v>
      </c>
      <c r="Q32" s="178">
        <v>5</v>
      </c>
      <c r="R32" s="178">
        <v>3</v>
      </c>
      <c r="S32" s="178">
        <v>4</v>
      </c>
      <c r="T32" s="178">
        <v>4</v>
      </c>
      <c r="U32" s="180" t="s">
        <v>42</v>
      </c>
    </row>
    <row r="33" spans="1:21" s="179" customFormat="1" ht="10.199999999999999" x14ac:dyDescent="0.2">
      <c r="A33" s="177">
        <v>44289.601591273153</v>
      </c>
      <c r="B33" s="178" t="s">
        <v>509</v>
      </c>
      <c r="C33" s="178" t="s">
        <v>20</v>
      </c>
      <c r="D33" s="178" t="s">
        <v>25</v>
      </c>
      <c r="E33" s="178" t="s">
        <v>22</v>
      </c>
      <c r="F33" s="178" t="s">
        <v>46</v>
      </c>
      <c r="G33" s="178" t="s">
        <v>306</v>
      </c>
      <c r="H33" s="178" t="s">
        <v>38</v>
      </c>
      <c r="I33" s="178">
        <v>5</v>
      </c>
      <c r="J33" s="178">
        <v>5</v>
      </c>
      <c r="K33" s="178">
        <v>5</v>
      </c>
      <c r="L33" s="178">
        <v>5</v>
      </c>
      <c r="M33" s="178">
        <v>5</v>
      </c>
      <c r="N33" s="178">
        <v>5</v>
      </c>
      <c r="O33" s="178">
        <v>5</v>
      </c>
      <c r="P33" s="178">
        <v>5</v>
      </c>
      <c r="Q33" s="178">
        <v>5</v>
      </c>
      <c r="R33" s="178">
        <v>2</v>
      </c>
      <c r="S33" s="178">
        <v>4</v>
      </c>
      <c r="T33" s="178">
        <v>5</v>
      </c>
      <c r="U33" s="178" t="s">
        <v>510</v>
      </c>
    </row>
    <row r="34" spans="1:21" s="179" customFormat="1" ht="10.199999999999999" x14ac:dyDescent="0.2">
      <c r="A34" s="177">
        <v>44289.602787592594</v>
      </c>
      <c r="B34" s="178" t="s">
        <v>198</v>
      </c>
      <c r="C34" s="178" t="s">
        <v>20</v>
      </c>
      <c r="D34" s="178" t="s">
        <v>25</v>
      </c>
      <c r="E34" s="178" t="s">
        <v>22</v>
      </c>
      <c r="F34" s="178" t="s">
        <v>309</v>
      </c>
      <c r="G34" s="178" t="s">
        <v>39</v>
      </c>
      <c r="H34" s="178" t="s">
        <v>38</v>
      </c>
      <c r="I34" s="178">
        <v>5</v>
      </c>
      <c r="J34" s="178">
        <v>5</v>
      </c>
      <c r="K34" s="178">
        <v>5</v>
      </c>
      <c r="L34" s="178">
        <v>5</v>
      </c>
      <c r="M34" s="178">
        <v>4</v>
      </c>
      <c r="N34" s="178">
        <v>5</v>
      </c>
      <c r="O34" s="178">
        <v>5</v>
      </c>
      <c r="P34" s="178">
        <v>5</v>
      </c>
      <c r="Q34" s="178">
        <v>5</v>
      </c>
      <c r="R34" s="178">
        <v>3</v>
      </c>
      <c r="S34" s="178">
        <v>4</v>
      </c>
      <c r="T34" s="178">
        <v>5</v>
      </c>
      <c r="U34" s="178" t="s">
        <v>511</v>
      </c>
    </row>
    <row r="35" spans="1:21" s="179" customFormat="1" ht="10.199999999999999" x14ac:dyDescent="0.2">
      <c r="A35" s="177">
        <v>44289.603060740745</v>
      </c>
      <c r="B35" s="178" t="s">
        <v>512</v>
      </c>
      <c r="C35" s="178" t="s">
        <v>26</v>
      </c>
      <c r="D35" s="178" t="s">
        <v>25</v>
      </c>
      <c r="E35" s="178" t="s">
        <v>31</v>
      </c>
      <c r="F35" s="178" t="s">
        <v>553</v>
      </c>
      <c r="G35" s="178" t="s">
        <v>33</v>
      </c>
      <c r="H35" s="178" t="s">
        <v>38</v>
      </c>
      <c r="I35" s="178">
        <v>5</v>
      </c>
      <c r="J35" s="178">
        <v>5</v>
      </c>
      <c r="K35" s="178">
        <v>5</v>
      </c>
      <c r="L35" s="178">
        <v>5</v>
      </c>
      <c r="M35" s="178">
        <v>5</v>
      </c>
      <c r="N35" s="178">
        <v>5</v>
      </c>
      <c r="O35" s="178">
        <v>5</v>
      </c>
      <c r="P35" s="178">
        <v>5</v>
      </c>
      <c r="Q35" s="178">
        <v>5</v>
      </c>
      <c r="R35" s="178">
        <v>3</v>
      </c>
      <c r="S35" s="178">
        <v>5</v>
      </c>
      <c r="T35" s="178">
        <v>5</v>
      </c>
    </row>
    <row r="36" spans="1:21" s="179" customFormat="1" ht="10.199999999999999" x14ac:dyDescent="0.2">
      <c r="A36" s="177">
        <v>44289.603796493058</v>
      </c>
      <c r="B36" s="178" t="s">
        <v>513</v>
      </c>
      <c r="C36" s="178" t="s">
        <v>26</v>
      </c>
      <c r="D36" s="178" t="s">
        <v>27</v>
      </c>
      <c r="E36" s="178" t="s">
        <v>31</v>
      </c>
      <c r="F36" s="178" t="s">
        <v>53</v>
      </c>
      <c r="G36" s="178" t="s">
        <v>53</v>
      </c>
      <c r="H36" s="178" t="s">
        <v>38</v>
      </c>
      <c r="I36" s="178">
        <v>4</v>
      </c>
      <c r="J36" s="178">
        <v>4</v>
      </c>
      <c r="K36" s="178">
        <v>4</v>
      </c>
      <c r="L36" s="178">
        <v>4</v>
      </c>
      <c r="M36" s="178">
        <v>4</v>
      </c>
      <c r="N36" s="178">
        <v>4</v>
      </c>
      <c r="O36" s="178">
        <v>4</v>
      </c>
      <c r="P36" s="178">
        <v>3</v>
      </c>
      <c r="Q36" s="178">
        <v>4</v>
      </c>
      <c r="R36" s="178">
        <v>2</v>
      </c>
      <c r="S36" s="178">
        <v>3</v>
      </c>
      <c r="T36" s="178">
        <v>3</v>
      </c>
      <c r="U36" s="178" t="s">
        <v>655</v>
      </c>
    </row>
    <row r="37" spans="1:21" s="179" customFormat="1" ht="10.199999999999999" x14ac:dyDescent="0.2">
      <c r="A37" s="177">
        <v>44289.604195543987</v>
      </c>
      <c r="B37" s="178" t="s">
        <v>516</v>
      </c>
      <c r="C37" s="178" t="s">
        <v>26</v>
      </c>
      <c r="D37" s="178" t="s">
        <v>21</v>
      </c>
      <c r="E37" s="178" t="s">
        <v>31</v>
      </c>
      <c r="F37" s="178" t="s">
        <v>434</v>
      </c>
      <c r="G37" s="178" t="s">
        <v>518</v>
      </c>
      <c r="H37" s="178" t="s">
        <v>38</v>
      </c>
      <c r="I37" s="178">
        <v>5</v>
      </c>
      <c r="J37" s="178">
        <v>5</v>
      </c>
      <c r="K37" s="178">
        <v>5</v>
      </c>
      <c r="L37" s="178">
        <v>5</v>
      </c>
      <c r="M37" s="178">
        <v>5</v>
      </c>
      <c r="N37" s="178">
        <v>5</v>
      </c>
      <c r="O37" s="178">
        <v>5</v>
      </c>
      <c r="P37" s="178">
        <v>5</v>
      </c>
      <c r="Q37" s="178">
        <v>5</v>
      </c>
      <c r="R37" s="178">
        <v>3</v>
      </c>
      <c r="S37" s="178">
        <v>4</v>
      </c>
      <c r="T37" s="178">
        <v>4</v>
      </c>
    </row>
    <row r="38" spans="1:21" s="179" customFormat="1" ht="10.199999999999999" x14ac:dyDescent="0.2">
      <c r="A38" s="177">
        <v>44289.604379097218</v>
      </c>
      <c r="B38" s="178" t="s">
        <v>519</v>
      </c>
      <c r="C38" s="178" t="s">
        <v>26</v>
      </c>
      <c r="D38" s="178" t="s">
        <v>25</v>
      </c>
      <c r="E38" s="178" t="s">
        <v>22</v>
      </c>
      <c r="F38" s="178" t="s">
        <v>30</v>
      </c>
      <c r="G38" s="178" t="s">
        <v>428</v>
      </c>
      <c r="H38" s="178" t="s">
        <v>38</v>
      </c>
      <c r="I38" s="178">
        <v>4</v>
      </c>
      <c r="J38" s="178">
        <v>4</v>
      </c>
      <c r="K38" s="178">
        <v>4</v>
      </c>
      <c r="L38" s="178">
        <v>5</v>
      </c>
      <c r="M38" s="178">
        <v>4</v>
      </c>
      <c r="N38" s="178">
        <v>5</v>
      </c>
      <c r="O38" s="178">
        <v>5</v>
      </c>
      <c r="P38" s="178">
        <v>4</v>
      </c>
      <c r="Q38" s="178">
        <v>5</v>
      </c>
      <c r="R38" s="178">
        <v>3</v>
      </c>
      <c r="S38" s="178">
        <v>4</v>
      </c>
      <c r="T38" s="178">
        <v>4</v>
      </c>
    </row>
    <row r="39" spans="1:21" s="179" customFormat="1" ht="10.199999999999999" x14ac:dyDescent="0.2">
      <c r="A39" s="177">
        <v>44289.604652303242</v>
      </c>
      <c r="B39" s="178" t="s">
        <v>520</v>
      </c>
      <c r="C39" s="178" t="s">
        <v>26</v>
      </c>
      <c r="D39" s="178" t="s">
        <v>25</v>
      </c>
      <c r="E39" s="178" t="s">
        <v>31</v>
      </c>
      <c r="F39" s="178" t="s">
        <v>553</v>
      </c>
      <c r="G39" s="178" t="s">
        <v>33</v>
      </c>
      <c r="H39" s="178" t="s">
        <v>38</v>
      </c>
      <c r="I39" s="178">
        <v>4</v>
      </c>
      <c r="J39" s="178">
        <v>4</v>
      </c>
      <c r="K39" s="178">
        <v>4</v>
      </c>
      <c r="L39" s="178">
        <v>4</v>
      </c>
      <c r="M39" s="178">
        <v>4</v>
      </c>
      <c r="N39" s="178">
        <v>4</v>
      </c>
      <c r="O39" s="178">
        <v>4</v>
      </c>
      <c r="P39" s="178">
        <v>4</v>
      </c>
      <c r="Q39" s="178">
        <v>4</v>
      </c>
      <c r="R39" s="178">
        <v>3</v>
      </c>
      <c r="S39" s="178">
        <v>3</v>
      </c>
      <c r="T39" s="178">
        <v>3</v>
      </c>
    </row>
    <row r="40" spans="1:21" s="179" customFormat="1" ht="10.199999999999999" x14ac:dyDescent="0.2">
      <c r="A40" s="177">
        <v>44289.604662789352</v>
      </c>
      <c r="B40" s="178" t="s">
        <v>521</v>
      </c>
      <c r="C40" s="178" t="s">
        <v>26</v>
      </c>
      <c r="D40" s="178" t="s">
        <v>21</v>
      </c>
      <c r="E40" s="178" t="s">
        <v>31</v>
      </c>
      <c r="F40" s="178" t="s">
        <v>434</v>
      </c>
      <c r="G40" s="178" t="s">
        <v>33</v>
      </c>
      <c r="H40" s="178" t="s">
        <v>38</v>
      </c>
      <c r="I40" s="178">
        <v>4</v>
      </c>
      <c r="J40" s="178">
        <v>4</v>
      </c>
      <c r="K40" s="178">
        <v>4</v>
      </c>
      <c r="L40" s="178">
        <v>4</v>
      </c>
      <c r="M40" s="178">
        <v>4</v>
      </c>
      <c r="N40" s="178">
        <v>4</v>
      </c>
      <c r="O40" s="178">
        <v>4</v>
      </c>
      <c r="P40" s="178">
        <v>4</v>
      </c>
      <c r="Q40" s="178">
        <v>4</v>
      </c>
      <c r="R40" s="178">
        <v>4</v>
      </c>
      <c r="S40" s="178">
        <v>4</v>
      </c>
      <c r="T40" s="178">
        <v>4</v>
      </c>
    </row>
    <row r="41" spans="1:21" s="179" customFormat="1" ht="10.199999999999999" x14ac:dyDescent="0.2">
      <c r="A41" s="177">
        <v>44289.60506037037</v>
      </c>
      <c r="B41" s="178" t="s">
        <v>524</v>
      </c>
      <c r="C41" s="178" t="s">
        <v>20</v>
      </c>
      <c r="D41" s="178" t="s">
        <v>27</v>
      </c>
      <c r="E41" s="178" t="s">
        <v>31</v>
      </c>
      <c r="F41" s="178" t="s">
        <v>23</v>
      </c>
      <c r="G41" s="178" t="s">
        <v>439</v>
      </c>
      <c r="H41" s="178" t="s">
        <v>38</v>
      </c>
      <c r="I41" s="178">
        <v>5</v>
      </c>
      <c r="J41" s="178">
        <v>5</v>
      </c>
      <c r="K41" s="178">
        <v>5</v>
      </c>
      <c r="L41" s="178">
        <v>5</v>
      </c>
      <c r="M41" s="178">
        <v>4</v>
      </c>
      <c r="N41" s="178">
        <v>4</v>
      </c>
      <c r="O41" s="178">
        <v>5</v>
      </c>
      <c r="P41" s="178">
        <v>5</v>
      </c>
      <c r="Q41" s="178">
        <v>5</v>
      </c>
      <c r="R41" s="178">
        <v>3</v>
      </c>
      <c r="S41" s="178">
        <v>4</v>
      </c>
      <c r="T41" s="178">
        <v>4</v>
      </c>
      <c r="U41" s="178" t="s">
        <v>525</v>
      </c>
    </row>
    <row r="42" spans="1:21" s="179" customFormat="1" ht="10.199999999999999" x14ac:dyDescent="0.2">
      <c r="A42" s="177">
        <v>44289.605167175927</v>
      </c>
      <c r="B42" s="178" t="s">
        <v>527</v>
      </c>
      <c r="C42" s="178" t="s">
        <v>20</v>
      </c>
      <c r="D42" s="178" t="s">
        <v>27</v>
      </c>
      <c r="E42" s="178" t="s">
        <v>31</v>
      </c>
      <c r="F42" s="178" t="s">
        <v>53</v>
      </c>
      <c r="G42" s="178" t="s">
        <v>53</v>
      </c>
      <c r="H42" s="178" t="s">
        <v>38</v>
      </c>
      <c r="I42" s="178">
        <v>4</v>
      </c>
      <c r="J42" s="178">
        <v>4</v>
      </c>
      <c r="K42" s="178">
        <v>4</v>
      </c>
      <c r="L42" s="178">
        <v>4</v>
      </c>
      <c r="M42" s="178">
        <v>4</v>
      </c>
      <c r="N42" s="178">
        <v>4</v>
      </c>
      <c r="O42" s="178">
        <v>4</v>
      </c>
      <c r="P42" s="178">
        <v>4</v>
      </c>
      <c r="Q42" s="178">
        <v>4</v>
      </c>
      <c r="R42" s="178">
        <v>3</v>
      </c>
      <c r="S42" s="178">
        <v>3</v>
      </c>
      <c r="T42" s="178">
        <v>3</v>
      </c>
    </row>
    <row r="43" spans="1:21" s="179" customFormat="1" ht="10.199999999999999" x14ac:dyDescent="0.2">
      <c r="A43" s="177">
        <v>44289.605463738422</v>
      </c>
      <c r="B43" s="178" t="s">
        <v>528</v>
      </c>
      <c r="C43" s="178" t="s">
        <v>20</v>
      </c>
      <c r="D43" s="178" t="s">
        <v>27</v>
      </c>
      <c r="E43" s="178" t="s">
        <v>31</v>
      </c>
      <c r="F43" s="178" t="s">
        <v>529</v>
      </c>
      <c r="G43" s="178" t="s">
        <v>530</v>
      </c>
      <c r="H43" s="178" t="s">
        <v>38</v>
      </c>
      <c r="I43" s="178">
        <v>5</v>
      </c>
      <c r="J43" s="178">
        <v>5</v>
      </c>
      <c r="K43" s="178">
        <v>5</v>
      </c>
      <c r="L43" s="178">
        <v>5</v>
      </c>
      <c r="M43" s="178">
        <v>5</v>
      </c>
      <c r="N43" s="178">
        <v>5</v>
      </c>
      <c r="O43" s="178">
        <v>5</v>
      </c>
      <c r="P43" s="178">
        <v>5</v>
      </c>
      <c r="Q43" s="178">
        <v>5</v>
      </c>
      <c r="R43" s="178">
        <v>5</v>
      </c>
      <c r="S43" s="178">
        <v>5</v>
      </c>
      <c r="T43" s="178">
        <v>5</v>
      </c>
      <c r="U43" s="178" t="s">
        <v>531</v>
      </c>
    </row>
    <row r="44" spans="1:21" s="179" customFormat="1" ht="10.199999999999999" x14ac:dyDescent="0.2">
      <c r="A44" s="177">
        <v>44289.607619097224</v>
      </c>
      <c r="B44" s="178" t="s">
        <v>534</v>
      </c>
      <c r="C44" s="178" t="s">
        <v>26</v>
      </c>
      <c r="D44" s="178" t="s">
        <v>27</v>
      </c>
      <c r="E44" s="178" t="s">
        <v>31</v>
      </c>
      <c r="F44" s="178" t="s">
        <v>309</v>
      </c>
      <c r="G44" s="178" t="s">
        <v>39</v>
      </c>
      <c r="H44" s="178" t="s">
        <v>38</v>
      </c>
      <c r="I44" s="178">
        <v>4</v>
      </c>
      <c r="J44" s="178">
        <v>4</v>
      </c>
      <c r="K44" s="178">
        <v>3</v>
      </c>
      <c r="L44" s="178">
        <v>3</v>
      </c>
      <c r="M44" s="178">
        <v>4</v>
      </c>
      <c r="N44" s="178">
        <v>4</v>
      </c>
      <c r="O44" s="178">
        <v>4</v>
      </c>
      <c r="P44" s="178">
        <v>4</v>
      </c>
      <c r="Q44" s="178">
        <v>4</v>
      </c>
      <c r="R44" s="178">
        <v>3</v>
      </c>
      <c r="S44" s="178">
        <v>4</v>
      </c>
      <c r="T44" s="178">
        <v>4</v>
      </c>
    </row>
    <row r="45" spans="1:21" s="179" customFormat="1" ht="10.199999999999999" x14ac:dyDescent="0.2">
      <c r="A45" s="177">
        <v>44289.607871840279</v>
      </c>
      <c r="B45" s="178" t="s">
        <v>195</v>
      </c>
      <c r="C45" s="178" t="s">
        <v>20</v>
      </c>
      <c r="D45" s="178" t="s">
        <v>21</v>
      </c>
      <c r="E45" s="178" t="s">
        <v>31</v>
      </c>
      <c r="F45" s="178" t="s">
        <v>51</v>
      </c>
      <c r="G45" s="178" t="s">
        <v>45</v>
      </c>
      <c r="H45" s="178" t="s">
        <v>38</v>
      </c>
      <c r="I45" s="178">
        <v>4</v>
      </c>
      <c r="J45" s="178">
        <v>4</v>
      </c>
      <c r="K45" s="178">
        <v>4</v>
      </c>
      <c r="L45" s="178">
        <v>4</v>
      </c>
      <c r="M45" s="178">
        <v>5</v>
      </c>
      <c r="N45" s="178">
        <v>5</v>
      </c>
      <c r="O45" s="178">
        <v>5</v>
      </c>
      <c r="P45" s="178">
        <v>5</v>
      </c>
      <c r="Q45" s="178">
        <v>5</v>
      </c>
      <c r="R45" s="178">
        <v>2</v>
      </c>
      <c r="S45" s="178">
        <v>4</v>
      </c>
      <c r="T45" s="178">
        <v>4</v>
      </c>
    </row>
    <row r="46" spans="1:21" s="179" customFormat="1" ht="10.199999999999999" x14ac:dyDescent="0.2">
      <c r="A46" s="177">
        <v>44289.609854097223</v>
      </c>
      <c r="B46" s="178" t="s">
        <v>538</v>
      </c>
      <c r="C46" s="178" t="s">
        <v>26</v>
      </c>
      <c r="D46" s="178" t="s">
        <v>25</v>
      </c>
      <c r="E46" s="178" t="s">
        <v>31</v>
      </c>
      <c r="F46" s="178" t="s">
        <v>53</v>
      </c>
      <c r="G46" s="178" t="s">
        <v>53</v>
      </c>
      <c r="H46" s="178" t="s">
        <v>38</v>
      </c>
      <c r="I46" s="178">
        <v>4</v>
      </c>
      <c r="J46" s="178">
        <v>4</v>
      </c>
      <c r="K46" s="178">
        <v>4</v>
      </c>
      <c r="L46" s="178">
        <v>4</v>
      </c>
      <c r="M46" s="178">
        <v>4</v>
      </c>
      <c r="N46" s="178">
        <v>4</v>
      </c>
      <c r="O46" s="178">
        <v>4</v>
      </c>
      <c r="P46" s="178">
        <v>4</v>
      </c>
      <c r="Q46" s="178">
        <v>4</v>
      </c>
      <c r="R46" s="178">
        <v>2</v>
      </c>
      <c r="S46" s="178">
        <v>3</v>
      </c>
      <c r="T46" s="178">
        <v>4</v>
      </c>
      <c r="U46" s="178" t="s">
        <v>540</v>
      </c>
    </row>
    <row r="47" spans="1:21" s="179" customFormat="1" ht="10.199999999999999" x14ac:dyDescent="0.2">
      <c r="A47" s="177">
        <v>44289.609963518524</v>
      </c>
      <c r="B47" s="178" t="s">
        <v>541</v>
      </c>
      <c r="C47" s="178" t="s">
        <v>26</v>
      </c>
      <c r="D47" s="178" t="s">
        <v>27</v>
      </c>
      <c r="E47" s="178" t="s">
        <v>31</v>
      </c>
      <c r="F47" s="178" t="s">
        <v>53</v>
      </c>
      <c r="G47" s="178" t="s">
        <v>53</v>
      </c>
      <c r="H47" s="178" t="s">
        <v>38</v>
      </c>
      <c r="I47" s="178">
        <v>4</v>
      </c>
      <c r="J47" s="178">
        <v>4</v>
      </c>
      <c r="K47" s="178">
        <v>4</v>
      </c>
      <c r="L47" s="178">
        <v>4</v>
      </c>
      <c r="M47" s="178">
        <v>4</v>
      </c>
      <c r="N47" s="178">
        <v>4</v>
      </c>
      <c r="O47" s="178">
        <v>4</v>
      </c>
      <c r="P47" s="178">
        <v>4</v>
      </c>
      <c r="Q47" s="178">
        <v>4</v>
      </c>
      <c r="R47" s="178">
        <v>4</v>
      </c>
      <c r="S47" s="178">
        <v>4</v>
      </c>
      <c r="T47" s="178">
        <v>4</v>
      </c>
    </row>
    <row r="48" spans="1:21" s="179" customFormat="1" ht="10.199999999999999" x14ac:dyDescent="0.2">
      <c r="A48" s="177">
        <v>44289.611256400458</v>
      </c>
      <c r="B48" s="178" t="s">
        <v>542</v>
      </c>
      <c r="C48" s="178" t="s">
        <v>26</v>
      </c>
      <c r="D48" s="178" t="s">
        <v>27</v>
      </c>
      <c r="E48" s="178" t="s">
        <v>31</v>
      </c>
      <c r="F48" s="178" t="s">
        <v>53</v>
      </c>
      <c r="G48" s="178" t="s">
        <v>53</v>
      </c>
      <c r="H48" s="178" t="s">
        <v>38</v>
      </c>
      <c r="I48" s="178">
        <v>4</v>
      </c>
      <c r="J48" s="178">
        <v>4</v>
      </c>
      <c r="K48" s="178">
        <v>4</v>
      </c>
      <c r="L48" s="178">
        <v>4</v>
      </c>
      <c r="M48" s="178">
        <v>4</v>
      </c>
      <c r="N48" s="178">
        <v>4</v>
      </c>
      <c r="O48" s="178">
        <v>3</v>
      </c>
      <c r="P48" s="178">
        <v>3</v>
      </c>
      <c r="Q48" s="178">
        <v>4</v>
      </c>
      <c r="R48" s="178">
        <v>2</v>
      </c>
      <c r="S48" s="178">
        <v>3</v>
      </c>
      <c r="T48" s="178">
        <v>3</v>
      </c>
    </row>
    <row r="49" spans="1:21" s="179" customFormat="1" ht="10.199999999999999" x14ac:dyDescent="0.2">
      <c r="A49" s="177">
        <v>44289.611449965276</v>
      </c>
      <c r="B49" s="178" t="s">
        <v>545</v>
      </c>
      <c r="C49" s="178" t="s">
        <v>26</v>
      </c>
      <c r="D49" s="178" t="s">
        <v>27</v>
      </c>
      <c r="E49" s="178" t="s">
        <v>31</v>
      </c>
      <c r="F49" s="178" t="s">
        <v>53</v>
      </c>
      <c r="G49" s="178" t="s">
        <v>53</v>
      </c>
      <c r="H49" s="178" t="s">
        <v>38</v>
      </c>
      <c r="I49" s="178">
        <v>5</v>
      </c>
      <c r="J49" s="178">
        <v>5</v>
      </c>
      <c r="K49" s="178">
        <v>5</v>
      </c>
      <c r="L49" s="178">
        <v>5</v>
      </c>
      <c r="M49" s="178">
        <v>5</v>
      </c>
      <c r="N49" s="178">
        <v>5</v>
      </c>
      <c r="O49" s="178">
        <v>5</v>
      </c>
      <c r="P49" s="178">
        <v>5</v>
      </c>
      <c r="Q49" s="178">
        <v>5</v>
      </c>
      <c r="R49" s="178">
        <v>5</v>
      </c>
      <c r="S49" s="178">
        <v>5</v>
      </c>
      <c r="T49" s="178">
        <v>5</v>
      </c>
      <c r="U49" s="178" t="s">
        <v>42</v>
      </c>
    </row>
    <row r="50" spans="1:21" s="179" customFormat="1" ht="10.199999999999999" x14ac:dyDescent="0.2">
      <c r="A50" s="177">
        <v>44289.611820833336</v>
      </c>
      <c r="B50" s="178" t="s">
        <v>546</v>
      </c>
      <c r="C50" s="178" t="s">
        <v>26</v>
      </c>
      <c r="D50" s="178" t="s">
        <v>25</v>
      </c>
      <c r="E50" s="178" t="s">
        <v>22</v>
      </c>
      <c r="F50" s="178" t="s">
        <v>30</v>
      </c>
      <c r="G50" s="178" t="s">
        <v>404</v>
      </c>
      <c r="H50" s="178" t="s">
        <v>38</v>
      </c>
      <c r="I50" s="178">
        <v>5</v>
      </c>
      <c r="J50" s="178">
        <v>5</v>
      </c>
      <c r="K50" s="178">
        <v>5</v>
      </c>
      <c r="L50" s="178">
        <v>5</v>
      </c>
      <c r="M50" s="178">
        <v>5</v>
      </c>
      <c r="N50" s="178">
        <v>5</v>
      </c>
      <c r="O50" s="178">
        <v>5</v>
      </c>
      <c r="P50" s="178">
        <v>5</v>
      </c>
      <c r="Q50" s="178">
        <v>5</v>
      </c>
      <c r="R50" s="178">
        <v>5</v>
      </c>
      <c r="S50" s="178">
        <v>5</v>
      </c>
      <c r="T50" s="178">
        <v>5</v>
      </c>
    </row>
    <row r="51" spans="1:21" s="179" customFormat="1" ht="10.199999999999999" x14ac:dyDescent="0.2">
      <c r="A51" s="177">
        <v>44289.61248163195</v>
      </c>
      <c r="B51" s="178" t="s">
        <v>547</v>
      </c>
      <c r="C51" s="178" t="s">
        <v>26</v>
      </c>
      <c r="D51" s="178" t="s">
        <v>21</v>
      </c>
      <c r="E51" s="178" t="s">
        <v>22</v>
      </c>
      <c r="F51" s="178" t="s">
        <v>51</v>
      </c>
      <c r="G51" s="178" t="s">
        <v>45</v>
      </c>
      <c r="H51" s="178" t="s">
        <v>38</v>
      </c>
      <c r="I51" s="178">
        <v>4</v>
      </c>
      <c r="J51" s="178">
        <v>4</v>
      </c>
      <c r="K51" s="178">
        <v>4</v>
      </c>
      <c r="L51" s="178">
        <v>4</v>
      </c>
      <c r="M51" s="178">
        <v>5</v>
      </c>
      <c r="N51" s="178">
        <v>5</v>
      </c>
      <c r="O51" s="178">
        <v>5</v>
      </c>
      <c r="P51" s="178">
        <v>5</v>
      </c>
      <c r="Q51" s="178">
        <v>5</v>
      </c>
      <c r="R51" s="178">
        <v>2</v>
      </c>
      <c r="S51" s="178">
        <v>3</v>
      </c>
      <c r="T51" s="178">
        <v>4</v>
      </c>
      <c r="U51" s="178" t="s">
        <v>548</v>
      </c>
    </row>
    <row r="52" spans="1:21" s="179" customFormat="1" ht="10.199999999999999" x14ac:dyDescent="0.2">
      <c r="A52" s="177">
        <v>44289.613240092593</v>
      </c>
      <c r="B52" s="178" t="s">
        <v>549</v>
      </c>
      <c r="C52" s="178" t="s">
        <v>26</v>
      </c>
      <c r="D52" s="178" t="s">
        <v>21</v>
      </c>
      <c r="E52" s="178" t="s">
        <v>22</v>
      </c>
      <c r="F52" s="178" t="s">
        <v>46</v>
      </c>
      <c r="G52" s="178" t="s">
        <v>443</v>
      </c>
      <c r="H52" s="178" t="s">
        <v>38</v>
      </c>
      <c r="I52" s="178">
        <v>5</v>
      </c>
      <c r="J52" s="178">
        <v>5</v>
      </c>
      <c r="K52" s="178">
        <v>5</v>
      </c>
      <c r="L52" s="178">
        <v>4</v>
      </c>
      <c r="M52" s="178">
        <v>5</v>
      </c>
      <c r="N52" s="178">
        <v>5</v>
      </c>
      <c r="O52" s="178">
        <v>5</v>
      </c>
      <c r="P52" s="178">
        <v>5</v>
      </c>
      <c r="Q52" s="178">
        <v>5</v>
      </c>
      <c r="R52" s="178">
        <v>3</v>
      </c>
      <c r="S52" s="178">
        <v>4</v>
      </c>
      <c r="T52" s="178">
        <v>5</v>
      </c>
    </row>
    <row r="53" spans="1:21" s="179" customFormat="1" ht="10.199999999999999" x14ac:dyDescent="0.2">
      <c r="A53" s="177">
        <v>44289.61449684028</v>
      </c>
      <c r="B53" s="178" t="s">
        <v>552</v>
      </c>
      <c r="C53" s="178" t="s">
        <v>26</v>
      </c>
      <c r="D53" s="178" t="s">
        <v>27</v>
      </c>
      <c r="E53" s="178" t="s">
        <v>31</v>
      </c>
      <c r="F53" s="178" t="s">
        <v>553</v>
      </c>
      <c r="G53" s="178" t="s">
        <v>554</v>
      </c>
      <c r="H53" s="178" t="s">
        <v>38</v>
      </c>
      <c r="I53" s="178">
        <v>3</v>
      </c>
      <c r="J53" s="178">
        <v>3</v>
      </c>
      <c r="K53" s="178">
        <v>4</v>
      </c>
      <c r="L53" s="178">
        <v>4</v>
      </c>
      <c r="M53" s="178">
        <v>2</v>
      </c>
      <c r="N53" s="178">
        <v>2</v>
      </c>
      <c r="O53" s="178">
        <v>2</v>
      </c>
      <c r="P53" s="178">
        <v>2</v>
      </c>
      <c r="Q53" s="178">
        <v>2</v>
      </c>
      <c r="R53" s="178">
        <v>3</v>
      </c>
      <c r="S53" s="178">
        <v>3</v>
      </c>
      <c r="T53" s="178">
        <v>3</v>
      </c>
      <c r="U53" s="178" t="s">
        <v>42</v>
      </c>
    </row>
    <row r="54" spans="1:21" s="179" customFormat="1" ht="10.199999999999999" x14ac:dyDescent="0.2">
      <c r="A54" s="177">
        <v>44289.614505891208</v>
      </c>
      <c r="B54" s="178" t="s">
        <v>555</v>
      </c>
      <c r="C54" s="178" t="s">
        <v>26</v>
      </c>
      <c r="D54" s="178" t="s">
        <v>25</v>
      </c>
      <c r="E54" s="178" t="s">
        <v>31</v>
      </c>
      <c r="F54" s="178" t="s">
        <v>30</v>
      </c>
      <c r="G54" s="178" t="s">
        <v>35</v>
      </c>
      <c r="H54" s="178" t="s">
        <v>38</v>
      </c>
      <c r="I54" s="178">
        <v>4</v>
      </c>
      <c r="J54" s="178">
        <v>4</v>
      </c>
      <c r="K54" s="178">
        <v>3</v>
      </c>
      <c r="L54" s="178">
        <v>3</v>
      </c>
      <c r="M54" s="178">
        <v>3</v>
      </c>
      <c r="N54" s="178">
        <v>4</v>
      </c>
      <c r="O54" s="178">
        <v>3</v>
      </c>
      <c r="P54" s="178">
        <v>3</v>
      </c>
      <c r="Q54" s="178">
        <v>4</v>
      </c>
      <c r="R54" s="178">
        <v>3</v>
      </c>
      <c r="S54" s="178">
        <v>4</v>
      </c>
      <c r="T54" s="178">
        <v>4</v>
      </c>
      <c r="U54" s="178" t="s">
        <v>556</v>
      </c>
    </row>
    <row r="55" spans="1:21" s="179" customFormat="1" ht="10.199999999999999" x14ac:dyDescent="0.2">
      <c r="A55" s="177">
        <v>44289.615987280093</v>
      </c>
      <c r="B55" s="178" t="s">
        <v>560</v>
      </c>
      <c r="C55" s="178" t="s">
        <v>26</v>
      </c>
      <c r="D55" s="178" t="s">
        <v>27</v>
      </c>
      <c r="E55" s="178" t="s">
        <v>31</v>
      </c>
      <c r="F55" s="178" t="s">
        <v>53</v>
      </c>
      <c r="G55" s="178" t="s">
        <v>53</v>
      </c>
      <c r="H55" s="178" t="s">
        <v>38</v>
      </c>
      <c r="I55" s="178">
        <v>4</v>
      </c>
      <c r="J55" s="178">
        <v>4</v>
      </c>
      <c r="K55" s="178">
        <v>4</v>
      </c>
      <c r="L55" s="178">
        <v>4</v>
      </c>
      <c r="M55" s="178">
        <v>5</v>
      </c>
      <c r="N55" s="178">
        <v>5</v>
      </c>
      <c r="O55" s="178">
        <v>5</v>
      </c>
      <c r="P55" s="178">
        <v>5</v>
      </c>
      <c r="Q55" s="178">
        <v>5</v>
      </c>
      <c r="R55" s="178">
        <v>3</v>
      </c>
      <c r="S55" s="178">
        <v>4</v>
      </c>
      <c r="T55" s="178">
        <v>4</v>
      </c>
      <c r="U55" s="178" t="s">
        <v>42</v>
      </c>
    </row>
    <row r="56" spans="1:21" s="179" customFormat="1" ht="10.199999999999999" x14ac:dyDescent="0.2">
      <c r="A56" s="177">
        <v>44289.617186631949</v>
      </c>
      <c r="B56" s="178" t="s">
        <v>563</v>
      </c>
      <c r="C56" s="178" t="s">
        <v>20</v>
      </c>
      <c r="D56" s="178" t="s">
        <v>27</v>
      </c>
      <c r="E56" s="178" t="s">
        <v>31</v>
      </c>
      <c r="F56" s="178" t="s">
        <v>53</v>
      </c>
      <c r="G56" s="178" t="s">
        <v>53</v>
      </c>
      <c r="H56" s="178" t="s">
        <v>38</v>
      </c>
      <c r="I56" s="178">
        <v>4</v>
      </c>
      <c r="J56" s="178">
        <v>4</v>
      </c>
      <c r="K56" s="178">
        <v>4</v>
      </c>
      <c r="L56" s="178">
        <v>4</v>
      </c>
      <c r="M56" s="178">
        <v>3</v>
      </c>
      <c r="N56" s="178">
        <v>3</v>
      </c>
      <c r="O56" s="178">
        <v>3</v>
      </c>
      <c r="P56" s="178">
        <v>3</v>
      </c>
      <c r="Q56" s="178">
        <v>3</v>
      </c>
      <c r="R56" s="178">
        <v>3</v>
      </c>
      <c r="S56" s="178">
        <v>3</v>
      </c>
      <c r="T56" s="178">
        <v>3</v>
      </c>
    </row>
    <row r="57" spans="1:21" s="179" customFormat="1" ht="10.199999999999999" x14ac:dyDescent="0.2">
      <c r="A57" s="177">
        <v>44289.617288761576</v>
      </c>
      <c r="B57" s="178" t="s">
        <v>564</v>
      </c>
      <c r="C57" s="178" t="s">
        <v>26</v>
      </c>
      <c r="D57" s="178" t="s">
        <v>27</v>
      </c>
      <c r="E57" s="178" t="s">
        <v>31</v>
      </c>
      <c r="F57" s="178" t="s">
        <v>53</v>
      </c>
      <c r="G57" s="178" t="s">
        <v>53</v>
      </c>
      <c r="H57" s="178" t="s">
        <v>38</v>
      </c>
      <c r="I57" s="178">
        <v>4</v>
      </c>
      <c r="J57" s="178">
        <v>4</v>
      </c>
      <c r="K57" s="178">
        <v>5</v>
      </c>
      <c r="L57" s="178">
        <v>5</v>
      </c>
      <c r="M57" s="178">
        <v>5</v>
      </c>
      <c r="N57" s="178">
        <v>4</v>
      </c>
      <c r="O57" s="178">
        <v>5</v>
      </c>
      <c r="P57" s="178">
        <v>5</v>
      </c>
      <c r="Q57" s="178">
        <v>5</v>
      </c>
      <c r="R57" s="178">
        <v>3</v>
      </c>
      <c r="S57" s="178">
        <v>4</v>
      </c>
      <c r="T57" s="178">
        <v>4</v>
      </c>
      <c r="U57" s="178" t="s">
        <v>659</v>
      </c>
    </row>
    <row r="58" spans="1:21" s="179" customFormat="1" ht="10.199999999999999" x14ac:dyDescent="0.2">
      <c r="A58" s="177">
        <v>44289.622297824069</v>
      </c>
      <c r="B58" s="178" t="s">
        <v>576</v>
      </c>
      <c r="C58" s="178" t="s">
        <v>26</v>
      </c>
      <c r="D58" s="178" t="s">
        <v>27</v>
      </c>
      <c r="E58" s="178" t="s">
        <v>31</v>
      </c>
      <c r="F58" s="178" t="s">
        <v>53</v>
      </c>
      <c r="G58" s="178" t="s">
        <v>53</v>
      </c>
      <c r="H58" s="178" t="s">
        <v>38</v>
      </c>
      <c r="I58" s="178">
        <v>4</v>
      </c>
      <c r="J58" s="178">
        <v>4</v>
      </c>
      <c r="K58" s="178">
        <v>4</v>
      </c>
      <c r="L58" s="178">
        <v>4</v>
      </c>
      <c r="M58" s="178">
        <v>4</v>
      </c>
      <c r="N58" s="178">
        <v>4</v>
      </c>
      <c r="O58" s="178">
        <v>4</v>
      </c>
      <c r="P58" s="178">
        <v>4</v>
      </c>
      <c r="Q58" s="178">
        <v>4</v>
      </c>
      <c r="R58" s="178">
        <v>2</v>
      </c>
      <c r="S58" s="178">
        <v>3</v>
      </c>
      <c r="T58" s="178">
        <v>3</v>
      </c>
      <c r="U58" s="178" t="s">
        <v>42</v>
      </c>
    </row>
    <row r="59" spans="1:21" s="179" customFormat="1" ht="10.199999999999999" x14ac:dyDescent="0.2">
      <c r="A59" s="177">
        <v>44289.622511701389</v>
      </c>
      <c r="B59" s="178" t="s">
        <v>578</v>
      </c>
      <c r="C59" s="178" t="s">
        <v>26</v>
      </c>
      <c r="D59" s="178" t="s">
        <v>25</v>
      </c>
      <c r="E59" s="178" t="s">
        <v>22</v>
      </c>
      <c r="F59" s="178" t="s">
        <v>53</v>
      </c>
      <c r="G59" s="178" t="s">
        <v>53</v>
      </c>
      <c r="H59" s="178" t="s">
        <v>38</v>
      </c>
      <c r="I59" s="178">
        <v>4</v>
      </c>
      <c r="J59" s="178">
        <v>4</v>
      </c>
      <c r="K59" s="178">
        <v>4</v>
      </c>
      <c r="L59" s="178">
        <v>4</v>
      </c>
      <c r="M59" s="178">
        <v>4</v>
      </c>
      <c r="N59" s="178">
        <v>4</v>
      </c>
      <c r="O59" s="178">
        <v>4</v>
      </c>
      <c r="P59" s="178">
        <v>4</v>
      </c>
      <c r="Q59" s="178">
        <v>4</v>
      </c>
      <c r="R59" s="178">
        <v>1</v>
      </c>
      <c r="S59" s="178">
        <v>3</v>
      </c>
      <c r="T59" s="178">
        <v>3</v>
      </c>
      <c r="U59" s="178" t="s">
        <v>42</v>
      </c>
    </row>
    <row r="60" spans="1:21" s="179" customFormat="1" ht="10.199999999999999" x14ac:dyDescent="0.2">
      <c r="A60" s="177">
        <v>44289.623011886579</v>
      </c>
      <c r="B60" s="178" t="s">
        <v>579</v>
      </c>
      <c r="C60" s="178" t="s">
        <v>26</v>
      </c>
      <c r="D60" s="178" t="s">
        <v>27</v>
      </c>
      <c r="E60" s="178" t="s">
        <v>31</v>
      </c>
      <c r="F60" s="178" t="s">
        <v>53</v>
      </c>
      <c r="G60" s="178" t="s">
        <v>53</v>
      </c>
      <c r="H60" s="178" t="s">
        <v>38</v>
      </c>
      <c r="I60" s="178">
        <v>5</v>
      </c>
      <c r="J60" s="178">
        <v>5</v>
      </c>
      <c r="K60" s="178">
        <v>5</v>
      </c>
      <c r="L60" s="178">
        <v>5</v>
      </c>
      <c r="M60" s="178">
        <v>5</v>
      </c>
      <c r="N60" s="178">
        <v>5</v>
      </c>
      <c r="O60" s="178">
        <v>5</v>
      </c>
      <c r="P60" s="178">
        <v>5</v>
      </c>
      <c r="Q60" s="178">
        <v>5</v>
      </c>
      <c r="R60" s="178">
        <v>5</v>
      </c>
      <c r="S60" s="178">
        <v>5</v>
      </c>
      <c r="T60" s="178">
        <v>5</v>
      </c>
    </row>
    <row r="61" spans="1:21" s="179" customFormat="1" ht="10.199999999999999" x14ac:dyDescent="0.2">
      <c r="A61" s="177">
        <v>44289.62333559028</v>
      </c>
      <c r="B61" s="178" t="s">
        <v>582</v>
      </c>
      <c r="C61" s="178" t="s">
        <v>26</v>
      </c>
      <c r="D61" s="178" t="s">
        <v>27</v>
      </c>
      <c r="E61" s="178" t="s">
        <v>31</v>
      </c>
      <c r="F61" s="178" t="s">
        <v>30</v>
      </c>
      <c r="G61" s="178" t="s">
        <v>583</v>
      </c>
      <c r="H61" s="178" t="s">
        <v>38</v>
      </c>
      <c r="I61" s="178">
        <v>4</v>
      </c>
      <c r="J61" s="178">
        <v>5</v>
      </c>
      <c r="K61" s="178">
        <v>5</v>
      </c>
      <c r="L61" s="178">
        <v>5</v>
      </c>
      <c r="M61" s="178">
        <v>4</v>
      </c>
      <c r="N61" s="178">
        <v>5</v>
      </c>
      <c r="O61" s="178">
        <v>4</v>
      </c>
      <c r="P61" s="178">
        <v>4</v>
      </c>
      <c r="Q61" s="178">
        <v>5</v>
      </c>
      <c r="R61" s="178">
        <v>2</v>
      </c>
      <c r="S61" s="178">
        <v>4</v>
      </c>
      <c r="T61" s="178">
        <v>4</v>
      </c>
      <c r="U61" s="178" t="s">
        <v>661</v>
      </c>
    </row>
    <row r="62" spans="1:21" s="179" customFormat="1" ht="10.199999999999999" x14ac:dyDescent="0.2">
      <c r="A62" s="177">
        <v>44289.62354453704</v>
      </c>
      <c r="B62" s="178" t="s">
        <v>584</v>
      </c>
      <c r="C62" s="178" t="s">
        <v>26</v>
      </c>
      <c r="D62" s="178" t="s">
        <v>21</v>
      </c>
      <c r="E62" s="178" t="s">
        <v>31</v>
      </c>
      <c r="F62" s="178" t="s">
        <v>434</v>
      </c>
      <c r="G62" s="178" t="s">
        <v>625</v>
      </c>
      <c r="H62" s="178" t="s">
        <v>38</v>
      </c>
      <c r="I62" s="178">
        <v>5</v>
      </c>
      <c r="J62" s="178">
        <v>5</v>
      </c>
      <c r="K62" s="178">
        <v>5</v>
      </c>
      <c r="L62" s="178">
        <v>5</v>
      </c>
      <c r="M62" s="178">
        <v>5</v>
      </c>
      <c r="N62" s="178">
        <v>5</v>
      </c>
      <c r="O62" s="178">
        <v>5</v>
      </c>
      <c r="P62" s="178">
        <v>5</v>
      </c>
      <c r="Q62" s="178">
        <v>5</v>
      </c>
      <c r="R62" s="178">
        <v>3</v>
      </c>
      <c r="S62" s="178">
        <v>4</v>
      </c>
      <c r="T62" s="178">
        <v>5</v>
      </c>
    </row>
    <row r="63" spans="1:21" s="179" customFormat="1" ht="10.199999999999999" x14ac:dyDescent="0.2">
      <c r="A63" s="177">
        <v>44289.623921770835</v>
      </c>
      <c r="B63" s="178" t="s">
        <v>586</v>
      </c>
      <c r="C63" s="178" t="s">
        <v>26</v>
      </c>
      <c r="D63" s="178" t="s">
        <v>25</v>
      </c>
      <c r="E63" s="178" t="s">
        <v>22</v>
      </c>
      <c r="F63" s="178" t="s">
        <v>52</v>
      </c>
      <c r="G63" s="178" t="s">
        <v>185</v>
      </c>
      <c r="H63" s="178" t="s">
        <v>38</v>
      </c>
      <c r="I63" s="178">
        <v>5</v>
      </c>
      <c r="J63" s="178">
        <v>5</v>
      </c>
      <c r="K63" s="178">
        <v>5</v>
      </c>
      <c r="L63" s="178">
        <v>5</v>
      </c>
      <c r="M63" s="178">
        <v>5</v>
      </c>
      <c r="N63" s="178">
        <v>5</v>
      </c>
      <c r="O63" s="178">
        <v>5</v>
      </c>
      <c r="P63" s="178">
        <v>5</v>
      </c>
      <c r="Q63" s="178">
        <v>5</v>
      </c>
      <c r="R63" s="178">
        <v>5</v>
      </c>
      <c r="S63" s="178">
        <v>5</v>
      </c>
      <c r="T63" s="178">
        <v>5</v>
      </c>
    </row>
    <row r="64" spans="1:21" s="179" customFormat="1" ht="10.199999999999999" x14ac:dyDescent="0.2">
      <c r="A64" s="177">
        <v>44289.624676458334</v>
      </c>
      <c r="B64" s="178" t="s">
        <v>588</v>
      </c>
      <c r="C64" s="178" t="s">
        <v>20</v>
      </c>
      <c r="D64" s="178" t="s">
        <v>25</v>
      </c>
      <c r="E64" s="178" t="s">
        <v>22</v>
      </c>
      <c r="F64" s="178" t="s">
        <v>46</v>
      </c>
      <c r="G64" s="178" t="s">
        <v>443</v>
      </c>
      <c r="H64" s="178" t="s">
        <v>38</v>
      </c>
      <c r="I64" s="178">
        <v>5</v>
      </c>
      <c r="J64" s="178">
        <v>5</v>
      </c>
      <c r="K64" s="178">
        <v>5</v>
      </c>
      <c r="L64" s="178">
        <v>4</v>
      </c>
      <c r="M64" s="178">
        <v>5</v>
      </c>
      <c r="N64" s="178">
        <v>5</v>
      </c>
      <c r="O64" s="178">
        <v>5</v>
      </c>
      <c r="P64" s="178">
        <v>5</v>
      </c>
      <c r="Q64" s="178">
        <v>5</v>
      </c>
      <c r="R64" s="178">
        <v>3</v>
      </c>
      <c r="S64" s="178">
        <v>4</v>
      </c>
      <c r="T64" s="178">
        <v>4</v>
      </c>
      <c r="U64" s="178" t="s">
        <v>662</v>
      </c>
    </row>
    <row r="65" spans="1:21" s="179" customFormat="1" ht="10.199999999999999" x14ac:dyDescent="0.2">
      <c r="A65" s="177">
        <v>44289.627982129634</v>
      </c>
      <c r="B65" s="178" t="s">
        <v>595</v>
      </c>
      <c r="C65" s="178" t="s">
        <v>26</v>
      </c>
      <c r="D65" s="178" t="s">
        <v>27</v>
      </c>
      <c r="E65" s="178" t="s">
        <v>31</v>
      </c>
      <c r="F65" s="178" t="s">
        <v>53</v>
      </c>
      <c r="G65" s="178" t="s">
        <v>53</v>
      </c>
      <c r="H65" s="178" t="s">
        <v>38</v>
      </c>
      <c r="I65" s="178">
        <v>5</v>
      </c>
      <c r="J65" s="178">
        <v>5</v>
      </c>
      <c r="K65" s="178">
        <v>5</v>
      </c>
      <c r="L65" s="178">
        <v>5</v>
      </c>
      <c r="M65" s="178">
        <v>5</v>
      </c>
      <c r="N65" s="178">
        <v>5</v>
      </c>
      <c r="O65" s="178">
        <v>5</v>
      </c>
      <c r="P65" s="178">
        <v>5</v>
      </c>
      <c r="Q65" s="178">
        <v>5</v>
      </c>
      <c r="R65" s="178">
        <v>2</v>
      </c>
      <c r="S65" s="178">
        <v>4</v>
      </c>
      <c r="T65" s="178">
        <v>4</v>
      </c>
    </row>
    <row r="66" spans="1:21" s="179" customFormat="1" ht="10.199999999999999" x14ac:dyDescent="0.2">
      <c r="A66" s="177">
        <v>44289.629751909721</v>
      </c>
      <c r="B66" s="178" t="s">
        <v>599</v>
      </c>
      <c r="C66" s="178" t="s">
        <v>26</v>
      </c>
      <c r="D66" s="178" t="s">
        <v>27</v>
      </c>
      <c r="E66" s="178" t="s">
        <v>31</v>
      </c>
      <c r="F66" s="178" t="s">
        <v>53</v>
      </c>
      <c r="G66" s="178" t="s">
        <v>53</v>
      </c>
      <c r="H66" s="178" t="s">
        <v>38</v>
      </c>
      <c r="I66" s="178">
        <v>4</v>
      </c>
      <c r="J66" s="178">
        <v>5</v>
      </c>
      <c r="K66" s="178">
        <v>4</v>
      </c>
      <c r="L66" s="178">
        <v>3</v>
      </c>
      <c r="M66" s="178">
        <v>5</v>
      </c>
      <c r="N66" s="178">
        <v>5</v>
      </c>
      <c r="O66" s="178">
        <v>5</v>
      </c>
      <c r="P66" s="178">
        <v>5</v>
      </c>
      <c r="Q66" s="178">
        <v>5</v>
      </c>
      <c r="R66" s="178">
        <v>2</v>
      </c>
      <c r="S66" s="178">
        <v>3</v>
      </c>
      <c r="T66" s="178">
        <v>4</v>
      </c>
      <c r="U66" s="178" t="s">
        <v>42</v>
      </c>
    </row>
    <row r="67" spans="1:21" s="179" customFormat="1" ht="10.199999999999999" x14ac:dyDescent="0.2">
      <c r="A67" s="177">
        <v>44289.630883958336</v>
      </c>
      <c r="B67" s="178" t="s">
        <v>605</v>
      </c>
      <c r="C67" s="178" t="s">
        <v>20</v>
      </c>
      <c r="D67" s="178" t="s">
        <v>21</v>
      </c>
      <c r="E67" s="178" t="s">
        <v>22</v>
      </c>
      <c r="F67" s="178" t="s">
        <v>222</v>
      </c>
      <c r="G67" s="178" t="s">
        <v>222</v>
      </c>
      <c r="H67" s="178" t="s">
        <v>38</v>
      </c>
      <c r="I67" s="178">
        <v>5</v>
      </c>
      <c r="J67" s="178">
        <v>5</v>
      </c>
      <c r="K67" s="178">
        <v>5</v>
      </c>
      <c r="L67" s="178">
        <v>5</v>
      </c>
      <c r="M67" s="178">
        <v>5</v>
      </c>
      <c r="N67" s="178">
        <v>5</v>
      </c>
      <c r="O67" s="178">
        <v>5</v>
      </c>
      <c r="P67" s="178">
        <v>5</v>
      </c>
      <c r="Q67" s="178">
        <v>5</v>
      </c>
      <c r="R67" s="178">
        <v>5</v>
      </c>
      <c r="S67" s="178">
        <v>5</v>
      </c>
      <c r="T67" s="178">
        <v>5</v>
      </c>
    </row>
    <row r="68" spans="1:21" s="179" customFormat="1" ht="10.199999999999999" x14ac:dyDescent="0.2">
      <c r="A68" s="177">
        <v>44289.631366481481</v>
      </c>
      <c r="B68" s="178" t="s">
        <v>606</v>
      </c>
      <c r="C68" s="178" t="s">
        <v>26</v>
      </c>
      <c r="D68" s="178" t="s">
        <v>25</v>
      </c>
      <c r="E68" s="178" t="s">
        <v>31</v>
      </c>
      <c r="F68" s="178" t="s">
        <v>53</v>
      </c>
      <c r="G68" s="178" t="s">
        <v>53</v>
      </c>
      <c r="H68" s="178" t="s">
        <v>38</v>
      </c>
      <c r="I68" s="178">
        <v>4</v>
      </c>
      <c r="J68" s="178">
        <v>5</v>
      </c>
      <c r="K68" s="178">
        <v>5</v>
      </c>
      <c r="L68" s="178">
        <v>5</v>
      </c>
      <c r="M68" s="178">
        <v>5</v>
      </c>
      <c r="N68" s="178">
        <v>5</v>
      </c>
      <c r="O68" s="178">
        <v>5</v>
      </c>
      <c r="P68" s="178">
        <v>5</v>
      </c>
      <c r="Q68" s="178">
        <v>5</v>
      </c>
      <c r="R68" s="178">
        <v>2</v>
      </c>
      <c r="S68" s="178">
        <v>3</v>
      </c>
      <c r="T68" s="178">
        <v>4</v>
      </c>
    </row>
    <row r="69" spans="1:21" s="179" customFormat="1" ht="10.199999999999999" x14ac:dyDescent="0.2">
      <c r="A69" s="177">
        <v>44289.631609548611</v>
      </c>
      <c r="B69" s="178" t="s">
        <v>608</v>
      </c>
      <c r="C69" s="178" t="s">
        <v>20</v>
      </c>
      <c r="D69" s="178" t="s">
        <v>58</v>
      </c>
      <c r="E69" s="178" t="s">
        <v>22</v>
      </c>
      <c r="F69" s="178" t="s">
        <v>52</v>
      </c>
      <c r="G69" s="178" t="s">
        <v>56</v>
      </c>
      <c r="H69" s="178" t="s">
        <v>38</v>
      </c>
      <c r="I69" s="178">
        <v>5</v>
      </c>
      <c r="J69" s="178">
        <v>4</v>
      </c>
      <c r="K69" s="178">
        <v>4</v>
      </c>
      <c r="L69" s="178">
        <v>4</v>
      </c>
      <c r="M69" s="178">
        <v>5</v>
      </c>
      <c r="N69" s="178">
        <v>5</v>
      </c>
      <c r="O69" s="178">
        <v>4</v>
      </c>
      <c r="P69" s="178">
        <v>5</v>
      </c>
      <c r="Q69" s="178">
        <v>5</v>
      </c>
      <c r="R69" s="178">
        <v>5</v>
      </c>
      <c r="S69" s="178">
        <v>4</v>
      </c>
      <c r="T69" s="178">
        <v>5</v>
      </c>
      <c r="U69" s="178" t="s">
        <v>609</v>
      </c>
    </row>
    <row r="70" spans="1:21" s="179" customFormat="1" ht="10.199999999999999" x14ac:dyDescent="0.2">
      <c r="A70" s="177">
        <v>44289.63166431713</v>
      </c>
      <c r="B70" s="178" t="s">
        <v>610</v>
      </c>
      <c r="C70" s="178" t="s">
        <v>20</v>
      </c>
      <c r="D70" s="178" t="s">
        <v>25</v>
      </c>
      <c r="E70" s="178" t="s">
        <v>31</v>
      </c>
      <c r="F70" s="178" t="s">
        <v>41</v>
      </c>
      <c r="G70" s="178" t="s">
        <v>60</v>
      </c>
      <c r="H70" s="178" t="s">
        <v>38</v>
      </c>
      <c r="I70" s="178">
        <v>5</v>
      </c>
      <c r="J70" s="178">
        <v>5</v>
      </c>
      <c r="K70" s="178">
        <v>5</v>
      </c>
      <c r="L70" s="178">
        <v>5</v>
      </c>
      <c r="M70" s="178">
        <v>4</v>
      </c>
      <c r="N70" s="178">
        <v>4</v>
      </c>
      <c r="O70" s="178">
        <v>5</v>
      </c>
      <c r="P70" s="178">
        <v>5</v>
      </c>
      <c r="Q70" s="178">
        <v>5</v>
      </c>
      <c r="R70" s="178">
        <v>3</v>
      </c>
      <c r="S70" s="178">
        <v>5</v>
      </c>
      <c r="T70" s="178">
        <v>5</v>
      </c>
    </row>
    <row r="71" spans="1:21" s="179" customFormat="1" ht="10.199999999999999" x14ac:dyDescent="0.2">
      <c r="A71" s="177">
        <v>44289.632814398152</v>
      </c>
      <c r="B71" s="178" t="s">
        <v>611</v>
      </c>
      <c r="C71" s="178" t="s">
        <v>26</v>
      </c>
      <c r="D71" s="178" t="s">
        <v>27</v>
      </c>
      <c r="E71" s="178" t="s">
        <v>31</v>
      </c>
      <c r="F71" s="178" t="s">
        <v>553</v>
      </c>
      <c r="G71" s="178" t="s">
        <v>55</v>
      </c>
      <c r="H71" s="178" t="s">
        <v>38</v>
      </c>
      <c r="I71" s="178">
        <v>5</v>
      </c>
      <c r="J71" s="178">
        <v>5</v>
      </c>
      <c r="K71" s="178">
        <v>4</v>
      </c>
      <c r="L71" s="178">
        <v>5</v>
      </c>
      <c r="M71" s="178">
        <v>4</v>
      </c>
      <c r="N71" s="178">
        <v>4</v>
      </c>
      <c r="O71" s="178">
        <v>4</v>
      </c>
      <c r="P71" s="178">
        <v>5</v>
      </c>
      <c r="Q71" s="178">
        <v>5</v>
      </c>
      <c r="R71" s="178">
        <v>2</v>
      </c>
      <c r="S71" s="178">
        <v>4</v>
      </c>
      <c r="T71" s="178">
        <v>4</v>
      </c>
      <c r="U71" s="178" t="s">
        <v>613</v>
      </c>
    </row>
    <row r="72" spans="1:21" s="179" customFormat="1" ht="10.199999999999999" x14ac:dyDescent="0.2">
      <c r="A72" s="177">
        <v>44289.636374861111</v>
      </c>
      <c r="B72" s="178" t="s">
        <v>209</v>
      </c>
      <c r="C72" s="178" t="s">
        <v>26</v>
      </c>
      <c r="D72" s="178" t="s">
        <v>25</v>
      </c>
      <c r="E72" s="178" t="s">
        <v>22</v>
      </c>
      <c r="F72" s="178" t="s">
        <v>63</v>
      </c>
      <c r="G72" s="178" t="s">
        <v>194</v>
      </c>
      <c r="H72" s="178" t="s">
        <v>38</v>
      </c>
      <c r="I72" s="178">
        <v>5</v>
      </c>
      <c r="J72" s="178">
        <v>5</v>
      </c>
      <c r="K72" s="178">
        <v>5</v>
      </c>
      <c r="L72" s="178">
        <v>5</v>
      </c>
      <c r="M72" s="178">
        <v>5</v>
      </c>
      <c r="N72" s="178">
        <v>5</v>
      </c>
      <c r="O72" s="178">
        <v>5</v>
      </c>
      <c r="P72" s="178">
        <v>5</v>
      </c>
      <c r="Q72" s="178">
        <v>5</v>
      </c>
      <c r="R72" s="178">
        <v>3</v>
      </c>
      <c r="S72" s="178">
        <v>4</v>
      </c>
      <c r="T72" s="178">
        <v>5</v>
      </c>
      <c r="U72" s="178" t="s">
        <v>42</v>
      </c>
    </row>
    <row r="73" spans="1:21" s="179" customFormat="1" ht="10.199999999999999" x14ac:dyDescent="0.2">
      <c r="A73" s="177">
        <v>44289.638021296298</v>
      </c>
      <c r="B73" s="178" t="s">
        <v>621</v>
      </c>
      <c r="C73" s="178" t="s">
        <v>20</v>
      </c>
      <c r="D73" s="178" t="s">
        <v>25</v>
      </c>
      <c r="E73" s="178" t="s">
        <v>31</v>
      </c>
      <c r="F73" s="178" t="s">
        <v>30</v>
      </c>
      <c r="G73" s="178" t="s">
        <v>35</v>
      </c>
      <c r="H73" s="178" t="s">
        <v>38</v>
      </c>
      <c r="I73" s="178">
        <v>4</v>
      </c>
      <c r="J73" s="178">
        <v>4</v>
      </c>
      <c r="K73" s="178">
        <v>4</v>
      </c>
      <c r="L73" s="178">
        <v>4</v>
      </c>
      <c r="M73" s="178">
        <v>3</v>
      </c>
      <c r="N73" s="178">
        <v>3</v>
      </c>
      <c r="O73" s="178">
        <v>4</v>
      </c>
      <c r="P73" s="178">
        <v>4</v>
      </c>
      <c r="Q73" s="178">
        <v>5</v>
      </c>
      <c r="R73" s="178">
        <v>1</v>
      </c>
      <c r="S73" s="178">
        <v>2</v>
      </c>
      <c r="T73" s="178">
        <v>2</v>
      </c>
    </row>
    <row r="74" spans="1:21" s="179" customFormat="1" ht="10.199999999999999" x14ac:dyDescent="0.2">
      <c r="A74" s="177">
        <v>44289.641266736115</v>
      </c>
      <c r="B74" s="178" t="s">
        <v>624</v>
      </c>
      <c r="C74" s="178" t="s">
        <v>26</v>
      </c>
      <c r="D74" s="178" t="s">
        <v>21</v>
      </c>
      <c r="E74" s="178" t="s">
        <v>31</v>
      </c>
      <c r="F74" s="178" t="s">
        <v>434</v>
      </c>
      <c r="G74" s="178" t="s">
        <v>625</v>
      </c>
      <c r="H74" s="178" t="s">
        <v>38</v>
      </c>
      <c r="I74" s="178">
        <v>5</v>
      </c>
      <c r="J74" s="178">
        <v>5</v>
      </c>
      <c r="K74" s="178">
        <v>5</v>
      </c>
      <c r="L74" s="178">
        <v>5</v>
      </c>
      <c r="M74" s="178">
        <v>5</v>
      </c>
      <c r="N74" s="178">
        <v>5</v>
      </c>
      <c r="O74" s="178">
        <v>5</v>
      </c>
      <c r="P74" s="178">
        <v>5</v>
      </c>
      <c r="Q74" s="178">
        <v>5</v>
      </c>
      <c r="R74" s="178">
        <v>5</v>
      </c>
      <c r="S74" s="178">
        <v>5</v>
      </c>
      <c r="T74" s="178">
        <v>5</v>
      </c>
      <c r="U74" s="178" t="s">
        <v>664</v>
      </c>
    </row>
    <row r="75" spans="1:21" s="179" customFormat="1" ht="10.199999999999999" x14ac:dyDescent="0.2">
      <c r="A75" s="177">
        <v>44289.642514108797</v>
      </c>
      <c r="B75" s="178" t="s">
        <v>627</v>
      </c>
      <c r="C75" s="178" t="s">
        <v>20</v>
      </c>
      <c r="D75" s="178" t="s">
        <v>21</v>
      </c>
      <c r="E75" s="178" t="s">
        <v>22</v>
      </c>
      <c r="F75" s="178" t="s">
        <v>23</v>
      </c>
      <c r="G75" s="178" t="s">
        <v>374</v>
      </c>
      <c r="H75" s="178" t="s">
        <v>38</v>
      </c>
      <c r="I75" s="178">
        <v>5</v>
      </c>
      <c r="J75" s="178">
        <v>5</v>
      </c>
      <c r="K75" s="178">
        <v>5</v>
      </c>
      <c r="L75" s="178">
        <v>5</v>
      </c>
      <c r="M75" s="178">
        <v>4</v>
      </c>
      <c r="N75" s="178">
        <v>4</v>
      </c>
      <c r="O75" s="178">
        <v>5</v>
      </c>
      <c r="P75" s="178">
        <v>4</v>
      </c>
      <c r="Q75" s="178">
        <v>5</v>
      </c>
      <c r="R75" s="178">
        <v>3</v>
      </c>
      <c r="S75" s="178">
        <v>4</v>
      </c>
      <c r="T75" s="178">
        <v>4</v>
      </c>
    </row>
    <row r="76" spans="1:21" s="179" customFormat="1" ht="10.199999999999999" x14ac:dyDescent="0.2">
      <c r="A76" s="177">
        <v>44289.645243981482</v>
      </c>
      <c r="B76" s="178" t="s">
        <v>628</v>
      </c>
      <c r="C76" s="178" t="s">
        <v>26</v>
      </c>
      <c r="D76" s="178" t="s">
        <v>25</v>
      </c>
      <c r="E76" s="178" t="s">
        <v>31</v>
      </c>
      <c r="F76" s="178" t="s">
        <v>53</v>
      </c>
      <c r="G76" s="178" t="s">
        <v>53</v>
      </c>
      <c r="H76" s="178" t="s">
        <v>38</v>
      </c>
      <c r="I76" s="178">
        <v>5</v>
      </c>
      <c r="J76" s="178">
        <v>5</v>
      </c>
      <c r="K76" s="178">
        <v>5</v>
      </c>
      <c r="L76" s="178">
        <v>5</v>
      </c>
      <c r="M76" s="178">
        <v>5</v>
      </c>
      <c r="N76" s="178">
        <v>5</v>
      </c>
      <c r="O76" s="178">
        <v>5</v>
      </c>
      <c r="P76" s="178">
        <v>5</v>
      </c>
      <c r="Q76" s="178">
        <v>5</v>
      </c>
      <c r="R76" s="178">
        <v>5</v>
      </c>
      <c r="S76" s="178">
        <v>4</v>
      </c>
      <c r="T76" s="178">
        <v>4</v>
      </c>
    </row>
    <row r="77" spans="1:21" s="179" customFormat="1" ht="10.199999999999999" x14ac:dyDescent="0.2">
      <c r="A77" s="177">
        <v>44289.650172881942</v>
      </c>
      <c r="B77" s="178" t="s">
        <v>197</v>
      </c>
      <c r="C77" s="178" t="s">
        <v>20</v>
      </c>
      <c r="D77" s="178" t="s">
        <v>21</v>
      </c>
      <c r="E77" s="178" t="s">
        <v>22</v>
      </c>
      <c r="F77" s="178" t="s">
        <v>52</v>
      </c>
      <c r="G77" s="178" t="s">
        <v>56</v>
      </c>
      <c r="H77" s="178" t="s">
        <v>38</v>
      </c>
      <c r="I77" s="178">
        <v>5</v>
      </c>
      <c r="J77" s="178">
        <v>5</v>
      </c>
      <c r="K77" s="178">
        <v>4</v>
      </c>
      <c r="L77" s="178">
        <v>5</v>
      </c>
      <c r="M77" s="178">
        <v>5</v>
      </c>
      <c r="N77" s="178">
        <v>5</v>
      </c>
      <c r="O77" s="178">
        <v>5</v>
      </c>
      <c r="P77" s="178">
        <v>5</v>
      </c>
      <c r="Q77" s="178">
        <v>5</v>
      </c>
      <c r="R77" s="178">
        <v>3</v>
      </c>
      <c r="S77" s="178">
        <v>4</v>
      </c>
      <c r="T77" s="178">
        <v>4</v>
      </c>
      <c r="U77" s="178" t="s">
        <v>665</v>
      </c>
    </row>
    <row r="78" spans="1:21" s="179" customFormat="1" ht="10.199999999999999" x14ac:dyDescent="0.2">
      <c r="A78" s="177">
        <v>44289.654112280092</v>
      </c>
      <c r="B78" s="178" t="s">
        <v>629</v>
      </c>
      <c r="C78" s="178" t="s">
        <v>26</v>
      </c>
      <c r="D78" s="178" t="s">
        <v>25</v>
      </c>
      <c r="E78" s="178" t="s">
        <v>31</v>
      </c>
      <c r="F78" s="178" t="s">
        <v>41</v>
      </c>
      <c r="G78" s="178" t="s">
        <v>60</v>
      </c>
      <c r="H78" s="178" t="s">
        <v>38</v>
      </c>
      <c r="I78" s="178">
        <v>5</v>
      </c>
      <c r="J78" s="178">
        <v>4</v>
      </c>
      <c r="K78" s="178">
        <v>4</v>
      </c>
      <c r="L78" s="178">
        <v>4</v>
      </c>
      <c r="M78" s="178">
        <v>4</v>
      </c>
      <c r="N78" s="178">
        <v>4</v>
      </c>
      <c r="O78" s="178">
        <v>5</v>
      </c>
      <c r="P78" s="178">
        <v>5</v>
      </c>
      <c r="Q78" s="178">
        <v>5</v>
      </c>
      <c r="R78" s="178">
        <v>4</v>
      </c>
      <c r="S78" s="178">
        <v>4</v>
      </c>
      <c r="T78" s="178">
        <v>4</v>
      </c>
    </row>
    <row r="79" spans="1:21" s="179" customFormat="1" ht="10.199999999999999" x14ac:dyDescent="0.2">
      <c r="A79" s="177">
        <v>44289.657150416664</v>
      </c>
      <c r="B79" s="178" t="s">
        <v>631</v>
      </c>
      <c r="C79" s="178" t="s">
        <v>20</v>
      </c>
      <c r="D79" s="178" t="s">
        <v>21</v>
      </c>
      <c r="E79" s="178" t="s">
        <v>22</v>
      </c>
      <c r="F79" s="178" t="s">
        <v>53</v>
      </c>
      <c r="G79" s="178" t="s">
        <v>53</v>
      </c>
      <c r="H79" s="178" t="s">
        <v>38</v>
      </c>
      <c r="I79" s="178">
        <v>4</v>
      </c>
      <c r="J79" s="178">
        <v>4</v>
      </c>
      <c r="K79" s="178">
        <v>4</v>
      </c>
      <c r="L79" s="178">
        <v>4</v>
      </c>
      <c r="M79" s="178">
        <v>4</v>
      </c>
      <c r="N79" s="178">
        <v>4</v>
      </c>
      <c r="O79" s="178">
        <v>4</v>
      </c>
      <c r="P79" s="178">
        <v>4</v>
      </c>
      <c r="Q79" s="178">
        <v>4</v>
      </c>
      <c r="R79" s="178">
        <v>4</v>
      </c>
      <c r="S79" s="178">
        <v>4</v>
      </c>
      <c r="T79" s="178">
        <v>4</v>
      </c>
    </row>
    <row r="80" spans="1:21" ht="23.4" x14ac:dyDescent="0.25">
      <c r="I80" s="4">
        <f>AVERAGE(I2:I79)</f>
        <v>4.5512820512820511</v>
      </c>
      <c r="J80" s="4">
        <f t="shared" ref="J80:T80" si="0">AVERAGE(J2:J79)</f>
        <v>4.5128205128205128</v>
      </c>
      <c r="K80" s="4">
        <f t="shared" si="0"/>
        <v>4.4615384615384617</v>
      </c>
      <c r="L80" s="4">
        <f t="shared" si="0"/>
        <v>4.4102564102564106</v>
      </c>
      <c r="M80" s="4">
        <f t="shared" si="0"/>
        <v>4.4743589743589745</v>
      </c>
      <c r="N80" s="4">
        <f t="shared" si="0"/>
        <v>4.5</v>
      </c>
      <c r="O80" s="4">
        <f t="shared" si="0"/>
        <v>4.5128205128205128</v>
      </c>
      <c r="P80" s="4">
        <f t="shared" si="0"/>
        <v>4.5</v>
      </c>
      <c r="Q80" s="4">
        <f t="shared" si="0"/>
        <v>4.6794871794871797</v>
      </c>
      <c r="R80" s="4">
        <f t="shared" si="0"/>
        <v>3.2179487179487181</v>
      </c>
      <c r="S80" s="4">
        <f t="shared" si="0"/>
        <v>4.0384615384615383</v>
      </c>
      <c r="T80" s="4">
        <f t="shared" si="0"/>
        <v>4.2051282051282053</v>
      </c>
    </row>
    <row r="81" spans="1:20" ht="23.4" x14ac:dyDescent="0.25">
      <c r="I81" s="5">
        <f>STDEV(I2:I80)</f>
        <v>0.52250471467473958</v>
      </c>
      <c r="J81" s="5">
        <f t="shared" ref="J81:T81" si="1">STDEV(J2:J80)</f>
        <v>0.57162812332328294</v>
      </c>
      <c r="K81" s="5">
        <f t="shared" si="1"/>
        <v>0.57047680669966738</v>
      </c>
      <c r="L81" s="5">
        <f t="shared" si="1"/>
        <v>0.70594358450954942</v>
      </c>
      <c r="M81" s="5">
        <f t="shared" si="1"/>
        <v>0.67414445257102151</v>
      </c>
      <c r="N81" s="5">
        <f t="shared" si="1"/>
        <v>0.65535271380164395</v>
      </c>
      <c r="O81" s="5">
        <f t="shared" si="1"/>
        <v>0.67451007374184313</v>
      </c>
      <c r="P81" s="5">
        <f t="shared" si="1"/>
        <v>0.67463190343194201</v>
      </c>
      <c r="Q81" s="5">
        <f t="shared" si="1"/>
        <v>0.565993334734464</v>
      </c>
      <c r="R81" s="5">
        <f t="shared" si="1"/>
        <v>1.1282779696765026</v>
      </c>
      <c r="S81" s="5">
        <f t="shared" si="1"/>
        <v>0.70605999041099177</v>
      </c>
      <c r="T81" s="5">
        <f t="shared" si="1"/>
        <v>0.7045452135402076</v>
      </c>
    </row>
    <row r="82" spans="1:20" ht="23.4" x14ac:dyDescent="0.25">
      <c r="I82" s="6">
        <f>AVERAGE(I2:I81)</f>
        <v>4.5009223345744598</v>
      </c>
      <c r="J82" s="6">
        <f t="shared" ref="J82:T82" si="2">AVERAGE(J2:J81)</f>
        <v>4.4635556079517977</v>
      </c>
      <c r="K82" s="6">
        <f t="shared" si="2"/>
        <v>4.4129001908529766</v>
      </c>
      <c r="L82" s="6">
        <f t="shared" si="2"/>
        <v>4.3639524999345749</v>
      </c>
      <c r="M82" s="6">
        <f t="shared" si="2"/>
        <v>4.4268562928366242</v>
      </c>
      <c r="N82" s="6">
        <f t="shared" si="2"/>
        <v>4.4519419089225201</v>
      </c>
      <c r="O82" s="6">
        <f t="shared" si="2"/>
        <v>4.4648416323320292</v>
      </c>
      <c r="P82" s="6">
        <f t="shared" si="2"/>
        <v>4.4521828987928993</v>
      </c>
      <c r="Q82" s="6">
        <f t="shared" si="2"/>
        <v>4.6280685064277707</v>
      </c>
      <c r="R82" s="6">
        <f t="shared" si="2"/>
        <v>3.1918278335953154</v>
      </c>
      <c r="S82" s="6">
        <f t="shared" si="2"/>
        <v>3.996806519110907</v>
      </c>
      <c r="T82" s="6">
        <f t="shared" si="2"/>
        <v>4.1613709177333558</v>
      </c>
    </row>
    <row r="83" spans="1:20" ht="23.4" x14ac:dyDescent="0.25">
      <c r="I83" s="7">
        <f>STDEV(I2:I79)</f>
        <v>0.52588665751925767</v>
      </c>
      <c r="J83" s="7">
        <f t="shared" ref="J83:T83" si="3">STDEV(J2:J79)</f>
        <v>0.57532802035215569</v>
      </c>
      <c r="K83" s="7">
        <f t="shared" si="3"/>
        <v>0.57416925176321554</v>
      </c>
      <c r="L83" s="7">
        <f t="shared" si="3"/>
        <v>0.71051284635008916</v>
      </c>
      <c r="M83" s="7">
        <f t="shared" si="3"/>
        <v>0.67850789263866429</v>
      </c>
      <c r="N83" s="7">
        <f t="shared" si="3"/>
        <v>0.65959452322236201</v>
      </c>
      <c r="O83" s="7">
        <f t="shared" si="3"/>
        <v>0.67887588031425916</v>
      </c>
      <c r="P83" s="7">
        <f t="shared" si="3"/>
        <v>0.67899849855427596</v>
      </c>
      <c r="Q83" s="7">
        <f t="shared" si="3"/>
        <v>0.56965676025903877</v>
      </c>
      <c r="R83" s="7">
        <f t="shared" si="3"/>
        <v>1.1355808159456509</v>
      </c>
      <c r="S83" s="7">
        <f t="shared" si="3"/>
        <v>0.7106300056956546</v>
      </c>
      <c r="T83" s="7">
        <f t="shared" si="3"/>
        <v>0.70910542434147483</v>
      </c>
    </row>
    <row r="84" spans="1:20" ht="24.6" x14ac:dyDescent="0.7">
      <c r="A84" s="134" t="s">
        <v>175</v>
      </c>
    </row>
    <row r="85" spans="1:20" ht="21" x14ac:dyDescent="0.4">
      <c r="A85" s="125" t="s">
        <v>26</v>
      </c>
      <c r="B85" s="126">
        <f>COUNTIF(C1:C79,"หญิง")</f>
        <v>51</v>
      </c>
    </row>
    <row r="86" spans="1:20" ht="21" x14ac:dyDescent="0.4">
      <c r="A86" s="125" t="s">
        <v>20</v>
      </c>
      <c r="B86" s="126">
        <f>COUNTIF(C2:C80,"ชาย")</f>
        <v>27</v>
      </c>
    </row>
    <row r="87" spans="1:20" ht="21" x14ac:dyDescent="0.4">
      <c r="A87" s="129"/>
      <c r="B87" s="128">
        <f>SUM(B85:B86)</f>
        <v>78</v>
      </c>
    </row>
    <row r="88" spans="1:20" ht="23.25" customHeight="1" x14ac:dyDescent="0.4">
      <c r="A88" s="135" t="s">
        <v>176</v>
      </c>
      <c r="B88" s="127"/>
    </row>
    <row r="89" spans="1:20" ht="21" x14ac:dyDescent="0.4">
      <c r="A89" s="125" t="s">
        <v>27</v>
      </c>
      <c r="B89" s="126">
        <v>35</v>
      </c>
    </row>
    <row r="90" spans="1:20" ht="21" x14ac:dyDescent="0.4">
      <c r="A90" s="125" t="s">
        <v>25</v>
      </c>
      <c r="B90" s="126">
        <v>27</v>
      </c>
    </row>
    <row r="91" spans="1:20" ht="21" x14ac:dyDescent="0.4">
      <c r="A91" s="125" t="s">
        <v>21</v>
      </c>
      <c r="B91" s="126">
        <v>15</v>
      </c>
    </row>
    <row r="92" spans="1:20" ht="21" x14ac:dyDescent="0.4">
      <c r="A92" s="125" t="s">
        <v>58</v>
      </c>
      <c r="B92" s="126">
        <v>1</v>
      </c>
    </row>
    <row r="93" spans="1:20" ht="21" x14ac:dyDescent="0.4">
      <c r="A93" s="129"/>
      <c r="B93" s="128">
        <f>SUM(B89:B92)</f>
        <v>78</v>
      </c>
    </row>
    <row r="94" spans="1:20" ht="25.5" customHeight="1" x14ac:dyDescent="0.7">
      <c r="A94" s="136" t="s">
        <v>177</v>
      </c>
      <c r="B94" s="130"/>
    </row>
    <row r="95" spans="1:20" ht="21" x14ac:dyDescent="0.4">
      <c r="A95" s="195" t="s">
        <v>31</v>
      </c>
      <c r="B95" s="126">
        <f>COUNTIF(E1:E79,"ปริญญาโท")</f>
        <v>51</v>
      </c>
    </row>
    <row r="96" spans="1:20" ht="21" x14ac:dyDescent="0.4">
      <c r="A96" s="195" t="s">
        <v>22</v>
      </c>
      <c r="B96" s="126">
        <f>COUNTIF(E2:E80,"ปริญญาเอก")</f>
        <v>27</v>
      </c>
    </row>
    <row r="97" spans="1:2" ht="21" x14ac:dyDescent="0.4">
      <c r="A97" s="129"/>
      <c r="B97" s="128">
        <f>SUM(B95:B96)</f>
        <v>78</v>
      </c>
    </row>
    <row r="98" spans="1:2" ht="24" customHeight="1" x14ac:dyDescent="0.75">
      <c r="A98" s="137" t="s">
        <v>172</v>
      </c>
      <c r="B98" s="130"/>
    </row>
    <row r="99" spans="1:2" ht="21" x14ac:dyDescent="0.4">
      <c r="A99" s="195" t="s">
        <v>222</v>
      </c>
      <c r="B99" s="126">
        <f>COUNTIF(F2:F79,"วิทยาลัยพลังงานทดแทนและสมาร์ตกริดเทคโนโลยี")</f>
        <v>1</v>
      </c>
    </row>
    <row r="100" spans="1:2" ht="21" x14ac:dyDescent="0.4">
      <c r="A100" s="196" t="s">
        <v>53</v>
      </c>
      <c r="B100" s="126">
        <f>COUNTIF(F2:F80,"สาธารณสุขศาสตร์")</f>
        <v>21</v>
      </c>
    </row>
    <row r="101" spans="1:2" ht="21" x14ac:dyDescent="0.4">
      <c r="A101" s="196" t="s">
        <v>52</v>
      </c>
      <c r="B101" s="126">
        <f>COUNTIF(F2:F81,"วิทยาศาสตร์")</f>
        <v>6</v>
      </c>
    </row>
    <row r="102" spans="1:2" ht="21" x14ac:dyDescent="0.4">
      <c r="A102" s="196" t="s">
        <v>41</v>
      </c>
      <c r="B102" s="126">
        <f>COUNTIF(F2:F82,"เภสัชศาสตร์")</f>
        <v>2</v>
      </c>
    </row>
    <row r="103" spans="1:2" ht="21" x14ac:dyDescent="0.4">
      <c r="A103" s="196" t="s">
        <v>553</v>
      </c>
      <c r="B103" s="126">
        <f>COUNTIF(F2:F83,"บริหารธุรกิจ เศรษฐศาสตร์และการสื่อสาร")</f>
        <v>10</v>
      </c>
    </row>
    <row r="104" spans="1:2" ht="21" x14ac:dyDescent="0.4">
      <c r="A104" s="196" t="s">
        <v>63</v>
      </c>
      <c r="B104" s="126">
        <f>COUNTIF(F2:F84,"สถาปัตยกรรมศาสตร์")</f>
        <v>1</v>
      </c>
    </row>
    <row r="105" spans="1:2" ht="21" x14ac:dyDescent="0.4">
      <c r="A105" s="196" t="s">
        <v>30</v>
      </c>
      <c r="B105" s="126">
        <f>COUNTIF(F2:F85,"ศึกษาศาสตร์")</f>
        <v>14</v>
      </c>
    </row>
    <row r="106" spans="1:2" ht="21" x14ac:dyDescent="0.4">
      <c r="A106" s="196" t="s">
        <v>434</v>
      </c>
      <c r="B106" s="126">
        <f>COUNTIF(F2:F86,"พยาบาลศาสตร์")</f>
        <v>4</v>
      </c>
    </row>
    <row r="107" spans="1:2" ht="21" x14ac:dyDescent="0.4">
      <c r="A107" s="196" t="s">
        <v>23</v>
      </c>
      <c r="B107" s="126">
        <f>COUNTIF(F2:F87,"วิศวกรรมศาสตร์")</f>
        <v>6</v>
      </c>
    </row>
    <row r="108" spans="1:2" ht="21" x14ac:dyDescent="0.4">
      <c r="A108" s="196" t="s">
        <v>529</v>
      </c>
      <c r="B108" s="126">
        <f>COUNTIF(F2:F88,"วิทยาลัยเพื่อการค้นคว้าระดับรากฐาน")</f>
        <v>1</v>
      </c>
    </row>
    <row r="109" spans="1:2" ht="21" x14ac:dyDescent="0.4">
      <c r="A109" s="196" t="s">
        <v>46</v>
      </c>
      <c r="B109" s="126">
        <f>COUNTIF(F2:F89,"สังคมศาสตร์")</f>
        <v>4</v>
      </c>
    </row>
    <row r="110" spans="1:2" ht="21" x14ac:dyDescent="0.4">
      <c r="A110" s="196" t="s">
        <v>51</v>
      </c>
      <c r="B110" s="126">
        <f>COUNTIF(F2:F90,"มนุษยศาสตร์")</f>
        <v>2</v>
      </c>
    </row>
    <row r="111" spans="1:2" ht="21" x14ac:dyDescent="0.4">
      <c r="A111" s="196" t="s">
        <v>309</v>
      </c>
      <c r="B111" s="126">
        <f>COUNTIF(F2:F91,"เกษตรศาสตร์ทรัพยากรธรรมชาติและสิ่งแวดล้อม")</f>
        <v>6</v>
      </c>
    </row>
    <row r="112" spans="1:2" ht="21" x14ac:dyDescent="0.4">
      <c r="A112" s="129"/>
      <c r="B112" s="128">
        <f>SUM(B99:B111)</f>
        <v>78</v>
      </c>
    </row>
    <row r="113" spans="1:2" ht="22.95" customHeight="1" x14ac:dyDescent="0.25"/>
    <row r="114" spans="1:2" ht="21" x14ac:dyDescent="0.4">
      <c r="A114" s="138" t="s">
        <v>178</v>
      </c>
    </row>
    <row r="115" spans="1:2" ht="24.6" x14ac:dyDescent="0.7">
      <c r="A115" s="197" t="s">
        <v>53</v>
      </c>
      <c r="B115" s="182">
        <f>COUNTIF(G1:G89,"สาธารณสุขศาสตร์")</f>
        <v>21</v>
      </c>
    </row>
    <row r="116" spans="1:2" ht="24.6" x14ac:dyDescent="0.7">
      <c r="A116" s="197" t="s">
        <v>366</v>
      </c>
      <c r="B116" s="182">
        <f>COUNTIF(G2:G80,"วิศวกรรมโยธา")</f>
        <v>2</v>
      </c>
    </row>
    <row r="117" spans="1:2" ht="24.6" x14ac:dyDescent="0.7">
      <c r="A117" s="197" t="s">
        <v>37</v>
      </c>
      <c r="B117" s="182">
        <f>COUNTIF(G2:G81,"สัตวศาสตร์")</f>
        <v>1</v>
      </c>
    </row>
    <row r="118" spans="1:2" ht="24.6" x14ac:dyDescent="0.7">
      <c r="A118" s="197" t="s">
        <v>426</v>
      </c>
      <c r="B118" s="182">
        <f>COUNTIF(G2:G82,"การจัดการการท่องเที่ยวและจิตบริการ")</f>
        <v>1</v>
      </c>
    </row>
    <row r="119" spans="1:2" ht="24.6" x14ac:dyDescent="0.7">
      <c r="A119" s="198" t="s">
        <v>428</v>
      </c>
      <c r="B119" s="182">
        <f>COUNTIF(G2:G83,"พลศึกษาและวิทยาศาสตร์การออกำลังกาย")</f>
        <v>4</v>
      </c>
    </row>
    <row r="120" spans="1:2" ht="21" customHeight="1" x14ac:dyDescent="0.7">
      <c r="A120" s="198" t="s">
        <v>439</v>
      </c>
      <c r="B120" s="182">
        <f>COUNTIF(G2:G84,"วิศวกรรมไฟฟ้า")</f>
        <v>2</v>
      </c>
    </row>
    <row r="121" spans="1:2" ht="24.6" x14ac:dyDescent="0.7">
      <c r="A121" s="198" t="s">
        <v>188</v>
      </c>
      <c r="B121" s="182">
        <f>COUNTIF(G2:G85,"คอมพิวเตอร์")</f>
        <v>1</v>
      </c>
    </row>
    <row r="122" spans="1:2" ht="24.6" x14ac:dyDescent="0.7">
      <c r="A122" s="198" t="s">
        <v>47</v>
      </c>
      <c r="B122" s="182">
        <f>COUNTIF(G2:G87,"รัฐศาสตร์")</f>
        <v>1</v>
      </c>
    </row>
    <row r="123" spans="1:2" ht="24.6" x14ac:dyDescent="0.7">
      <c r="A123" s="198" t="s">
        <v>33</v>
      </c>
      <c r="B123" s="182">
        <f>COUNTIF(G2:G88,"บริหารธุรกิจ")</f>
        <v>5</v>
      </c>
    </row>
    <row r="124" spans="1:2" ht="24.6" x14ac:dyDescent="0.7">
      <c r="A124" s="198" t="s">
        <v>455</v>
      </c>
      <c r="B124" s="182">
        <f>COUNTIF(G2:G89,"การจัดการกีฬา")</f>
        <v>1</v>
      </c>
    </row>
    <row r="125" spans="1:2" ht="24.6" x14ac:dyDescent="0.7">
      <c r="A125" s="198" t="s">
        <v>39</v>
      </c>
      <c r="B125" s="182">
        <f>COUNTIF(G2:G90,"วิทยาศาสตร์การเกษตร")</f>
        <v>4</v>
      </c>
    </row>
    <row r="126" spans="1:2" ht="24.6" x14ac:dyDescent="0.7">
      <c r="A126" s="198" t="s">
        <v>468</v>
      </c>
      <c r="B126" s="182">
        <f>COUNTIF(G1:G92,"คณิตศาสตร์")</f>
        <v>1</v>
      </c>
    </row>
    <row r="127" spans="1:2" ht="24.6" x14ac:dyDescent="0.7">
      <c r="A127" s="198" t="s">
        <v>35</v>
      </c>
      <c r="B127" s="182">
        <f>COUNTIF(G2:G94,"การบริหารการศึกษา")</f>
        <v>5</v>
      </c>
    </row>
    <row r="128" spans="1:2" ht="24.6" x14ac:dyDescent="0.7">
      <c r="A128" s="198" t="s">
        <v>56</v>
      </c>
      <c r="B128" s="182">
        <f>COUNTIF(G2:G96,"สถิติ")</f>
        <v>4</v>
      </c>
    </row>
    <row r="129" spans="1:2" ht="24.6" x14ac:dyDescent="0.7">
      <c r="A129" s="198" t="s">
        <v>48</v>
      </c>
      <c r="B129" s="182">
        <f>COUNTIF(G2:G99,"หลักสูตรและการสอน")</f>
        <v>1</v>
      </c>
    </row>
    <row r="130" spans="1:2" ht="24.6" x14ac:dyDescent="0.7">
      <c r="A130" s="198" t="s">
        <v>55</v>
      </c>
      <c r="B130" s="182">
        <f>COUNTIF(G2:G100,"การสื่อสาร")</f>
        <v>4</v>
      </c>
    </row>
    <row r="131" spans="1:2" ht="24.6" x14ac:dyDescent="0.7">
      <c r="A131" s="198" t="s">
        <v>275</v>
      </c>
      <c r="B131" s="182">
        <f>COUNTIF(G2:G101,"เทคโนโลยีและสื่อสารการศึกษา")</f>
        <v>1</v>
      </c>
    </row>
    <row r="132" spans="1:2" ht="24.6" x14ac:dyDescent="0.7">
      <c r="A132" s="198" t="s">
        <v>29</v>
      </c>
      <c r="B132" s="182">
        <f>COUNTIF(G2:G104,"เทคโนโลยีชีวภาพทางการเกษตร")</f>
        <v>1</v>
      </c>
    </row>
    <row r="133" spans="1:2" ht="24.6" x14ac:dyDescent="0.7">
      <c r="A133" s="198" t="s">
        <v>583</v>
      </c>
      <c r="B133" s="182">
        <f>COUNTIF(G2:G107,"วิทยาศาสตร์ศึกษา")</f>
        <v>1</v>
      </c>
    </row>
    <row r="134" spans="1:2" ht="24.6" x14ac:dyDescent="0.7">
      <c r="A134" s="198" t="s">
        <v>185</v>
      </c>
      <c r="B134" s="182">
        <f>COUNTIF(G2:G108,"เทคโนโลยีสารสนเทศ")</f>
        <v>1</v>
      </c>
    </row>
    <row r="135" spans="1:2" ht="24.6" x14ac:dyDescent="0.7">
      <c r="A135" s="198" t="s">
        <v>443</v>
      </c>
      <c r="B135" s="182">
        <f>COUNTIF(G2:G109,"พัฒนาสังคม")</f>
        <v>2</v>
      </c>
    </row>
    <row r="136" spans="1:2" ht="24.6" x14ac:dyDescent="0.7">
      <c r="A136" s="198" t="s">
        <v>222</v>
      </c>
      <c r="B136" s="182">
        <f>COUNTIF(G2:G110,"วิทยาลัยพลังงานทดแทนและสมาร์ตกริดเทคโนโลยี")</f>
        <v>1</v>
      </c>
    </row>
    <row r="137" spans="1:2" ht="24.6" x14ac:dyDescent="0.7">
      <c r="A137" s="198" t="s">
        <v>60</v>
      </c>
      <c r="B137" s="182">
        <f>COUNTIF(G2:G111,"เภสัชกรรมชุมชน")</f>
        <v>2</v>
      </c>
    </row>
    <row r="138" spans="1:2" ht="24.6" x14ac:dyDescent="0.7">
      <c r="A138" s="198" t="s">
        <v>194</v>
      </c>
      <c r="B138" s="182">
        <f>COUNTIF(G2:G114,"ศิลปะและการออกแบบ")</f>
        <v>1</v>
      </c>
    </row>
    <row r="139" spans="1:2" ht="24.6" x14ac:dyDescent="0.7">
      <c r="A139" s="198" t="s">
        <v>625</v>
      </c>
      <c r="B139" s="182">
        <f>COUNTIF(G2:G115,"การบริหารการพยาบาล")</f>
        <v>2</v>
      </c>
    </row>
    <row r="140" spans="1:2" ht="24.6" x14ac:dyDescent="0.7">
      <c r="A140" s="198" t="s">
        <v>374</v>
      </c>
      <c r="B140" s="126">
        <f>COUNTIF(G2:G116,"วิศวกรรมการจัดการ")</f>
        <v>1</v>
      </c>
    </row>
    <row r="141" spans="1:2" ht="24.6" x14ac:dyDescent="0.7">
      <c r="A141" s="198" t="s">
        <v>518</v>
      </c>
      <c r="B141" s="126">
        <f>COUNTIF(G2:G117,"การพยาบาลเวชปฎิบัติชุมชน")</f>
        <v>1</v>
      </c>
    </row>
    <row r="142" spans="1:2" ht="24.6" x14ac:dyDescent="0.7">
      <c r="A142" s="198" t="s">
        <v>676</v>
      </c>
      <c r="B142" s="126">
        <v>1</v>
      </c>
    </row>
    <row r="143" spans="1:2" ht="24.6" x14ac:dyDescent="0.7">
      <c r="A143" s="198" t="s">
        <v>677</v>
      </c>
      <c r="B143" s="126">
        <v>1</v>
      </c>
    </row>
    <row r="144" spans="1:2" ht="24.6" x14ac:dyDescent="0.7">
      <c r="A144" s="198" t="s">
        <v>530</v>
      </c>
      <c r="B144" s="126">
        <v>1</v>
      </c>
    </row>
    <row r="145" spans="1:2" ht="24.6" x14ac:dyDescent="0.7">
      <c r="A145" s="198" t="s">
        <v>45</v>
      </c>
      <c r="B145" s="126">
        <v>2</v>
      </c>
    </row>
    <row r="146" spans="1:2" ht="21" x14ac:dyDescent="0.4">
      <c r="A146" s="202" t="s">
        <v>306</v>
      </c>
      <c r="B146" s="126">
        <f>COUNTIF(G7:G122,"เอเชียตะวันออกเฉียงใต้ศึกษา")</f>
        <v>1</v>
      </c>
    </row>
    <row r="147" spans="1:2" ht="27" x14ac:dyDescent="0.75">
      <c r="A147" s="129"/>
      <c r="B147" s="203">
        <f>SUM(B115:B146)</f>
        <v>78</v>
      </c>
    </row>
    <row r="148" spans="1:2" x14ac:dyDescent="0.25">
      <c r="B148" s="201"/>
    </row>
  </sheetData>
  <autoFilter ref="G1:G180" xr:uid="{00000000-0009-0000-0000-000003000000}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U89"/>
  <sheetViews>
    <sheetView topLeftCell="A13" zoomScale="81" zoomScaleNormal="81" workbookViewId="0">
      <selection activeCell="D94" sqref="D94"/>
    </sheetView>
  </sheetViews>
  <sheetFormatPr defaultColWidth="14.44140625" defaultRowHeight="13.2" x14ac:dyDescent="0.25"/>
  <cols>
    <col min="1" max="1" width="41.33203125" bestFit="1" customWidth="1"/>
    <col min="2" max="5" width="21.5546875" customWidth="1"/>
    <col min="6" max="6" width="57.5546875" bestFit="1" customWidth="1"/>
    <col min="7" max="7" width="65.5546875" bestFit="1" customWidth="1"/>
    <col min="8" max="26" width="21.5546875" customWidth="1"/>
  </cols>
  <sheetData>
    <row r="1" spans="1:21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5.75" customHeight="1" x14ac:dyDescent="0.25">
      <c r="A2" s="2">
        <v>44289.413301319444</v>
      </c>
      <c r="B2" s="3" t="s">
        <v>243</v>
      </c>
      <c r="C2" s="3" t="s">
        <v>26</v>
      </c>
      <c r="D2" s="3" t="s">
        <v>27</v>
      </c>
      <c r="E2" s="3" t="s">
        <v>31</v>
      </c>
      <c r="F2" s="3" t="s">
        <v>179</v>
      </c>
      <c r="G2" s="3" t="s">
        <v>193</v>
      </c>
      <c r="H2" s="3" t="s">
        <v>36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4</v>
      </c>
      <c r="O2" s="3">
        <v>3</v>
      </c>
      <c r="P2" s="3">
        <v>3</v>
      </c>
      <c r="Q2" s="3">
        <v>4</v>
      </c>
      <c r="R2" s="3">
        <v>3</v>
      </c>
      <c r="S2" s="3">
        <v>4</v>
      </c>
      <c r="T2" s="3">
        <v>4</v>
      </c>
      <c r="U2" s="3" t="s">
        <v>667</v>
      </c>
    </row>
    <row r="3" spans="1:21" ht="15.75" customHeight="1" x14ac:dyDescent="0.25">
      <c r="A3" s="2">
        <v>44289.415362638887</v>
      </c>
      <c r="B3" s="3" t="s">
        <v>246</v>
      </c>
      <c r="C3" s="3" t="s">
        <v>26</v>
      </c>
      <c r="D3" s="3" t="s">
        <v>27</v>
      </c>
      <c r="E3" s="3" t="s">
        <v>31</v>
      </c>
      <c r="F3" s="3" t="s">
        <v>179</v>
      </c>
      <c r="G3" s="3" t="s">
        <v>193</v>
      </c>
      <c r="H3" s="3" t="s">
        <v>36</v>
      </c>
      <c r="I3" s="3">
        <v>4</v>
      </c>
      <c r="J3" s="3">
        <v>4</v>
      </c>
      <c r="K3" s="3">
        <v>4</v>
      </c>
      <c r="L3" s="3">
        <v>4</v>
      </c>
      <c r="M3" s="3">
        <v>3</v>
      </c>
      <c r="N3" s="3">
        <v>3</v>
      </c>
      <c r="O3" s="3">
        <v>4</v>
      </c>
      <c r="P3" s="3">
        <v>4</v>
      </c>
      <c r="Q3" s="3">
        <v>4</v>
      </c>
      <c r="R3" s="3">
        <v>3</v>
      </c>
      <c r="S3" s="3">
        <v>4</v>
      </c>
      <c r="T3" s="3">
        <v>4</v>
      </c>
      <c r="U3" s="3" t="s">
        <v>248</v>
      </c>
    </row>
    <row r="4" spans="1:21" ht="15.75" customHeight="1" x14ac:dyDescent="0.25">
      <c r="A4" s="2">
        <v>44289.416789861112</v>
      </c>
      <c r="B4" s="3" t="s">
        <v>254</v>
      </c>
      <c r="C4" s="3" t="s">
        <v>20</v>
      </c>
      <c r="D4" s="3" t="s">
        <v>27</v>
      </c>
      <c r="E4" s="3" t="s">
        <v>31</v>
      </c>
      <c r="F4" s="3" t="s">
        <v>23</v>
      </c>
      <c r="G4" s="3" t="s">
        <v>255</v>
      </c>
      <c r="H4" s="3" t="s">
        <v>36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>
        <v>2</v>
      </c>
      <c r="S4" s="3">
        <v>3</v>
      </c>
      <c r="T4" s="3">
        <v>4</v>
      </c>
    </row>
    <row r="5" spans="1:21" ht="15.75" customHeight="1" x14ac:dyDescent="0.25">
      <c r="A5" s="2">
        <v>44289.418692557869</v>
      </c>
      <c r="B5" s="3" t="s">
        <v>262</v>
      </c>
      <c r="C5" s="3" t="s">
        <v>20</v>
      </c>
      <c r="D5" s="3" t="s">
        <v>27</v>
      </c>
      <c r="E5" s="3" t="s">
        <v>31</v>
      </c>
      <c r="F5" s="3" t="s">
        <v>23</v>
      </c>
      <c r="G5" s="3" t="s">
        <v>263</v>
      </c>
      <c r="H5" s="3" t="s">
        <v>36</v>
      </c>
      <c r="I5" s="3">
        <v>4</v>
      </c>
      <c r="J5" s="3">
        <v>4</v>
      </c>
      <c r="K5" s="3">
        <v>4</v>
      </c>
      <c r="L5" s="3">
        <v>4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>
        <v>4</v>
      </c>
      <c r="S5" s="3">
        <v>4</v>
      </c>
      <c r="T5" s="3">
        <v>5</v>
      </c>
    </row>
    <row r="6" spans="1:21" ht="15.75" customHeight="1" x14ac:dyDescent="0.25">
      <c r="A6" s="2">
        <v>44289.4191655787</v>
      </c>
      <c r="B6" s="3" t="s">
        <v>265</v>
      </c>
      <c r="C6" s="3" t="s">
        <v>20</v>
      </c>
      <c r="D6" s="3" t="s">
        <v>27</v>
      </c>
      <c r="E6" s="3" t="s">
        <v>31</v>
      </c>
      <c r="F6" s="3" t="s">
        <v>23</v>
      </c>
      <c r="G6" s="3" t="s">
        <v>255</v>
      </c>
      <c r="H6" s="3" t="s">
        <v>36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</row>
    <row r="7" spans="1:21" ht="15.75" customHeight="1" x14ac:dyDescent="0.25">
      <c r="A7" s="2">
        <v>44289.419587604163</v>
      </c>
      <c r="B7" s="3" t="s">
        <v>266</v>
      </c>
      <c r="C7" s="3" t="s">
        <v>26</v>
      </c>
      <c r="D7" s="3" t="s">
        <v>27</v>
      </c>
      <c r="E7" s="3" t="s">
        <v>31</v>
      </c>
      <c r="F7" s="3" t="s">
        <v>30</v>
      </c>
      <c r="G7" s="3" t="s">
        <v>48</v>
      </c>
      <c r="H7" s="3" t="s">
        <v>36</v>
      </c>
      <c r="I7" s="3">
        <v>5</v>
      </c>
      <c r="J7" s="3">
        <v>4</v>
      </c>
      <c r="K7" s="3">
        <v>4</v>
      </c>
      <c r="L7" s="3">
        <v>3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3</v>
      </c>
      <c r="S7" s="3">
        <v>5</v>
      </c>
      <c r="T7" s="3">
        <v>5</v>
      </c>
    </row>
    <row r="8" spans="1:21" ht="15.75" customHeight="1" x14ac:dyDescent="0.25">
      <c r="A8" s="2">
        <v>44289.420095173613</v>
      </c>
      <c r="B8" s="3" t="s">
        <v>272</v>
      </c>
      <c r="C8" s="3" t="s">
        <v>26</v>
      </c>
      <c r="D8" s="3" t="s">
        <v>27</v>
      </c>
      <c r="E8" s="3" t="s">
        <v>31</v>
      </c>
      <c r="F8" s="3" t="s">
        <v>40</v>
      </c>
      <c r="G8" s="3" t="s">
        <v>273</v>
      </c>
      <c r="H8" s="3" t="s">
        <v>36</v>
      </c>
      <c r="I8" s="3">
        <v>5</v>
      </c>
      <c r="J8" s="3">
        <v>4</v>
      </c>
      <c r="K8" s="3">
        <v>4</v>
      </c>
      <c r="L8" s="3">
        <v>4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2</v>
      </c>
      <c r="S8" s="3">
        <v>4</v>
      </c>
      <c r="T8" s="3">
        <v>5</v>
      </c>
    </row>
    <row r="9" spans="1:21" ht="15.75" customHeight="1" x14ac:dyDescent="0.25">
      <c r="A9" s="2">
        <v>44289.420781076391</v>
      </c>
      <c r="B9" s="3" t="s">
        <v>280</v>
      </c>
      <c r="C9" s="3" t="s">
        <v>26</v>
      </c>
      <c r="D9" s="3" t="s">
        <v>27</v>
      </c>
      <c r="E9" s="3" t="s">
        <v>31</v>
      </c>
      <c r="F9" s="3" t="s">
        <v>30</v>
      </c>
      <c r="G9" s="3" t="s">
        <v>48</v>
      </c>
      <c r="H9" s="3" t="s">
        <v>36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3</v>
      </c>
      <c r="S9" s="3">
        <v>4</v>
      </c>
      <c r="T9" s="3">
        <v>4</v>
      </c>
    </row>
    <row r="10" spans="1:21" ht="15.75" customHeight="1" x14ac:dyDescent="0.25">
      <c r="A10" s="2">
        <v>44289.42112201389</v>
      </c>
      <c r="B10" s="3" t="s">
        <v>281</v>
      </c>
      <c r="C10" s="3" t="s">
        <v>26</v>
      </c>
      <c r="D10" s="3" t="s">
        <v>27</v>
      </c>
      <c r="E10" s="3" t="s">
        <v>31</v>
      </c>
      <c r="F10" s="3" t="s">
        <v>282</v>
      </c>
      <c r="G10" s="3" t="s">
        <v>283</v>
      </c>
      <c r="H10" s="3" t="s">
        <v>36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</row>
    <row r="11" spans="1:21" ht="15.75" customHeight="1" x14ac:dyDescent="0.25">
      <c r="A11" s="2">
        <v>44289.422810972217</v>
      </c>
      <c r="B11" s="3" t="s">
        <v>290</v>
      </c>
      <c r="C11" s="3" t="s">
        <v>20</v>
      </c>
      <c r="D11" s="3" t="s">
        <v>27</v>
      </c>
      <c r="E11" s="3" t="s">
        <v>31</v>
      </c>
      <c r="F11" s="3" t="s">
        <v>52</v>
      </c>
      <c r="G11" s="3" t="s">
        <v>185</v>
      </c>
      <c r="H11" s="3" t="s">
        <v>36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4</v>
      </c>
      <c r="O11" s="3">
        <v>5</v>
      </c>
      <c r="P11" s="3">
        <v>5</v>
      </c>
      <c r="Q11" s="3">
        <v>5</v>
      </c>
      <c r="R11" s="3">
        <v>1</v>
      </c>
      <c r="S11" s="3">
        <v>4</v>
      </c>
      <c r="T11" s="3">
        <v>5</v>
      </c>
      <c r="U11" s="3" t="s">
        <v>42</v>
      </c>
    </row>
    <row r="12" spans="1:21" ht="15.75" customHeight="1" x14ac:dyDescent="0.25">
      <c r="A12" s="2">
        <v>44289.42436960648</v>
      </c>
      <c r="B12" s="3" t="s">
        <v>291</v>
      </c>
      <c r="C12" s="3" t="s">
        <v>26</v>
      </c>
      <c r="D12" s="3" t="s">
        <v>27</v>
      </c>
      <c r="E12" s="3" t="s">
        <v>31</v>
      </c>
      <c r="F12" s="3" t="s">
        <v>52</v>
      </c>
      <c r="G12" s="3" t="s">
        <v>292</v>
      </c>
      <c r="H12" s="3" t="s">
        <v>36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5</v>
      </c>
      <c r="R12" s="3">
        <v>4</v>
      </c>
      <c r="S12" s="3">
        <v>4</v>
      </c>
      <c r="T12" s="3">
        <v>4</v>
      </c>
    </row>
    <row r="13" spans="1:21" ht="15.75" customHeight="1" x14ac:dyDescent="0.25">
      <c r="A13" s="2">
        <v>44289.425906516204</v>
      </c>
      <c r="B13" s="3" t="s">
        <v>296</v>
      </c>
      <c r="C13" s="3" t="s">
        <v>20</v>
      </c>
      <c r="D13" s="3" t="s">
        <v>27</v>
      </c>
      <c r="E13" s="3" t="s">
        <v>31</v>
      </c>
      <c r="F13" s="3" t="s">
        <v>30</v>
      </c>
      <c r="G13" s="3" t="s">
        <v>204</v>
      </c>
      <c r="H13" s="3" t="s">
        <v>36</v>
      </c>
      <c r="I13" s="3">
        <v>4</v>
      </c>
      <c r="J13" s="3">
        <v>4</v>
      </c>
      <c r="K13" s="3">
        <v>5</v>
      </c>
      <c r="L13" s="3">
        <v>4</v>
      </c>
      <c r="M13" s="3">
        <v>4</v>
      </c>
      <c r="N13" s="3">
        <v>4</v>
      </c>
      <c r="O13" s="3">
        <v>5</v>
      </c>
      <c r="P13" s="3">
        <v>5</v>
      </c>
      <c r="Q13" s="3">
        <v>5</v>
      </c>
      <c r="R13" s="3">
        <v>3</v>
      </c>
      <c r="S13" s="3">
        <v>4</v>
      </c>
      <c r="T13" s="3">
        <v>4</v>
      </c>
      <c r="U13" s="3" t="s">
        <v>297</v>
      </c>
    </row>
    <row r="14" spans="1:21" ht="15.75" customHeight="1" x14ac:dyDescent="0.25">
      <c r="A14" s="2">
        <v>44289.42689234954</v>
      </c>
      <c r="B14" s="3" t="s">
        <v>302</v>
      </c>
      <c r="C14" s="3" t="s">
        <v>20</v>
      </c>
      <c r="D14" s="3" t="s">
        <v>27</v>
      </c>
      <c r="E14" s="3" t="s">
        <v>31</v>
      </c>
      <c r="F14" s="3" t="s">
        <v>30</v>
      </c>
      <c r="G14" s="3" t="s">
        <v>204</v>
      </c>
      <c r="H14" s="3" t="s">
        <v>36</v>
      </c>
      <c r="I14" s="3">
        <v>5</v>
      </c>
      <c r="J14" s="3">
        <v>5</v>
      </c>
      <c r="K14" s="3">
        <v>5</v>
      </c>
      <c r="L14" s="3">
        <v>4</v>
      </c>
      <c r="M14" s="3">
        <v>5</v>
      </c>
      <c r="N14" s="3">
        <v>4</v>
      </c>
      <c r="O14" s="3">
        <v>5</v>
      </c>
      <c r="P14" s="3">
        <v>5</v>
      </c>
      <c r="Q14" s="3">
        <v>5</v>
      </c>
      <c r="R14" s="3">
        <v>3</v>
      </c>
      <c r="S14" s="3">
        <v>4</v>
      </c>
      <c r="T14" s="3">
        <v>4</v>
      </c>
      <c r="U14" s="3" t="s">
        <v>303</v>
      </c>
    </row>
    <row r="15" spans="1:21" ht="15.75" customHeight="1" x14ac:dyDescent="0.25">
      <c r="A15" s="2">
        <v>44289.427595162037</v>
      </c>
      <c r="B15" s="3" t="s">
        <v>308</v>
      </c>
      <c r="C15" s="3" t="s">
        <v>26</v>
      </c>
      <c r="D15" s="3" t="s">
        <v>21</v>
      </c>
      <c r="E15" s="3" t="s">
        <v>31</v>
      </c>
      <c r="F15" s="3" t="s">
        <v>40</v>
      </c>
      <c r="G15" s="3" t="s">
        <v>39</v>
      </c>
      <c r="H15" s="3" t="s">
        <v>36</v>
      </c>
      <c r="I15" s="3">
        <v>4</v>
      </c>
      <c r="J15" s="3">
        <v>4</v>
      </c>
      <c r="K15" s="3">
        <v>4</v>
      </c>
      <c r="L15" s="3">
        <v>4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2</v>
      </c>
      <c r="S15" s="3">
        <v>4</v>
      </c>
      <c r="T15" s="3">
        <v>4</v>
      </c>
    </row>
    <row r="16" spans="1:21" ht="15.75" customHeight="1" x14ac:dyDescent="0.25">
      <c r="A16" s="2">
        <v>44289.42820894676</v>
      </c>
      <c r="B16" s="3" t="s">
        <v>310</v>
      </c>
      <c r="C16" s="3" t="s">
        <v>20</v>
      </c>
      <c r="D16" s="3" t="s">
        <v>25</v>
      </c>
      <c r="E16" s="3" t="s">
        <v>31</v>
      </c>
      <c r="F16" s="3" t="s">
        <v>222</v>
      </c>
      <c r="G16" s="3" t="s">
        <v>222</v>
      </c>
      <c r="H16" s="3" t="s">
        <v>36</v>
      </c>
      <c r="I16" s="3">
        <v>5</v>
      </c>
      <c r="J16" s="3">
        <v>4</v>
      </c>
      <c r="K16" s="3">
        <v>4</v>
      </c>
      <c r="L16" s="3">
        <v>4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</row>
    <row r="17" spans="1:21" ht="15.75" customHeight="1" x14ac:dyDescent="0.25">
      <c r="A17" s="2">
        <v>44289.428561354165</v>
      </c>
      <c r="B17" s="3" t="s">
        <v>313</v>
      </c>
      <c r="C17" s="3" t="s">
        <v>26</v>
      </c>
      <c r="D17" s="3" t="s">
        <v>27</v>
      </c>
      <c r="E17" s="3" t="s">
        <v>31</v>
      </c>
      <c r="F17" s="3" t="s">
        <v>52</v>
      </c>
      <c r="G17" s="3" t="s">
        <v>56</v>
      </c>
      <c r="H17" s="3" t="s">
        <v>36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5</v>
      </c>
      <c r="T17" s="3">
        <v>4</v>
      </c>
    </row>
    <row r="18" spans="1:21" ht="15.75" customHeight="1" x14ac:dyDescent="0.25">
      <c r="A18" s="2">
        <v>44289.428677164353</v>
      </c>
      <c r="B18" s="3" t="s">
        <v>314</v>
      </c>
      <c r="C18" s="3" t="s">
        <v>26</v>
      </c>
      <c r="D18" s="3" t="s">
        <v>25</v>
      </c>
      <c r="E18" s="3" t="s">
        <v>31</v>
      </c>
      <c r="F18" s="3" t="s">
        <v>53</v>
      </c>
      <c r="G18" s="3" t="s">
        <v>53</v>
      </c>
      <c r="H18" s="3" t="s">
        <v>36</v>
      </c>
      <c r="I18" s="3">
        <v>5</v>
      </c>
      <c r="J18" s="3">
        <v>4</v>
      </c>
      <c r="K18" s="3">
        <v>5</v>
      </c>
      <c r="L18" s="3">
        <v>4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3</v>
      </c>
      <c r="S18" s="3">
        <v>5</v>
      </c>
      <c r="T18" s="3">
        <v>5</v>
      </c>
      <c r="U18" s="3" t="s">
        <v>316</v>
      </c>
    </row>
    <row r="19" spans="1:21" ht="15.75" customHeight="1" x14ac:dyDescent="0.25">
      <c r="A19" s="2">
        <v>44289.42900045139</v>
      </c>
      <c r="B19" s="3" t="s">
        <v>317</v>
      </c>
      <c r="C19" s="3" t="s">
        <v>26</v>
      </c>
      <c r="D19" s="3" t="s">
        <v>27</v>
      </c>
      <c r="E19" s="3" t="s">
        <v>31</v>
      </c>
      <c r="F19" s="3" t="s">
        <v>52</v>
      </c>
      <c r="G19" s="3" t="s">
        <v>342</v>
      </c>
      <c r="H19" s="3" t="s">
        <v>36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3</v>
      </c>
      <c r="S19" s="3">
        <v>5</v>
      </c>
      <c r="T19" s="3">
        <v>5</v>
      </c>
    </row>
    <row r="20" spans="1:21" ht="15.75" customHeight="1" x14ac:dyDescent="0.25">
      <c r="A20" s="2">
        <v>44289.429158483792</v>
      </c>
      <c r="B20" s="3" t="s">
        <v>318</v>
      </c>
      <c r="C20" s="3" t="s">
        <v>20</v>
      </c>
      <c r="D20" s="3" t="s">
        <v>25</v>
      </c>
      <c r="E20" s="3" t="s">
        <v>22</v>
      </c>
      <c r="F20" s="3" t="s">
        <v>30</v>
      </c>
      <c r="G20" s="3" t="s">
        <v>319</v>
      </c>
      <c r="H20" s="3" t="s">
        <v>36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</row>
    <row r="21" spans="1:21" ht="15.75" customHeight="1" x14ac:dyDescent="0.25">
      <c r="A21" s="2">
        <v>44289.429380092595</v>
      </c>
      <c r="B21" s="3" t="s">
        <v>320</v>
      </c>
      <c r="C21" s="3" t="s">
        <v>20</v>
      </c>
      <c r="D21" s="3" t="s">
        <v>27</v>
      </c>
      <c r="E21" s="3" t="s">
        <v>31</v>
      </c>
      <c r="F21" s="3" t="s">
        <v>30</v>
      </c>
      <c r="G21" s="3" t="s">
        <v>204</v>
      </c>
      <c r="H21" s="3" t="s">
        <v>36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5</v>
      </c>
      <c r="S21" s="3">
        <v>5</v>
      </c>
      <c r="T21" s="3">
        <v>5</v>
      </c>
      <c r="U21" s="3" t="s">
        <v>639</v>
      </c>
    </row>
    <row r="22" spans="1:21" ht="15.75" customHeight="1" x14ac:dyDescent="0.25">
      <c r="A22" s="2">
        <v>44289.429906458332</v>
      </c>
      <c r="B22" s="3" t="s">
        <v>327</v>
      </c>
      <c r="C22" s="3" t="s">
        <v>26</v>
      </c>
      <c r="D22" s="3" t="s">
        <v>25</v>
      </c>
      <c r="E22" s="3" t="s">
        <v>31</v>
      </c>
      <c r="F22" s="3" t="s">
        <v>53</v>
      </c>
      <c r="G22" s="3" t="s">
        <v>53</v>
      </c>
      <c r="H22" s="3" t="s">
        <v>36</v>
      </c>
      <c r="I22" s="3">
        <v>5</v>
      </c>
      <c r="J22" s="3">
        <v>4</v>
      </c>
      <c r="K22" s="3">
        <v>4</v>
      </c>
      <c r="L22" s="3">
        <v>4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3</v>
      </c>
      <c r="S22" s="3">
        <v>4</v>
      </c>
      <c r="T22" s="3">
        <v>4</v>
      </c>
    </row>
    <row r="23" spans="1:21" ht="15.75" customHeight="1" x14ac:dyDescent="0.25">
      <c r="A23" s="2">
        <v>44289.429990949073</v>
      </c>
      <c r="B23" s="3" t="s">
        <v>328</v>
      </c>
      <c r="C23" s="3" t="s">
        <v>20</v>
      </c>
      <c r="D23" s="3" t="s">
        <v>27</v>
      </c>
      <c r="E23" s="3" t="s">
        <v>31</v>
      </c>
      <c r="F23" s="3" t="s">
        <v>30</v>
      </c>
      <c r="G23" s="3" t="s">
        <v>48</v>
      </c>
      <c r="H23" s="3" t="s">
        <v>36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3</v>
      </c>
      <c r="S23" s="3">
        <v>5</v>
      </c>
      <c r="T23" s="3">
        <v>5</v>
      </c>
      <c r="U23" s="3" t="s">
        <v>42</v>
      </c>
    </row>
    <row r="24" spans="1:21" ht="15.75" customHeight="1" x14ac:dyDescent="0.25">
      <c r="A24" s="2">
        <v>44289.430416064817</v>
      </c>
      <c r="B24" s="3" t="s">
        <v>331</v>
      </c>
      <c r="C24" s="3" t="s">
        <v>26</v>
      </c>
      <c r="D24" s="3" t="s">
        <v>27</v>
      </c>
      <c r="E24" s="3" t="s">
        <v>31</v>
      </c>
      <c r="F24" s="3" t="s">
        <v>30</v>
      </c>
      <c r="G24" s="3" t="s">
        <v>48</v>
      </c>
      <c r="H24" s="3" t="s">
        <v>36</v>
      </c>
      <c r="I24" s="3">
        <v>5</v>
      </c>
      <c r="J24" s="3">
        <v>5</v>
      </c>
      <c r="K24" s="3">
        <v>5</v>
      </c>
      <c r="L24" s="3">
        <v>5</v>
      </c>
      <c r="M24" s="3">
        <v>4</v>
      </c>
      <c r="N24" s="3">
        <v>4</v>
      </c>
      <c r="O24" s="3">
        <v>5</v>
      </c>
      <c r="P24" s="3">
        <v>5</v>
      </c>
      <c r="Q24" s="3">
        <v>5</v>
      </c>
      <c r="R24" s="3">
        <v>1</v>
      </c>
      <c r="S24" s="3">
        <v>3</v>
      </c>
      <c r="T24" s="3">
        <v>5</v>
      </c>
    </row>
    <row r="25" spans="1:21" ht="15.75" customHeight="1" x14ac:dyDescent="0.25">
      <c r="A25" s="2">
        <v>44289.432991145834</v>
      </c>
      <c r="B25" s="3" t="s">
        <v>334</v>
      </c>
      <c r="C25" s="3" t="s">
        <v>26</v>
      </c>
      <c r="D25" s="3" t="s">
        <v>27</v>
      </c>
      <c r="E25" s="3" t="s">
        <v>31</v>
      </c>
      <c r="F25" s="3" t="s">
        <v>30</v>
      </c>
      <c r="G25" s="3" t="s">
        <v>48</v>
      </c>
      <c r="H25" s="3" t="s">
        <v>36</v>
      </c>
      <c r="I25" s="3">
        <v>4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3</v>
      </c>
      <c r="S25" s="3">
        <v>4</v>
      </c>
      <c r="T25" s="3">
        <v>4</v>
      </c>
    </row>
    <row r="26" spans="1:21" ht="15.75" customHeight="1" x14ac:dyDescent="0.25">
      <c r="A26" s="2">
        <v>44289.433784317131</v>
      </c>
      <c r="B26" s="3" t="s">
        <v>335</v>
      </c>
      <c r="C26" s="3" t="s">
        <v>20</v>
      </c>
      <c r="D26" s="3" t="s">
        <v>25</v>
      </c>
      <c r="E26" s="3" t="s">
        <v>31</v>
      </c>
      <c r="F26" s="3" t="s">
        <v>282</v>
      </c>
      <c r="G26" s="3" t="s">
        <v>33</v>
      </c>
      <c r="H26" s="3" t="s">
        <v>36</v>
      </c>
      <c r="I26" s="3">
        <v>4</v>
      </c>
      <c r="J26" s="3">
        <v>4</v>
      </c>
      <c r="K26" s="3">
        <v>4</v>
      </c>
      <c r="L26" s="3">
        <v>4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2</v>
      </c>
      <c r="S26" s="3">
        <v>4</v>
      </c>
      <c r="T26" s="3">
        <v>4</v>
      </c>
    </row>
    <row r="27" spans="1:21" ht="15.75" customHeight="1" x14ac:dyDescent="0.25">
      <c r="A27" s="2">
        <v>44289.434873969905</v>
      </c>
      <c r="B27" s="3" t="s">
        <v>341</v>
      </c>
      <c r="C27" s="3" t="s">
        <v>26</v>
      </c>
      <c r="D27" s="3" t="s">
        <v>27</v>
      </c>
      <c r="E27" s="3" t="s">
        <v>31</v>
      </c>
      <c r="F27" s="3" t="s">
        <v>52</v>
      </c>
      <c r="G27" s="3" t="s">
        <v>342</v>
      </c>
      <c r="H27" s="3" t="s">
        <v>36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  <c r="R27" s="3">
        <v>5</v>
      </c>
      <c r="S27" s="3">
        <v>5</v>
      </c>
      <c r="T27" s="3">
        <v>5</v>
      </c>
      <c r="U27" s="3" t="s">
        <v>640</v>
      </c>
    </row>
    <row r="28" spans="1:21" ht="15.75" customHeight="1" x14ac:dyDescent="0.25">
      <c r="A28" s="2">
        <v>44289.434879189816</v>
      </c>
      <c r="B28" s="3" t="s">
        <v>343</v>
      </c>
      <c r="C28" s="3" t="s">
        <v>20</v>
      </c>
      <c r="D28" s="3" t="s">
        <v>25</v>
      </c>
      <c r="E28" s="3" t="s">
        <v>31</v>
      </c>
      <c r="F28" s="3" t="s">
        <v>52</v>
      </c>
      <c r="G28" s="3" t="s">
        <v>185</v>
      </c>
      <c r="H28" s="3" t="s">
        <v>36</v>
      </c>
      <c r="I28" s="3">
        <v>4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2</v>
      </c>
      <c r="S28" s="3">
        <v>4</v>
      </c>
      <c r="T28" s="3">
        <v>4</v>
      </c>
    </row>
    <row r="29" spans="1:21" ht="15.75" customHeight="1" x14ac:dyDescent="0.25">
      <c r="A29" s="2">
        <v>44289.436261886571</v>
      </c>
      <c r="B29" s="3" t="s">
        <v>351</v>
      </c>
      <c r="C29" s="3" t="s">
        <v>20</v>
      </c>
      <c r="D29" s="3" t="s">
        <v>27</v>
      </c>
      <c r="E29" s="3" t="s">
        <v>31</v>
      </c>
      <c r="F29" s="3" t="s">
        <v>53</v>
      </c>
      <c r="G29" s="3" t="s">
        <v>53</v>
      </c>
      <c r="H29" s="3" t="s">
        <v>36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1</v>
      </c>
      <c r="S29" s="3">
        <v>3</v>
      </c>
      <c r="T29" s="3">
        <v>4</v>
      </c>
      <c r="U29" s="3" t="s">
        <v>641</v>
      </c>
    </row>
    <row r="30" spans="1:21" ht="15.75" customHeight="1" x14ac:dyDescent="0.25">
      <c r="A30" s="2">
        <v>44289.436923356479</v>
      </c>
      <c r="B30" s="3" t="s">
        <v>354</v>
      </c>
      <c r="C30" s="3" t="s">
        <v>20</v>
      </c>
      <c r="D30" s="3" t="s">
        <v>27</v>
      </c>
      <c r="E30" s="3" t="s">
        <v>31</v>
      </c>
      <c r="F30" s="3" t="s">
        <v>282</v>
      </c>
      <c r="G30" s="3" t="s">
        <v>33</v>
      </c>
      <c r="H30" s="3" t="s">
        <v>36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</row>
    <row r="31" spans="1:21" ht="15.75" customHeight="1" x14ac:dyDescent="0.25">
      <c r="A31" s="2">
        <v>44289.436981134262</v>
      </c>
      <c r="B31" s="3" t="s">
        <v>355</v>
      </c>
      <c r="C31" s="3" t="s">
        <v>20</v>
      </c>
      <c r="D31" s="3" t="s">
        <v>27</v>
      </c>
      <c r="E31" s="3" t="s">
        <v>31</v>
      </c>
      <c r="F31" s="3" t="s">
        <v>30</v>
      </c>
      <c r="G31" s="3" t="s">
        <v>204</v>
      </c>
      <c r="H31" s="3" t="s">
        <v>36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  <c r="T31" s="3">
        <v>5</v>
      </c>
    </row>
    <row r="32" spans="1:21" ht="15.75" customHeight="1" x14ac:dyDescent="0.25">
      <c r="A32" s="2">
        <v>44289.438377361112</v>
      </c>
      <c r="B32" s="3" t="s">
        <v>357</v>
      </c>
      <c r="C32" s="3" t="s">
        <v>20</v>
      </c>
      <c r="D32" s="3" t="s">
        <v>27</v>
      </c>
      <c r="E32" s="3" t="s">
        <v>31</v>
      </c>
      <c r="F32" s="3" t="s">
        <v>282</v>
      </c>
      <c r="G32" s="3" t="s">
        <v>33</v>
      </c>
      <c r="H32" s="3" t="s">
        <v>36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5</v>
      </c>
      <c r="R32" s="3">
        <v>5</v>
      </c>
      <c r="S32" s="3">
        <v>5</v>
      </c>
      <c r="T32" s="3">
        <v>5</v>
      </c>
    </row>
    <row r="33" spans="1:21" ht="15.75" customHeight="1" x14ac:dyDescent="0.25">
      <c r="A33" s="2">
        <v>44289.43889568287</v>
      </c>
      <c r="B33" s="3" t="s">
        <v>360</v>
      </c>
      <c r="C33" s="3" t="s">
        <v>26</v>
      </c>
      <c r="D33" s="3" t="s">
        <v>25</v>
      </c>
      <c r="E33" s="3" t="s">
        <v>31</v>
      </c>
      <c r="F33" s="3" t="s">
        <v>30</v>
      </c>
      <c r="G33" s="3" t="s">
        <v>204</v>
      </c>
      <c r="H33" s="3" t="s">
        <v>36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5</v>
      </c>
      <c r="R33" s="3">
        <v>2</v>
      </c>
      <c r="S33" s="3">
        <v>4</v>
      </c>
      <c r="T33" s="3">
        <v>5</v>
      </c>
      <c r="U33" s="3" t="s">
        <v>642</v>
      </c>
    </row>
    <row r="34" spans="1:21" ht="15.75" customHeight="1" x14ac:dyDescent="0.25">
      <c r="A34" s="2">
        <v>44289.43942800926</v>
      </c>
      <c r="B34" s="3" t="s">
        <v>363</v>
      </c>
      <c r="C34" s="3" t="s">
        <v>26</v>
      </c>
      <c r="D34" s="3" t="s">
        <v>25</v>
      </c>
      <c r="E34" s="3" t="s">
        <v>31</v>
      </c>
      <c r="F34" s="3" t="s">
        <v>52</v>
      </c>
      <c r="G34" s="3" t="s">
        <v>185</v>
      </c>
      <c r="H34" s="3" t="s">
        <v>36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  <c r="R34" s="3">
        <v>5</v>
      </c>
      <c r="S34" s="3">
        <v>5</v>
      </c>
      <c r="T34" s="3">
        <v>5</v>
      </c>
    </row>
    <row r="35" spans="1:21" ht="15.75" customHeight="1" x14ac:dyDescent="0.25">
      <c r="A35" s="2">
        <v>44289.439690347222</v>
      </c>
      <c r="B35" s="3" t="s">
        <v>364</v>
      </c>
      <c r="C35" s="3" t="s">
        <v>26</v>
      </c>
      <c r="D35" s="3" t="s">
        <v>21</v>
      </c>
      <c r="E35" s="3" t="s">
        <v>22</v>
      </c>
      <c r="F35" s="3" t="s">
        <v>51</v>
      </c>
      <c r="G35" s="3" t="s">
        <v>45</v>
      </c>
      <c r="H35" s="3" t="s">
        <v>36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2</v>
      </c>
      <c r="S35" s="3">
        <v>4</v>
      </c>
      <c r="T35" s="3">
        <v>5</v>
      </c>
    </row>
    <row r="36" spans="1:21" ht="15.75" customHeight="1" x14ac:dyDescent="0.25">
      <c r="A36" s="2">
        <v>44289.441870983792</v>
      </c>
      <c r="B36" s="3" t="s">
        <v>371</v>
      </c>
      <c r="C36" s="3" t="s">
        <v>26</v>
      </c>
      <c r="D36" s="3" t="s">
        <v>21</v>
      </c>
      <c r="E36" s="3" t="s">
        <v>31</v>
      </c>
      <c r="F36" s="3" t="s">
        <v>53</v>
      </c>
      <c r="G36" s="3" t="s">
        <v>53</v>
      </c>
      <c r="H36" s="3" t="s">
        <v>36</v>
      </c>
      <c r="I36" s="3">
        <v>4</v>
      </c>
      <c r="J36" s="3">
        <v>4</v>
      </c>
      <c r="K36" s="3">
        <v>4</v>
      </c>
      <c r="L36" s="3">
        <v>4</v>
      </c>
      <c r="M36" s="3">
        <v>5</v>
      </c>
      <c r="N36" s="3">
        <v>5</v>
      </c>
      <c r="O36" s="3">
        <v>5</v>
      </c>
      <c r="P36" s="3">
        <v>5</v>
      </c>
      <c r="Q36" s="3">
        <v>5</v>
      </c>
      <c r="R36" s="3">
        <v>5</v>
      </c>
      <c r="S36" s="3">
        <v>5</v>
      </c>
      <c r="T36" s="3">
        <v>5</v>
      </c>
      <c r="U36" s="3" t="s">
        <v>643</v>
      </c>
    </row>
    <row r="37" spans="1:21" ht="15.75" customHeight="1" x14ac:dyDescent="0.25">
      <c r="A37" s="2">
        <v>44289.444480902777</v>
      </c>
      <c r="B37" s="3" t="s">
        <v>375</v>
      </c>
      <c r="C37" s="3" t="s">
        <v>20</v>
      </c>
      <c r="D37" s="3" t="s">
        <v>25</v>
      </c>
      <c r="E37" s="3" t="s">
        <v>31</v>
      </c>
      <c r="F37" s="3" t="s">
        <v>23</v>
      </c>
      <c r="G37" s="3" t="s">
        <v>255</v>
      </c>
      <c r="H37" s="3" t="s">
        <v>36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  <c r="R37" s="3">
        <v>5</v>
      </c>
      <c r="S37" s="3">
        <v>5</v>
      </c>
      <c r="T37" s="3">
        <v>5</v>
      </c>
      <c r="U37" s="3" t="s">
        <v>42</v>
      </c>
    </row>
    <row r="38" spans="1:21" ht="15.75" customHeight="1" x14ac:dyDescent="0.25">
      <c r="A38" s="2">
        <v>44289.444607442128</v>
      </c>
      <c r="B38" s="3" t="s">
        <v>376</v>
      </c>
      <c r="C38" s="3" t="s">
        <v>26</v>
      </c>
      <c r="D38" s="3" t="s">
        <v>25</v>
      </c>
      <c r="E38" s="3" t="s">
        <v>31</v>
      </c>
      <c r="F38" s="3" t="s">
        <v>53</v>
      </c>
      <c r="G38" s="3" t="s">
        <v>53</v>
      </c>
      <c r="H38" s="3" t="s">
        <v>36</v>
      </c>
      <c r="I38" s="3">
        <v>4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1</v>
      </c>
      <c r="S38" s="3">
        <v>4</v>
      </c>
      <c r="T38" s="3">
        <v>4</v>
      </c>
      <c r="U38" s="3" t="s">
        <v>377</v>
      </c>
    </row>
    <row r="39" spans="1:21" ht="15.75" customHeight="1" x14ac:dyDescent="0.25">
      <c r="A39" s="2">
        <v>44289.450265543986</v>
      </c>
      <c r="B39" s="3" t="s">
        <v>379</v>
      </c>
      <c r="C39" s="3" t="s">
        <v>26</v>
      </c>
      <c r="D39" s="3" t="s">
        <v>27</v>
      </c>
      <c r="E39" s="3" t="s">
        <v>31</v>
      </c>
      <c r="F39" s="3" t="s">
        <v>282</v>
      </c>
      <c r="G39" s="3" t="s">
        <v>33</v>
      </c>
      <c r="H39" s="3" t="s">
        <v>36</v>
      </c>
      <c r="I39" s="3">
        <v>5</v>
      </c>
      <c r="J39" s="3">
        <v>4</v>
      </c>
      <c r="K39" s="3">
        <v>4</v>
      </c>
      <c r="L39" s="3">
        <v>4</v>
      </c>
      <c r="M39" s="3">
        <v>5</v>
      </c>
      <c r="N39" s="3">
        <v>3</v>
      </c>
      <c r="O39" s="3">
        <v>5</v>
      </c>
      <c r="P39" s="3">
        <v>5</v>
      </c>
      <c r="Q39" s="3">
        <v>5</v>
      </c>
      <c r="R39" s="3">
        <v>1</v>
      </c>
      <c r="S39" s="3">
        <v>3</v>
      </c>
      <c r="T39" s="3">
        <v>4</v>
      </c>
      <c r="U39" s="3" t="s">
        <v>381</v>
      </c>
    </row>
    <row r="40" spans="1:21" ht="15.75" customHeight="1" x14ac:dyDescent="0.25">
      <c r="A40" s="2">
        <v>44289.451246435186</v>
      </c>
      <c r="B40" s="3" t="s">
        <v>382</v>
      </c>
      <c r="C40" s="3" t="s">
        <v>20</v>
      </c>
      <c r="D40" s="3" t="s">
        <v>25</v>
      </c>
      <c r="E40" s="3" t="s">
        <v>31</v>
      </c>
      <c r="F40" s="3" t="s">
        <v>30</v>
      </c>
      <c r="G40" s="3" t="s">
        <v>204</v>
      </c>
      <c r="H40" s="3" t="s">
        <v>36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4</v>
      </c>
      <c r="T40" s="3">
        <v>4</v>
      </c>
      <c r="U40" s="3" t="s">
        <v>42</v>
      </c>
    </row>
    <row r="41" spans="1:21" ht="15.75" customHeight="1" x14ac:dyDescent="0.25">
      <c r="A41" s="2">
        <v>44289.480799525467</v>
      </c>
      <c r="B41" s="3" t="s">
        <v>410</v>
      </c>
      <c r="C41" s="3" t="s">
        <v>26</v>
      </c>
      <c r="D41" s="3" t="s">
        <v>25</v>
      </c>
      <c r="E41" s="3" t="s">
        <v>31</v>
      </c>
      <c r="F41" s="3" t="s">
        <v>51</v>
      </c>
      <c r="G41" s="3" t="s">
        <v>45</v>
      </c>
      <c r="H41" s="3" t="s">
        <v>36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  <c r="R41" s="3">
        <v>2</v>
      </c>
      <c r="S41" s="3">
        <v>5</v>
      </c>
      <c r="T41" s="3">
        <v>5</v>
      </c>
      <c r="U41" s="3" t="s">
        <v>645</v>
      </c>
    </row>
    <row r="42" spans="1:21" ht="23.4" x14ac:dyDescent="0.25">
      <c r="I42" s="4">
        <f>AVERAGE(I2:I41)</f>
        <v>4.6500000000000004</v>
      </c>
      <c r="J42" s="4">
        <f t="shared" ref="J42:T42" si="0">AVERAGE(J2:J41)</f>
        <v>4.5750000000000002</v>
      </c>
      <c r="K42" s="4">
        <f t="shared" si="0"/>
        <v>4.625</v>
      </c>
      <c r="L42" s="4">
        <f t="shared" si="0"/>
        <v>4.5250000000000004</v>
      </c>
      <c r="M42" s="4">
        <f t="shared" si="0"/>
        <v>4.7750000000000004</v>
      </c>
      <c r="N42" s="4">
        <f t="shared" si="0"/>
        <v>4.6500000000000004</v>
      </c>
      <c r="O42" s="4">
        <f t="shared" si="0"/>
        <v>4.8</v>
      </c>
      <c r="P42" s="4">
        <f t="shared" si="0"/>
        <v>4.8</v>
      </c>
      <c r="Q42" s="4">
        <f t="shared" si="0"/>
        <v>4.8499999999999996</v>
      </c>
      <c r="R42" s="4">
        <f t="shared" si="0"/>
        <v>3.2250000000000001</v>
      </c>
      <c r="S42" s="4">
        <f t="shared" si="0"/>
        <v>4.3</v>
      </c>
      <c r="T42" s="4">
        <f t="shared" si="0"/>
        <v>4.5250000000000004</v>
      </c>
    </row>
    <row r="43" spans="1:21" ht="23.4" x14ac:dyDescent="0.25">
      <c r="I43" s="5">
        <f>STDEV(I2:I42)</f>
        <v>0.52678268764263481</v>
      </c>
      <c r="J43" s="5">
        <f t="shared" ref="J43:T43" si="1">STDEV(J2:J42)</f>
        <v>0.54256336035526709</v>
      </c>
      <c r="K43" s="5">
        <f t="shared" si="1"/>
        <v>0.53326822519253858</v>
      </c>
      <c r="L43" s="5">
        <f t="shared" si="1"/>
        <v>0.5910795208768449</v>
      </c>
      <c r="M43" s="5">
        <f t="shared" si="1"/>
        <v>0.52380817099392463</v>
      </c>
      <c r="N43" s="5">
        <f t="shared" si="1"/>
        <v>0.6144102863722235</v>
      </c>
      <c r="O43" s="5">
        <f t="shared" si="1"/>
        <v>0.50990195135927507</v>
      </c>
      <c r="P43" s="5">
        <f t="shared" si="1"/>
        <v>0.50990195135927507</v>
      </c>
      <c r="Q43" s="5">
        <f t="shared" si="1"/>
        <v>0.42130748865881779</v>
      </c>
      <c r="R43" s="5">
        <f t="shared" si="1"/>
        <v>1.3872184399005085</v>
      </c>
      <c r="S43" s="5">
        <f t="shared" si="1"/>
        <v>0.67823299831252637</v>
      </c>
      <c r="T43" s="5">
        <f t="shared" si="1"/>
        <v>0.54715171570598276</v>
      </c>
    </row>
    <row r="44" spans="1:21" ht="23.4" x14ac:dyDescent="0.25">
      <c r="I44" s="6">
        <f>AVERAGE(I2:I43)</f>
        <v>4.5518281592295864</v>
      </c>
      <c r="J44" s="6">
        <f t="shared" ref="J44:T44" si="2">AVERAGE(J2:J43)</f>
        <v>4.4789896038179826</v>
      </c>
      <c r="K44" s="6">
        <f t="shared" si="2"/>
        <v>4.5275778148855368</v>
      </c>
      <c r="L44" s="6">
        <f t="shared" si="2"/>
        <v>4.4313352266875441</v>
      </c>
      <c r="M44" s="6">
        <f t="shared" si="2"/>
        <v>4.6737811469284267</v>
      </c>
      <c r="N44" s="6">
        <f t="shared" si="2"/>
        <v>4.5539145306279103</v>
      </c>
      <c r="O44" s="6">
        <f t="shared" si="2"/>
        <v>4.6978548083656975</v>
      </c>
      <c r="P44" s="6">
        <f t="shared" si="2"/>
        <v>4.6978548083656975</v>
      </c>
      <c r="Q44" s="6">
        <f t="shared" si="2"/>
        <v>4.7445549402061618</v>
      </c>
      <c r="R44" s="6">
        <f t="shared" si="2"/>
        <v>3.1812432961881076</v>
      </c>
      <c r="S44" s="6">
        <f t="shared" si="2"/>
        <v>4.2137674523407744</v>
      </c>
      <c r="T44" s="6">
        <f t="shared" si="2"/>
        <v>4.4302893265644281</v>
      </c>
    </row>
    <row r="45" spans="1:21" ht="23.4" x14ac:dyDescent="0.25">
      <c r="I45" s="7">
        <f>STDEV(I2:I41)</f>
        <v>0.53349356567383754</v>
      </c>
      <c r="J45" s="7">
        <f t="shared" ref="J45:T45" si="3">STDEV(J2:J41)</f>
        <v>0.54947527416898057</v>
      </c>
      <c r="K45" s="7">
        <f t="shared" si="3"/>
        <v>0.54006172486732174</v>
      </c>
      <c r="L45" s="7">
        <f t="shared" si="3"/>
        <v>0.59860949986893286</v>
      </c>
      <c r="M45" s="7">
        <f t="shared" si="3"/>
        <v>0.53048115556564024</v>
      </c>
      <c r="N45" s="7">
        <f t="shared" si="3"/>
        <v>0.62223748455030237</v>
      </c>
      <c r="O45" s="7">
        <f t="shared" si="3"/>
        <v>0.51639777949432175</v>
      </c>
      <c r="P45" s="7">
        <f t="shared" si="3"/>
        <v>0.51639777949432175</v>
      </c>
      <c r="Q45" s="7">
        <f t="shared" si="3"/>
        <v>0.42667467941194021</v>
      </c>
      <c r="R45" s="7">
        <f t="shared" si="3"/>
        <v>1.4048907248316322</v>
      </c>
      <c r="S45" s="7">
        <f t="shared" si="3"/>
        <v>0.68687325744628547</v>
      </c>
      <c r="T45" s="7">
        <f t="shared" si="3"/>
        <v>0.55412208226281923</v>
      </c>
    </row>
    <row r="46" spans="1:21" ht="24.6" x14ac:dyDescent="0.7">
      <c r="A46" s="134" t="s">
        <v>175</v>
      </c>
    </row>
    <row r="47" spans="1:21" ht="21" x14ac:dyDescent="0.4">
      <c r="A47" s="125" t="s">
        <v>26</v>
      </c>
      <c r="B47" s="126">
        <f>COUNTIF(C2:C41,"หญิง")</f>
        <v>22</v>
      </c>
    </row>
    <row r="48" spans="1:21" ht="21" x14ac:dyDescent="0.4">
      <c r="A48" s="125" t="s">
        <v>20</v>
      </c>
      <c r="B48" s="126">
        <f>COUNTIF(C2:C42,"ชาย")</f>
        <v>18</v>
      </c>
    </row>
    <row r="49" spans="1:2" ht="21" x14ac:dyDescent="0.4">
      <c r="A49" s="129"/>
      <c r="B49" s="128">
        <f>SUM(B47:B48)</f>
        <v>40</v>
      </c>
    </row>
    <row r="50" spans="1:2" ht="23.25" customHeight="1" x14ac:dyDescent="0.4">
      <c r="A50" s="135" t="s">
        <v>176</v>
      </c>
      <c r="B50" s="127"/>
    </row>
    <row r="51" spans="1:2" ht="21" x14ac:dyDescent="0.4">
      <c r="A51" s="125" t="s">
        <v>27</v>
      </c>
      <c r="B51" s="126">
        <v>22</v>
      </c>
    </row>
    <row r="52" spans="1:2" ht="21" x14ac:dyDescent="0.4">
      <c r="A52" s="125" t="s">
        <v>25</v>
      </c>
      <c r="B52" s="126">
        <v>15</v>
      </c>
    </row>
    <row r="53" spans="1:2" ht="21" x14ac:dyDescent="0.4">
      <c r="A53" s="125" t="s">
        <v>21</v>
      </c>
      <c r="B53" s="126">
        <v>3</v>
      </c>
    </row>
    <row r="54" spans="1:2" ht="21" x14ac:dyDescent="0.4">
      <c r="A54" s="129"/>
      <c r="B54" s="128">
        <f>SUM(B51:B53)</f>
        <v>40</v>
      </c>
    </row>
    <row r="55" spans="1:2" ht="25.5" customHeight="1" x14ac:dyDescent="0.7">
      <c r="A55" s="136" t="s">
        <v>177</v>
      </c>
      <c r="B55" s="130"/>
    </row>
    <row r="56" spans="1:2" ht="21" x14ac:dyDescent="0.4">
      <c r="A56" s="131" t="s">
        <v>31</v>
      </c>
      <c r="B56" s="126">
        <f>COUNTIF(E2:E41,"ปริญญาโท")</f>
        <v>38</v>
      </c>
    </row>
    <row r="57" spans="1:2" ht="21" x14ac:dyDescent="0.4">
      <c r="A57" s="131" t="s">
        <v>22</v>
      </c>
      <c r="B57" s="126">
        <f>COUNTIF(E2:E42,"ปริญญาเอก")</f>
        <v>2</v>
      </c>
    </row>
    <row r="58" spans="1:2" ht="21" x14ac:dyDescent="0.4">
      <c r="A58" s="129"/>
      <c r="B58" s="128">
        <f>SUM(B56:B57)</f>
        <v>40</v>
      </c>
    </row>
    <row r="59" spans="1:2" ht="24" customHeight="1" x14ac:dyDescent="0.75">
      <c r="A59" s="137" t="s">
        <v>172</v>
      </c>
      <c r="B59" s="130"/>
    </row>
    <row r="60" spans="1:2" ht="21" x14ac:dyDescent="0.4">
      <c r="A60" s="131" t="s">
        <v>179</v>
      </c>
      <c r="B60" s="126">
        <f>COUNTIF(F2:F41,"วิทยาศาสตร์การแพทย์")</f>
        <v>2</v>
      </c>
    </row>
    <row r="61" spans="1:2" ht="21" x14ac:dyDescent="0.4">
      <c r="A61" s="132" t="s">
        <v>23</v>
      </c>
      <c r="B61" s="126">
        <f>COUNTIF(F2:F42,"วิศวกรรมศาสตร์")</f>
        <v>4</v>
      </c>
    </row>
    <row r="62" spans="1:2" ht="21" x14ac:dyDescent="0.4">
      <c r="A62" s="132" t="s">
        <v>40</v>
      </c>
      <c r="B62" s="126">
        <f>COUNTIF(F2:F44,"เกษตรศาสตร์ ทรัพยากรธรรมชาติและสิ่งแวดล้อม")</f>
        <v>2</v>
      </c>
    </row>
    <row r="63" spans="1:2" ht="21" x14ac:dyDescent="0.4">
      <c r="A63" s="132" t="s">
        <v>30</v>
      </c>
      <c r="B63" s="126">
        <f>COUNTIF(F2:F45,"ศึกษาศาสตร์")</f>
        <v>12</v>
      </c>
    </row>
    <row r="64" spans="1:2" ht="24.6" x14ac:dyDescent="0.7">
      <c r="A64" s="140" t="s">
        <v>282</v>
      </c>
      <c r="B64" s="126">
        <f>COUNTIF(F2:F46,"บริหารธุรกิจ เศรษฐ์ศาสตร์และการสื่อสาร")</f>
        <v>5</v>
      </c>
    </row>
    <row r="65" spans="1:20" ht="24.6" x14ac:dyDescent="0.7">
      <c r="A65" s="140" t="s">
        <v>53</v>
      </c>
      <c r="B65" s="126">
        <f>COUNTIF(F2:F47,"สาธารณสุขศาสตร์")</f>
        <v>5</v>
      </c>
    </row>
    <row r="66" spans="1:20" ht="24.6" x14ac:dyDescent="0.7">
      <c r="A66" s="140" t="s">
        <v>52</v>
      </c>
      <c r="B66" s="126">
        <f>COUNTIF(F2:F48,"วิทยาศาสตร์")</f>
        <v>7</v>
      </c>
    </row>
    <row r="67" spans="1:20" ht="21" x14ac:dyDescent="0.4">
      <c r="A67" s="190" t="s">
        <v>222</v>
      </c>
      <c r="B67" s="126">
        <f>COUNTIF(F3:F49,"วิทยาลัยพลังงานทดแทนและสมาร์ตกริดเทคโนโลยี")</f>
        <v>1</v>
      </c>
    </row>
    <row r="68" spans="1:20" ht="21" x14ac:dyDescent="0.4">
      <c r="A68" s="190" t="s">
        <v>51</v>
      </c>
      <c r="B68" s="126">
        <f>COUNTIF(F2:F50,"มนุษยศาสตร์")</f>
        <v>2</v>
      </c>
    </row>
    <row r="69" spans="1:20" ht="21" x14ac:dyDescent="0.4">
      <c r="A69" s="129"/>
      <c r="B69" s="128">
        <f>SUM(B60:B68)</f>
        <v>40</v>
      </c>
    </row>
    <row r="70" spans="1:20" ht="21" x14ac:dyDescent="0.4">
      <c r="A70" s="185"/>
      <c r="B70" s="185"/>
    </row>
    <row r="71" spans="1:20" ht="21" x14ac:dyDescent="0.4">
      <c r="A71" s="185"/>
      <c r="B71" s="185"/>
    </row>
    <row r="72" spans="1:20" ht="24.6" x14ac:dyDescent="0.7">
      <c r="A72" s="191" t="s">
        <v>193</v>
      </c>
      <c r="B72" s="182">
        <f>COUNTIF(G2:G42,"จุลชีววิทยา")</f>
        <v>2</v>
      </c>
    </row>
    <row r="73" spans="1:20" ht="24.6" x14ac:dyDescent="0.7">
      <c r="A73" s="191" t="s">
        <v>255</v>
      </c>
      <c r="B73" s="182">
        <f>COUNTIF(G3:G43,"วิศวกรรมสิ่งแวดล้อม")</f>
        <v>3</v>
      </c>
    </row>
    <row r="74" spans="1:20" ht="24.6" x14ac:dyDescent="0.7">
      <c r="A74" s="191" t="s">
        <v>48</v>
      </c>
      <c r="B74" s="182">
        <f>COUNTIF(G6:G46,"หลักสูตรและการสอน")</f>
        <v>5</v>
      </c>
    </row>
    <row r="75" spans="1:20" ht="24.6" x14ac:dyDescent="0.7">
      <c r="A75" s="191" t="s">
        <v>273</v>
      </c>
      <c r="B75" s="182">
        <f>COUNTIF(G7:G47,"วิทยาศาสตร์สิ่งแวดล้อม")</f>
        <v>1</v>
      </c>
    </row>
    <row r="76" spans="1:20" ht="24.6" x14ac:dyDescent="0.7">
      <c r="A76" s="192" t="s">
        <v>283</v>
      </c>
      <c r="B76" s="182">
        <f>COUNTIF(G2:G49,"การบริหารเทคโนโลยีสารสนเทศเชิงกลุยุทธ์")</f>
        <v>1</v>
      </c>
    </row>
    <row r="77" spans="1:20" ht="24.6" x14ac:dyDescent="0.7">
      <c r="A77" s="192" t="s">
        <v>185</v>
      </c>
      <c r="B77" s="182">
        <f>COUNTIF(G2:G50,"เทคโนโลยีสารสนเทศ")</f>
        <v>3</v>
      </c>
    </row>
    <row r="78" spans="1:20" s="150" customFormat="1" ht="21" customHeight="1" x14ac:dyDescent="0.7">
      <c r="A78" s="192" t="s">
        <v>292</v>
      </c>
      <c r="B78" s="182">
        <f>COUNTIF(G2:G51,"วิทยาศาสตร์ชีวภาพ")</f>
        <v>1</v>
      </c>
      <c r="I78"/>
      <c r="J78"/>
      <c r="K78"/>
      <c r="L78"/>
      <c r="M78"/>
      <c r="N78"/>
      <c r="O78"/>
      <c r="P78"/>
      <c r="Q78"/>
      <c r="R78"/>
      <c r="S78"/>
      <c r="T78"/>
    </row>
    <row r="79" spans="1:20" ht="24.6" x14ac:dyDescent="0.7">
      <c r="A79" s="192" t="s">
        <v>204</v>
      </c>
      <c r="B79" s="182">
        <f>COUNTIF(G2:G52,"สังคมศึกษา")</f>
        <v>6</v>
      </c>
    </row>
    <row r="80" spans="1:20" ht="24.6" x14ac:dyDescent="0.7">
      <c r="A80" s="192" t="s">
        <v>39</v>
      </c>
      <c r="B80" s="182">
        <f>COUNTIF(G2:G53,"วิทยาศาสตร์การเกษตร")</f>
        <v>1</v>
      </c>
    </row>
    <row r="81" spans="1:2" ht="24.6" x14ac:dyDescent="0.7">
      <c r="A81" s="192" t="s">
        <v>222</v>
      </c>
      <c r="B81" s="182">
        <f>COUNTIF(G2:G54,"วิทยาลัยพลังงานทดแทนและสมาร์ตกริดเทคโนโลยี")</f>
        <v>1</v>
      </c>
    </row>
    <row r="82" spans="1:2" ht="24.6" x14ac:dyDescent="0.7">
      <c r="A82" s="192" t="s">
        <v>56</v>
      </c>
      <c r="B82" s="182">
        <f>COUNTIF(G3:G55,"วิทยาลัยพลังงานทดแทนและสมาร์ตกริดเทคโนโลยี")</f>
        <v>1</v>
      </c>
    </row>
    <row r="83" spans="1:2" ht="24.6" x14ac:dyDescent="0.7">
      <c r="A83" s="192" t="s">
        <v>53</v>
      </c>
      <c r="B83" s="182">
        <f>COUNTIF(G2:G56,"สาธารณสุขศาสตร์")</f>
        <v>5</v>
      </c>
    </row>
    <row r="84" spans="1:2" ht="24.6" x14ac:dyDescent="0.7">
      <c r="A84" s="192" t="s">
        <v>342</v>
      </c>
      <c r="B84" s="182">
        <f>COUNTIF(G17:G57,"เคมีอุตสาหกรรม")</f>
        <v>2</v>
      </c>
    </row>
    <row r="85" spans="1:2" ht="24.6" x14ac:dyDescent="0.7">
      <c r="A85" s="192" t="s">
        <v>319</v>
      </c>
      <c r="B85" s="182">
        <f>COUNTIF(G18:G58,"พลศึกษาและวิทยาศาสตร์การออกกำลังกาย")</f>
        <v>1</v>
      </c>
    </row>
    <row r="86" spans="1:2" ht="24.6" x14ac:dyDescent="0.7">
      <c r="A86" s="192" t="s">
        <v>33</v>
      </c>
      <c r="B86" s="182">
        <f>COUNTIF(G22:G62,"บริหารธุรกิจ")</f>
        <v>4</v>
      </c>
    </row>
    <row r="87" spans="1:2" ht="24.6" x14ac:dyDescent="0.7">
      <c r="A87" s="192" t="s">
        <v>45</v>
      </c>
      <c r="B87" s="182">
        <f>COUNTIF(G2:G64,"ภาษาไทย")</f>
        <v>2</v>
      </c>
    </row>
    <row r="88" spans="1:2" ht="24.6" x14ac:dyDescent="0.7">
      <c r="A88" s="192" t="s">
        <v>255</v>
      </c>
      <c r="B88" s="182">
        <f>COUNTIF(G25:G65,"วิศวกรรมสิ่งแวดล้อม")</f>
        <v>1</v>
      </c>
    </row>
    <row r="89" spans="1:2" ht="24.6" x14ac:dyDescent="0.7">
      <c r="A89" s="129"/>
      <c r="B89" s="200">
        <f>SUM(B72:B88)</f>
        <v>40</v>
      </c>
    </row>
  </sheetData>
  <autoFilter ref="D1:D78" xr:uid="{00000000-0009-0000-0000-000004000000}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U90"/>
  <sheetViews>
    <sheetView topLeftCell="A37" zoomScale="70" zoomScaleNormal="70" workbookViewId="0">
      <selection activeCell="F63" sqref="F63"/>
    </sheetView>
  </sheetViews>
  <sheetFormatPr defaultColWidth="14.44140625" defaultRowHeight="13.2" x14ac:dyDescent="0.25"/>
  <cols>
    <col min="1" max="1" width="26.44140625" customWidth="1"/>
    <col min="2" max="5" width="21.5546875" customWidth="1"/>
    <col min="6" max="6" width="57.5546875" bestFit="1" customWidth="1"/>
    <col min="7" max="7" width="65.5546875" bestFit="1" customWidth="1"/>
    <col min="8" max="26" width="21.5546875" customWidth="1"/>
  </cols>
  <sheetData>
    <row r="1" spans="1:21" x14ac:dyDescent="0.25">
      <c r="A1" s="1" t="s">
        <v>0</v>
      </c>
      <c r="B1" s="1" t="s">
        <v>183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5.75" customHeight="1" x14ac:dyDescent="0.25">
      <c r="A2" s="2">
        <v>44289.41589138889</v>
      </c>
      <c r="B2" s="3" t="s">
        <v>249</v>
      </c>
      <c r="C2" s="3" t="s">
        <v>20</v>
      </c>
      <c r="D2" s="3" t="s">
        <v>25</v>
      </c>
      <c r="E2" s="3" t="s">
        <v>22</v>
      </c>
      <c r="F2" s="3" t="s">
        <v>61</v>
      </c>
      <c r="G2" s="3" t="s">
        <v>62</v>
      </c>
      <c r="H2" s="3" t="s">
        <v>250</v>
      </c>
      <c r="I2" s="3">
        <v>4</v>
      </c>
      <c r="J2" s="3">
        <v>5</v>
      </c>
      <c r="K2" s="3">
        <v>5</v>
      </c>
      <c r="L2" s="3">
        <v>4</v>
      </c>
      <c r="M2" s="3">
        <v>4</v>
      </c>
      <c r="N2" s="3">
        <v>5</v>
      </c>
      <c r="O2" s="3">
        <v>5</v>
      </c>
      <c r="P2" s="3">
        <v>5</v>
      </c>
      <c r="Q2" s="3">
        <v>5</v>
      </c>
      <c r="R2" s="3">
        <v>3</v>
      </c>
      <c r="S2" s="3">
        <v>4</v>
      </c>
      <c r="T2" s="3">
        <v>4</v>
      </c>
      <c r="U2" s="3" t="s">
        <v>251</v>
      </c>
    </row>
    <row r="3" spans="1:21" ht="15.75" customHeight="1" x14ac:dyDescent="0.25">
      <c r="A3" s="2">
        <v>44289.417700983795</v>
      </c>
      <c r="B3" s="3" t="s">
        <v>258</v>
      </c>
      <c r="C3" s="3" t="s">
        <v>20</v>
      </c>
      <c r="D3" s="3" t="s">
        <v>25</v>
      </c>
      <c r="E3" s="3" t="s">
        <v>22</v>
      </c>
      <c r="F3" s="3" t="s">
        <v>46</v>
      </c>
      <c r="G3" s="3" t="s">
        <v>47</v>
      </c>
      <c r="H3" s="3" t="s">
        <v>250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</row>
    <row r="4" spans="1:21" ht="15.75" customHeight="1" x14ac:dyDescent="0.25">
      <c r="A4" s="2">
        <v>44289.418094733795</v>
      </c>
      <c r="B4" s="3" t="s">
        <v>259</v>
      </c>
      <c r="C4" s="3" t="s">
        <v>20</v>
      </c>
      <c r="D4" s="3" t="s">
        <v>21</v>
      </c>
      <c r="E4" s="3" t="s">
        <v>31</v>
      </c>
      <c r="F4" s="3" t="s">
        <v>61</v>
      </c>
      <c r="G4" s="3" t="s">
        <v>62</v>
      </c>
      <c r="H4" s="3" t="s">
        <v>250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>
        <v>2</v>
      </c>
      <c r="S4" s="3">
        <v>4</v>
      </c>
      <c r="T4" s="3">
        <v>4</v>
      </c>
      <c r="U4" s="3" t="s">
        <v>260</v>
      </c>
    </row>
    <row r="5" spans="1:21" ht="15.75" customHeight="1" x14ac:dyDescent="0.25">
      <c r="A5" s="2">
        <v>44289.420376249996</v>
      </c>
      <c r="B5" s="3" t="s">
        <v>274</v>
      </c>
      <c r="C5" s="3" t="s">
        <v>20</v>
      </c>
      <c r="D5" s="3" t="s">
        <v>25</v>
      </c>
      <c r="E5" s="3" t="s">
        <v>22</v>
      </c>
      <c r="F5" s="3" t="s">
        <v>30</v>
      </c>
      <c r="G5" s="3" t="s">
        <v>275</v>
      </c>
      <c r="H5" s="3" t="s">
        <v>250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4</v>
      </c>
      <c r="P5" s="3">
        <v>4</v>
      </c>
      <c r="Q5" s="3">
        <v>5</v>
      </c>
      <c r="R5" s="3">
        <v>3</v>
      </c>
      <c r="S5" s="3">
        <v>4</v>
      </c>
      <c r="T5" s="3">
        <v>4</v>
      </c>
      <c r="U5" s="3" t="s">
        <v>276</v>
      </c>
    </row>
    <row r="6" spans="1:21" ht="15.75" customHeight="1" x14ac:dyDescent="0.25">
      <c r="A6" s="2">
        <v>44289.42056017361</v>
      </c>
      <c r="B6" s="3" t="s">
        <v>277</v>
      </c>
      <c r="C6" s="3" t="s">
        <v>20</v>
      </c>
      <c r="D6" s="3" t="s">
        <v>21</v>
      </c>
      <c r="E6" s="3" t="s">
        <v>22</v>
      </c>
      <c r="F6" s="3" t="s">
        <v>30</v>
      </c>
      <c r="G6" s="3" t="s">
        <v>35</v>
      </c>
      <c r="H6" s="3" t="s">
        <v>250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</row>
    <row r="7" spans="1:21" ht="15.75" customHeight="1" x14ac:dyDescent="0.25">
      <c r="A7" s="2">
        <v>44289.420722847222</v>
      </c>
      <c r="B7" s="3" t="s">
        <v>278</v>
      </c>
      <c r="C7" s="3" t="s">
        <v>26</v>
      </c>
      <c r="D7" s="3" t="s">
        <v>21</v>
      </c>
      <c r="E7" s="3" t="s">
        <v>22</v>
      </c>
      <c r="F7" s="3" t="s">
        <v>30</v>
      </c>
      <c r="G7" s="3" t="s">
        <v>35</v>
      </c>
      <c r="H7" s="3" t="s">
        <v>250</v>
      </c>
      <c r="I7" s="3">
        <v>5</v>
      </c>
      <c r="J7" s="3">
        <v>4</v>
      </c>
      <c r="K7" s="3">
        <v>4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 t="s">
        <v>279</v>
      </c>
    </row>
    <row r="8" spans="1:21" ht="15.75" customHeight="1" x14ac:dyDescent="0.25">
      <c r="A8" s="2">
        <v>44289.42509290509</v>
      </c>
      <c r="B8" s="3" t="s">
        <v>295</v>
      </c>
      <c r="C8" s="3" t="s">
        <v>20</v>
      </c>
      <c r="D8" s="3" t="s">
        <v>25</v>
      </c>
      <c r="E8" s="3" t="s">
        <v>22</v>
      </c>
      <c r="F8" s="3" t="s">
        <v>30</v>
      </c>
      <c r="G8" s="3" t="s">
        <v>35</v>
      </c>
      <c r="H8" s="3" t="s">
        <v>250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3</v>
      </c>
      <c r="S8" s="3">
        <v>5</v>
      </c>
      <c r="T8" s="3">
        <v>5</v>
      </c>
    </row>
    <row r="9" spans="1:21" ht="15.75" customHeight="1" x14ac:dyDescent="0.25">
      <c r="A9" s="2">
        <v>44289.4259708912</v>
      </c>
      <c r="B9" s="3" t="s">
        <v>298</v>
      </c>
      <c r="C9" s="3" t="s">
        <v>26</v>
      </c>
      <c r="D9" s="3" t="s">
        <v>21</v>
      </c>
      <c r="E9" s="3" t="s">
        <v>22</v>
      </c>
      <c r="F9" s="3" t="s">
        <v>30</v>
      </c>
      <c r="G9" s="3" t="s">
        <v>35</v>
      </c>
      <c r="H9" s="3" t="s">
        <v>250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 t="s">
        <v>299</v>
      </c>
    </row>
    <row r="10" spans="1:21" ht="15.75" customHeight="1" x14ac:dyDescent="0.25">
      <c r="A10" s="2">
        <v>44289.427060069444</v>
      </c>
      <c r="B10" s="3" t="s">
        <v>304</v>
      </c>
      <c r="C10" s="3" t="s">
        <v>26</v>
      </c>
      <c r="D10" s="3" t="s">
        <v>25</v>
      </c>
      <c r="E10" s="3" t="s">
        <v>22</v>
      </c>
      <c r="F10" s="3" t="s">
        <v>30</v>
      </c>
      <c r="G10" s="3" t="s">
        <v>35</v>
      </c>
      <c r="H10" s="3" t="s">
        <v>250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 t="s">
        <v>49</v>
      </c>
    </row>
    <row r="11" spans="1:21" ht="15.75" customHeight="1" x14ac:dyDescent="0.25">
      <c r="A11" s="2">
        <v>44289.42939174769</v>
      </c>
      <c r="B11" s="3" t="s">
        <v>322</v>
      </c>
      <c r="C11" s="3" t="s">
        <v>20</v>
      </c>
      <c r="D11" s="3" t="s">
        <v>27</v>
      </c>
      <c r="E11" s="3" t="s">
        <v>22</v>
      </c>
      <c r="F11" s="3" t="s">
        <v>53</v>
      </c>
      <c r="G11" s="3" t="s">
        <v>53</v>
      </c>
      <c r="H11" s="3" t="s">
        <v>250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2</v>
      </c>
      <c r="S11" s="3">
        <v>4</v>
      </c>
      <c r="T11" s="3">
        <v>4</v>
      </c>
    </row>
    <row r="12" spans="1:21" ht="15.75" customHeight="1" x14ac:dyDescent="0.25">
      <c r="A12" s="2">
        <v>44289.429457939812</v>
      </c>
      <c r="B12" s="3" t="s">
        <v>323</v>
      </c>
      <c r="C12" s="3" t="s">
        <v>20</v>
      </c>
      <c r="D12" s="3" t="s">
        <v>25</v>
      </c>
      <c r="E12" s="3" t="s">
        <v>22</v>
      </c>
      <c r="F12" s="3" t="s">
        <v>52</v>
      </c>
      <c r="G12" s="3" t="s">
        <v>185</v>
      </c>
      <c r="H12" s="3" t="s">
        <v>250</v>
      </c>
      <c r="I12" s="3">
        <v>4</v>
      </c>
      <c r="J12" s="3">
        <v>4</v>
      </c>
      <c r="K12" s="3">
        <v>4</v>
      </c>
      <c r="L12" s="3">
        <v>4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3</v>
      </c>
      <c r="S12" s="3">
        <v>4</v>
      </c>
      <c r="T12" s="3">
        <v>4</v>
      </c>
      <c r="U12" s="3" t="s">
        <v>324</v>
      </c>
    </row>
    <row r="13" spans="1:21" ht="15.75" customHeight="1" x14ac:dyDescent="0.25">
      <c r="A13" s="2">
        <v>44289.430338634258</v>
      </c>
      <c r="B13" s="3" t="s">
        <v>329</v>
      </c>
      <c r="C13" s="3" t="s">
        <v>26</v>
      </c>
      <c r="D13" s="3" t="s">
        <v>25</v>
      </c>
      <c r="E13" s="3" t="s">
        <v>22</v>
      </c>
      <c r="F13" s="3" t="s">
        <v>30</v>
      </c>
      <c r="G13" s="3" t="s">
        <v>35</v>
      </c>
      <c r="H13" s="3" t="s">
        <v>250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>
        <v>4</v>
      </c>
    </row>
    <row r="14" spans="1:21" ht="15.75" customHeight="1" x14ac:dyDescent="0.25">
      <c r="A14" s="2">
        <v>44289.430767916667</v>
      </c>
      <c r="B14" s="3" t="s">
        <v>332</v>
      </c>
      <c r="C14" s="3" t="s">
        <v>20</v>
      </c>
      <c r="D14" s="3" t="s">
        <v>25</v>
      </c>
      <c r="E14" s="3" t="s">
        <v>22</v>
      </c>
      <c r="F14" s="3" t="s">
        <v>30</v>
      </c>
      <c r="G14" s="3" t="s">
        <v>275</v>
      </c>
      <c r="H14" s="3" t="s">
        <v>250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3</v>
      </c>
      <c r="S14" s="3">
        <v>4</v>
      </c>
      <c r="T14" s="3">
        <v>5</v>
      </c>
    </row>
    <row r="15" spans="1:21" ht="15.75" customHeight="1" x14ac:dyDescent="0.25">
      <c r="A15" s="2">
        <v>44289.432912256947</v>
      </c>
      <c r="B15" s="3" t="s">
        <v>211</v>
      </c>
      <c r="C15" s="3" t="s">
        <v>26</v>
      </c>
      <c r="D15" s="3" t="s">
        <v>21</v>
      </c>
      <c r="E15" s="3" t="s">
        <v>22</v>
      </c>
      <c r="F15" s="3" t="s">
        <v>46</v>
      </c>
      <c r="G15" s="3" t="s">
        <v>47</v>
      </c>
      <c r="H15" s="3" t="s">
        <v>250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</row>
    <row r="16" spans="1:21" ht="15.75" customHeight="1" x14ac:dyDescent="0.25">
      <c r="A16" s="2">
        <v>44289.436845046293</v>
      </c>
      <c r="B16" s="3" t="s">
        <v>352</v>
      </c>
      <c r="C16" s="3" t="s">
        <v>26</v>
      </c>
      <c r="D16" s="3" t="s">
        <v>25</v>
      </c>
      <c r="E16" s="3" t="s">
        <v>22</v>
      </c>
      <c r="F16" s="3" t="s">
        <v>30</v>
      </c>
      <c r="G16" s="3" t="s">
        <v>48</v>
      </c>
      <c r="H16" s="3" t="s">
        <v>250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3</v>
      </c>
      <c r="S16" s="3">
        <v>4</v>
      </c>
      <c r="T16" s="3">
        <v>4</v>
      </c>
      <c r="U16" s="3" t="s">
        <v>353</v>
      </c>
    </row>
    <row r="17" spans="1:21" ht="15.75" customHeight="1" x14ac:dyDescent="0.25">
      <c r="A17" s="2">
        <v>44289.439038275465</v>
      </c>
      <c r="B17" s="3" t="s">
        <v>217</v>
      </c>
      <c r="C17" s="3" t="s">
        <v>26</v>
      </c>
      <c r="D17" s="3" t="s">
        <v>25</v>
      </c>
      <c r="E17" s="3" t="s">
        <v>22</v>
      </c>
      <c r="F17" s="3" t="s">
        <v>30</v>
      </c>
      <c r="G17" s="3" t="s">
        <v>35</v>
      </c>
      <c r="H17" s="3" t="s">
        <v>250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5</v>
      </c>
      <c r="T17" s="3">
        <v>5</v>
      </c>
      <c r="U17" s="3" t="s">
        <v>361</v>
      </c>
    </row>
    <row r="18" spans="1:21" ht="15.75" customHeight="1" x14ac:dyDescent="0.25">
      <c r="A18" s="2">
        <v>44289.439076863426</v>
      </c>
      <c r="B18" s="3" t="s">
        <v>203</v>
      </c>
      <c r="C18" s="3" t="s">
        <v>26</v>
      </c>
      <c r="D18" s="3" t="s">
        <v>21</v>
      </c>
      <c r="E18" s="3" t="s">
        <v>22</v>
      </c>
      <c r="F18" s="3" t="s">
        <v>30</v>
      </c>
      <c r="G18" s="3" t="s">
        <v>35</v>
      </c>
      <c r="H18" s="3" t="s">
        <v>250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 t="s">
        <v>362</v>
      </c>
    </row>
    <row r="19" spans="1:21" ht="15.75" customHeight="1" x14ac:dyDescent="0.25">
      <c r="A19" s="2">
        <v>44289.443699201394</v>
      </c>
      <c r="B19" s="3" t="s">
        <v>213</v>
      </c>
      <c r="C19" s="3" t="s">
        <v>26</v>
      </c>
      <c r="D19" s="3" t="s">
        <v>25</v>
      </c>
      <c r="E19" s="3" t="s">
        <v>22</v>
      </c>
      <c r="F19" s="3" t="s">
        <v>30</v>
      </c>
      <c r="G19" s="3" t="s">
        <v>57</v>
      </c>
      <c r="H19" s="3" t="s">
        <v>250</v>
      </c>
      <c r="I19" s="3">
        <v>5</v>
      </c>
      <c r="J19" s="3">
        <v>5</v>
      </c>
      <c r="K19" s="3">
        <v>4</v>
      </c>
      <c r="L19" s="3">
        <v>4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3</v>
      </c>
      <c r="S19" s="3">
        <v>4</v>
      </c>
      <c r="T19" s="3">
        <v>4</v>
      </c>
    </row>
    <row r="20" spans="1:21" ht="15.75" customHeight="1" x14ac:dyDescent="0.25">
      <c r="A20" s="2">
        <v>44289.44391530093</v>
      </c>
      <c r="B20" s="3" t="s">
        <v>372</v>
      </c>
      <c r="C20" s="3" t="s">
        <v>20</v>
      </c>
      <c r="D20" s="3" t="s">
        <v>25</v>
      </c>
      <c r="E20" s="3" t="s">
        <v>22</v>
      </c>
      <c r="F20" s="3" t="s">
        <v>46</v>
      </c>
      <c r="G20" s="3" t="s">
        <v>306</v>
      </c>
      <c r="H20" s="3" t="s">
        <v>250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</row>
    <row r="21" spans="1:21" ht="15.75" customHeight="1" x14ac:dyDescent="0.25">
      <c r="A21" s="2">
        <v>44289.447349942129</v>
      </c>
      <c r="B21" s="3" t="s">
        <v>378</v>
      </c>
      <c r="C21" s="3" t="s">
        <v>26</v>
      </c>
      <c r="D21" s="3" t="s">
        <v>25</v>
      </c>
      <c r="E21" s="3" t="s">
        <v>31</v>
      </c>
      <c r="F21" s="3" t="s">
        <v>30</v>
      </c>
      <c r="G21" s="3" t="s">
        <v>275</v>
      </c>
      <c r="H21" s="3" t="s">
        <v>250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  <c r="N21" s="3">
        <v>4</v>
      </c>
      <c r="O21" s="3">
        <v>5</v>
      </c>
      <c r="P21" s="3">
        <v>5</v>
      </c>
      <c r="Q21" s="3">
        <v>5</v>
      </c>
      <c r="R21" s="3">
        <v>2</v>
      </c>
      <c r="S21" s="3">
        <v>5</v>
      </c>
      <c r="T21" s="3">
        <v>5</v>
      </c>
    </row>
    <row r="22" spans="1:21" ht="15.75" customHeight="1" x14ac:dyDescent="0.25">
      <c r="A22" s="2">
        <v>44289.451274108796</v>
      </c>
      <c r="B22" s="3" t="s">
        <v>383</v>
      </c>
      <c r="C22" s="3" t="s">
        <v>20</v>
      </c>
      <c r="D22" s="3" t="s">
        <v>27</v>
      </c>
      <c r="E22" s="3" t="s">
        <v>22</v>
      </c>
      <c r="F22" s="3" t="s">
        <v>282</v>
      </c>
      <c r="G22" s="3" t="s">
        <v>33</v>
      </c>
      <c r="H22" s="3" t="s">
        <v>250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3</v>
      </c>
      <c r="S22" s="3">
        <v>4</v>
      </c>
      <c r="T22" s="3">
        <v>4</v>
      </c>
    </row>
    <row r="23" spans="1:21" ht="15.75" customHeight="1" x14ac:dyDescent="0.25">
      <c r="A23" s="2">
        <v>44289.451983703708</v>
      </c>
      <c r="B23" s="3" t="s">
        <v>184</v>
      </c>
      <c r="C23" s="3" t="s">
        <v>26</v>
      </c>
      <c r="D23" s="3" t="s">
        <v>21</v>
      </c>
      <c r="E23" s="3" t="s">
        <v>22</v>
      </c>
      <c r="F23" s="3" t="s">
        <v>52</v>
      </c>
      <c r="G23" s="3" t="s">
        <v>185</v>
      </c>
      <c r="H23" s="3" t="s">
        <v>250</v>
      </c>
      <c r="I23" s="3">
        <v>5</v>
      </c>
      <c r="J23" s="3">
        <v>5</v>
      </c>
      <c r="M23" s="3">
        <v>4</v>
      </c>
      <c r="R23" s="3">
        <v>3</v>
      </c>
      <c r="S23" s="3">
        <v>4</v>
      </c>
      <c r="T23" s="3">
        <v>4</v>
      </c>
    </row>
    <row r="24" spans="1:21" ht="15.75" customHeight="1" x14ac:dyDescent="0.25">
      <c r="A24" s="2">
        <v>44289.452685011573</v>
      </c>
      <c r="B24" s="3" t="s">
        <v>386</v>
      </c>
      <c r="C24" s="3" t="s">
        <v>20</v>
      </c>
      <c r="D24" s="3" t="s">
        <v>21</v>
      </c>
      <c r="E24" s="3" t="s">
        <v>31</v>
      </c>
      <c r="F24" s="3" t="s">
        <v>282</v>
      </c>
      <c r="G24" s="3" t="s">
        <v>55</v>
      </c>
      <c r="H24" s="3" t="s">
        <v>250</v>
      </c>
      <c r="I24" s="3">
        <v>5</v>
      </c>
      <c r="J24" s="3">
        <v>4</v>
      </c>
      <c r="K24" s="3">
        <v>4</v>
      </c>
      <c r="L24" s="3">
        <v>4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4</v>
      </c>
      <c r="S24" s="3">
        <v>4</v>
      </c>
      <c r="T24" s="3">
        <v>5</v>
      </c>
      <c r="U24" s="3" t="s">
        <v>387</v>
      </c>
    </row>
    <row r="25" spans="1:21" ht="15.75" customHeight="1" x14ac:dyDescent="0.25">
      <c r="A25" s="2">
        <v>44289.454528645831</v>
      </c>
      <c r="B25" s="3" t="s">
        <v>388</v>
      </c>
      <c r="C25" s="3" t="s">
        <v>20</v>
      </c>
      <c r="D25" s="3" t="s">
        <v>25</v>
      </c>
      <c r="E25" s="3" t="s">
        <v>22</v>
      </c>
      <c r="F25" s="3" t="s">
        <v>30</v>
      </c>
      <c r="G25" s="3" t="s">
        <v>48</v>
      </c>
      <c r="H25" s="3" t="s">
        <v>250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5</v>
      </c>
      <c r="S25" s="3">
        <v>5</v>
      </c>
      <c r="T25" s="3">
        <v>5</v>
      </c>
    </row>
    <row r="26" spans="1:21" ht="15.75" customHeight="1" x14ac:dyDescent="0.25">
      <c r="A26" s="2">
        <v>44289.455680891202</v>
      </c>
      <c r="B26" s="3" t="s">
        <v>389</v>
      </c>
      <c r="C26" s="3" t="s">
        <v>26</v>
      </c>
      <c r="D26" s="3" t="s">
        <v>21</v>
      </c>
      <c r="E26" s="3" t="s">
        <v>22</v>
      </c>
      <c r="F26" s="3" t="s">
        <v>23</v>
      </c>
      <c r="G26" s="3" t="s">
        <v>374</v>
      </c>
      <c r="H26" s="3" t="s">
        <v>250</v>
      </c>
      <c r="I26" s="3">
        <v>4</v>
      </c>
      <c r="J26" s="3">
        <v>4</v>
      </c>
      <c r="K26" s="3">
        <v>4</v>
      </c>
      <c r="L26" s="3">
        <v>4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3</v>
      </c>
      <c r="S26" s="3">
        <v>4</v>
      </c>
      <c r="T26" s="3">
        <v>5</v>
      </c>
    </row>
    <row r="27" spans="1:21" ht="15.75" customHeight="1" x14ac:dyDescent="0.25">
      <c r="A27" s="2">
        <v>44289.457620775458</v>
      </c>
      <c r="B27" s="3" t="s">
        <v>392</v>
      </c>
      <c r="C27" s="3" t="s">
        <v>20</v>
      </c>
      <c r="D27" s="3" t="s">
        <v>25</v>
      </c>
      <c r="E27" s="3" t="s">
        <v>22</v>
      </c>
      <c r="F27" s="3" t="s">
        <v>52</v>
      </c>
      <c r="G27" s="3" t="s">
        <v>185</v>
      </c>
      <c r="H27" s="3" t="s">
        <v>250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3</v>
      </c>
      <c r="S27" s="3">
        <v>3</v>
      </c>
      <c r="T27" s="3">
        <v>4</v>
      </c>
    </row>
    <row r="28" spans="1:21" ht="15.75" customHeight="1" x14ac:dyDescent="0.25">
      <c r="A28" s="2">
        <v>44289.458162037037</v>
      </c>
      <c r="B28" s="3" t="s">
        <v>393</v>
      </c>
      <c r="C28" s="3" t="s">
        <v>26</v>
      </c>
      <c r="D28" s="3" t="s">
        <v>21</v>
      </c>
      <c r="E28" s="3" t="s">
        <v>22</v>
      </c>
      <c r="F28" s="3" t="s">
        <v>46</v>
      </c>
      <c r="G28" s="3" t="s">
        <v>306</v>
      </c>
      <c r="H28" s="3" t="s">
        <v>250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3</v>
      </c>
      <c r="S28" s="3">
        <v>4</v>
      </c>
      <c r="T28" s="3">
        <v>5</v>
      </c>
      <c r="U28" s="3" t="s">
        <v>394</v>
      </c>
    </row>
    <row r="29" spans="1:21" ht="15.75" customHeight="1" x14ac:dyDescent="0.25">
      <c r="A29" s="2">
        <v>44289.459208819448</v>
      </c>
      <c r="B29" s="3" t="s">
        <v>396</v>
      </c>
      <c r="C29" s="3" t="s">
        <v>20</v>
      </c>
      <c r="D29" s="3" t="s">
        <v>25</v>
      </c>
      <c r="E29" s="3" t="s">
        <v>22</v>
      </c>
      <c r="F29" s="3" t="s">
        <v>52</v>
      </c>
      <c r="G29" s="3" t="s">
        <v>397</v>
      </c>
      <c r="H29" s="3" t="s">
        <v>250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</row>
    <row r="30" spans="1:21" ht="15.75" customHeight="1" x14ac:dyDescent="0.25">
      <c r="A30" s="2">
        <v>44289.461352349535</v>
      </c>
      <c r="B30" s="3" t="s">
        <v>398</v>
      </c>
      <c r="C30" s="3" t="s">
        <v>26</v>
      </c>
      <c r="D30" s="3" t="s">
        <v>27</v>
      </c>
      <c r="E30" s="3" t="s">
        <v>22</v>
      </c>
      <c r="F30" s="3" t="s">
        <v>23</v>
      </c>
      <c r="G30" s="3" t="s">
        <v>374</v>
      </c>
      <c r="H30" s="3" t="s">
        <v>250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3</v>
      </c>
      <c r="S30" s="3">
        <v>5</v>
      </c>
      <c r="T30" s="3">
        <v>5</v>
      </c>
    </row>
    <row r="31" spans="1:21" ht="15.75" customHeight="1" x14ac:dyDescent="0.25">
      <c r="A31" s="2">
        <v>44289.472663761575</v>
      </c>
      <c r="B31" s="3" t="s">
        <v>403</v>
      </c>
      <c r="C31" s="3" t="s">
        <v>20</v>
      </c>
      <c r="D31" s="3" t="s">
        <v>25</v>
      </c>
      <c r="E31" s="3" t="s">
        <v>22</v>
      </c>
      <c r="F31" s="3" t="s">
        <v>30</v>
      </c>
      <c r="G31" s="3" t="s">
        <v>404</v>
      </c>
      <c r="H31" s="3" t="s">
        <v>250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4</v>
      </c>
      <c r="O31" s="3">
        <v>5</v>
      </c>
      <c r="P31" s="3">
        <v>5</v>
      </c>
      <c r="Q31" s="3">
        <v>5</v>
      </c>
      <c r="R31" s="3">
        <v>3</v>
      </c>
      <c r="S31" s="3">
        <v>4</v>
      </c>
      <c r="T31" s="3">
        <v>5</v>
      </c>
      <c r="U31" s="3" t="s">
        <v>405</v>
      </c>
    </row>
    <row r="32" spans="1:21" ht="15.75" customHeight="1" x14ac:dyDescent="0.25">
      <c r="A32" s="2">
        <v>44289.47681043981</v>
      </c>
      <c r="B32" s="3" t="s">
        <v>406</v>
      </c>
      <c r="C32" s="3" t="s">
        <v>26</v>
      </c>
      <c r="D32" s="3" t="s">
        <v>58</v>
      </c>
      <c r="E32" s="3" t="s">
        <v>22</v>
      </c>
      <c r="F32" s="3" t="s">
        <v>53</v>
      </c>
      <c r="G32" s="3" t="s">
        <v>53</v>
      </c>
      <c r="H32" s="3" t="s">
        <v>250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5</v>
      </c>
      <c r="O32" s="3">
        <v>5</v>
      </c>
      <c r="P32" s="3">
        <v>5</v>
      </c>
      <c r="Q32" s="3">
        <v>5</v>
      </c>
      <c r="R32" s="3">
        <v>3</v>
      </c>
      <c r="S32" s="3">
        <v>4</v>
      </c>
      <c r="T32" s="3">
        <v>4</v>
      </c>
    </row>
    <row r="33" spans="1:21" ht="15.75" customHeight="1" x14ac:dyDescent="0.25">
      <c r="A33" s="2">
        <v>44289.476924386574</v>
      </c>
      <c r="B33" s="3" t="s">
        <v>408</v>
      </c>
      <c r="C33" s="3" t="s">
        <v>26</v>
      </c>
      <c r="D33" s="3" t="s">
        <v>21</v>
      </c>
      <c r="E33" s="3" t="s">
        <v>31</v>
      </c>
      <c r="F33" s="3" t="s">
        <v>30</v>
      </c>
      <c r="G33" s="3" t="s">
        <v>275</v>
      </c>
      <c r="H33" s="3" t="s">
        <v>250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5</v>
      </c>
      <c r="R33" s="3">
        <v>3</v>
      </c>
      <c r="S33" s="3">
        <v>5</v>
      </c>
      <c r="T33" s="3">
        <v>5</v>
      </c>
      <c r="U33" s="3" t="s">
        <v>42</v>
      </c>
    </row>
    <row r="34" spans="1:21" ht="15.75" customHeight="1" x14ac:dyDescent="0.25">
      <c r="A34" s="2">
        <v>44289.478405289352</v>
      </c>
      <c r="B34" s="3" t="s">
        <v>409</v>
      </c>
      <c r="C34" s="3" t="s">
        <v>26</v>
      </c>
      <c r="D34" s="3" t="s">
        <v>21</v>
      </c>
      <c r="E34" s="3" t="s">
        <v>22</v>
      </c>
      <c r="F34" s="3" t="s">
        <v>53</v>
      </c>
      <c r="G34" s="3" t="s">
        <v>53</v>
      </c>
      <c r="H34" s="3" t="s">
        <v>250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  <c r="R34" s="3">
        <v>3</v>
      </c>
      <c r="S34" s="3">
        <v>4</v>
      </c>
      <c r="T34" s="3">
        <v>4</v>
      </c>
      <c r="U34" s="3" t="s">
        <v>644</v>
      </c>
    </row>
    <row r="35" spans="1:21" ht="15.75" customHeight="1" x14ac:dyDescent="0.25">
      <c r="A35" s="2">
        <v>44289.48089997685</v>
      </c>
      <c r="B35" s="3" t="s">
        <v>412</v>
      </c>
      <c r="C35" s="3" t="s">
        <v>20</v>
      </c>
      <c r="D35" s="3" t="s">
        <v>25</v>
      </c>
      <c r="E35" s="3" t="s">
        <v>22</v>
      </c>
      <c r="F35" s="3" t="s">
        <v>52</v>
      </c>
      <c r="G35" s="3" t="s">
        <v>292</v>
      </c>
      <c r="H35" s="3" t="s">
        <v>250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4</v>
      </c>
      <c r="S35" s="3">
        <v>5</v>
      </c>
      <c r="T35" s="3">
        <v>5</v>
      </c>
      <c r="U35" s="175" t="s">
        <v>646</v>
      </c>
    </row>
    <row r="36" spans="1:21" ht="15.75" customHeight="1" x14ac:dyDescent="0.25">
      <c r="A36" s="2">
        <v>44289.484295729169</v>
      </c>
      <c r="B36" s="3" t="s">
        <v>414</v>
      </c>
      <c r="C36" s="3" t="s">
        <v>26</v>
      </c>
      <c r="D36" s="3" t="s">
        <v>25</v>
      </c>
      <c r="E36" s="3" t="s">
        <v>22</v>
      </c>
      <c r="F36" s="3" t="s">
        <v>30</v>
      </c>
      <c r="G36" s="3" t="s">
        <v>404</v>
      </c>
      <c r="H36" s="3" t="s">
        <v>250</v>
      </c>
      <c r="I36" s="3">
        <v>5</v>
      </c>
      <c r="J36" s="3">
        <v>5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5</v>
      </c>
      <c r="R36" s="3">
        <v>3</v>
      </c>
      <c r="S36" s="3">
        <v>4</v>
      </c>
      <c r="T36" s="3">
        <v>4</v>
      </c>
      <c r="U36" s="3" t="s">
        <v>42</v>
      </c>
    </row>
    <row r="37" spans="1:21" ht="15.75" customHeight="1" x14ac:dyDescent="0.25">
      <c r="A37" s="2">
        <v>44289.486332361106</v>
      </c>
      <c r="B37" s="3" t="s">
        <v>415</v>
      </c>
      <c r="C37" s="3" t="s">
        <v>26</v>
      </c>
      <c r="D37" s="3" t="s">
        <v>21</v>
      </c>
      <c r="E37" s="3" t="s">
        <v>22</v>
      </c>
      <c r="F37" s="3" t="s">
        <v>30</v>
      </c>
      <c r="G37" s="3" t="s">
        <v>35</v>
      </c>
      <c r="H37" s="3" t="s">
        <v>250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5</v>
      </c>
      <c r="O37" s="3">
        <v>5</v>
      </c>
      <c r="P37" s="3">
        <v>5</v>
      </c>
      <c r="Q37" s="3">
        <v>5</v>
      </c>
      <c r="R37" s="3">
        <v>3</v>
      </c>
      <c r="S37" s="3">
        <v>4</v>
      </c>
      <c r="T37" s="3">
        <v>4</v>
      </c>
    </row>
    <row r="38" spans="1:21" ht="15.75" customHeight="1" x14ac:dyDescent="0.25">
      <c r="A38" s="2">
        <v>44289.487688807872</v>
      </c>
      <c r="B38" s="3" t="s">
        <v>417</v>
      </c>
      <c r="C38" s="3" t="s">
        <v>26</v>
      </c>
      <c r="D38" s="3" t="s">
        <v>21</v>
      </c>
      <c r="E38" s="3" t="s">
        <v>22</v>
      </c>
      <c r="F38" s="3" t="s">
        <v>30</v>
      </c>
      <c r="G38" s="3" t="s">
        <v>404</v>
      </c>
      <c r="H38" s="3" t="s">
        <v>250</v>
      </c>
      <c r="I38" s="3">
        <v>4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3</v>
      </c>
      <c r="S38" s="3">
        <v>4</v>
      </c>
      <c r="T38" s="3">
        <v>4</v>
      </c>
      <c r="U38" s="3" t="s">
        <v>42</v>
      </c>
    </row>
    <row r="39" spans="1:21" ht="15.75" customHeight="1" x14ac:dyDescent="0.25">
      <c r="A39" s="2">
        <v>44289.489142766208</v>
      </c>
      <c r="B39" s="3" t="s">
        <v>418</v>
      </c>
      <c r="C39" s="3" t="s">
        <v>20</v>
      </c>
      <c r="D39" s="3" t="s">
        <v>25</v>
      </c>
      <c r="E39" s="3" t="s">
        <v>22</v>
      </c>
      <c r="F39" s="3" t="s">
        <v>23</v>
      </c>
      <c r="G39" s="3" t="s">
        <v>268</v>
      </c>
      <c r="H39" s="3" t="s">
        <v>250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  <c r="R39" s="3">
        <v>5</v>
      </c>
      <c r="S39" s="3">
        <v>5</v>
      </c>
      <c r="T39" s="3">
        <v>5</v>
      </c>
      <c r="U39" s="3" t="s">
        <v>419</v>
      </c>
    </row>
    <row r="40" spans="1:21" ht="15.75" customHeight="1" x14ac:dyDescent="0.25">
      <c r="A40" s="2">
        <v>44289.498480115741</v>
      </c>
      <c r="B40" s="3" t="s">
        <v>420</v>
      </c>
      <c r="C40" s="3" t="s">
        <v>26</v>
      </c>
      <c r="D40" s="3" t="s">
        <v>25</v>
      </c>
      <c r="E40" s="3" t="s">
        <v>22</v>
      </c>
      <c r="F40" s="3" t="s">
        <v>51</v>
      </c>
      <c r="G40" s="3" t="s">
        <v>45</v>
      </c>
      <c r="H40" s="3" t="s">
        <v>250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5</v>
      </c>
      <c r="R40" s="3">
        <v>3</v>
      </c>
      <c r="S40" s="3">
        <v>5</v>
      </c>
      <c r="T40" s="3">
        <v>5</v>
      </c>
      <c r="U40" s="3" t="s">
        <v>647</v>
      </c>
    </row>
    <row r="41" spans="1:21" ht="15.75" customHeight="1" x14ac:dyDescent="0.25">
      <c r="A41" s="2">
        <v>44289.498798321758</v>
      </c>
      <c r="B41" s="3" t="s">
        <v>421</v>
      </c>
      <c r="C41" s="3" t="s">
        <v>26</v>
      </c>
      <c r="D41" s="3" t="s">
        <v>25</v>
      </c>
      <c r="E41" s="3" t="s">
        <v>22</v>
      </c>
      <c r="F41" s="3" t="s">
        <v>51</v>
      </c>
      <c r="G41" s="3" t="s">
        <v>45</v>
      </c>
      <c r="H41" s="3" t="s">
        <v>250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  <c r="R41" s="3">
        <v>3</v>
      </c>
      <c r="S41" s="3">
        <v>4</v>
      </c>
      <c r="T41" s="3">
        <v>4</v>
      </c>
      <c r="U41" s="3" t="s">
        <v>648</v>
      </c>
    </row>
    <row r="42" spans="1:21" ht="15.75" customHeight="1" x14ac:dyDescent="0.25">
      <c r="A42" s="2">
        <v>44289.500427361112</v>
      </c>
      <c r="B42" s="3" t="s">
        <v>422</v>
      </c>
      <c r="C42" s="3" t="s">
        <v>20</v>
      </c>
      <c r="D42" s="3" t="s">
        <v>25</v>
      </c>
      <c r="E42" s="3" t="s">
        <v>22</v>
      </c>
      <c r="F42" s="3" t="s">
        <v>53</v>
      </c>
      <c r="G42" s="3" t="s">
        <v>53</v>
      </c>
      <c r="H42" s="3" t="s">
        <v>250</v>
      </c>
      <c r="I42" s="3">
        <v>5</v>
      </c>
      <c r="J42" s="3">
        <v>5</v>
      </c>
      <c r="K42" s="3">
        <v>5</v>
      </c>
      <c r="L42" s="3">
        <v>5</v>
      </c>
      <c r="M42" s="3">
        <v>5</v>
      </c>
      <c r="N42" s="3">
        <v>5</v>
      </c>
      <c r="O42" s="3">
        <v>5</v>
      </c>
      <c r="P42" s="3">
        <v>5</v>
      </c>
      <c r="Q42" s="3">
        <v>5</v>
      </c>
      <c r="R42" s="3">
        <v>5</v>
      </c>
      <c r="S42" s="3">
        <v>5</v>
      </c>
      <c r="T42" s="3">
        <v>5</v>
      </c>
      <c r="U42" s="3" t="s">
        <v>649</v>
      </c>
    </row>
    <row r="43" spans="1:21" ht="23.4" x14ac:dyDescent="0.25">
      <c r="I43" s="4">
        <f>AVERAGE(I2:I42)</f>
        <v>4.7073170731707314</v>
      </c>
      <c r="J43" s="4">
        <f t="shared" ref="J43:T43" si="0">AVERAGE(J2:J42)</f>
        <v>4.7073170731707314</v>
      </c>
      <c r="K43" s="4">
        <f t="shared" si="0"/>
        <v>4.7</v>
      </c>
      <c r="L43" s="4">
        <f t="shared" si="0"/>
        <v>4.7</v>
      </c>
      <c r="M43" s="4">
        <f t="shared" si="0"/>
        <v>4.7804878048780486</v>
      </c>
      <c r="N43" s="4">
        <f t="shared" si="0"/>
        <v>4.8250000000000002</v>
      </c>
      <c r="O43" s="4">
        <f t="shared" si="0"/>
        <v>4.8499999999999996</v>
      </c>
      <c r="P43" s="4">
        <f t="shared" si="0"/>
        <v>4.8499999999999996</v>
      </c>
      <c r="Q43" s="4">
        <f t="shared" si="0"/>
        <v>4.875</v>
      </c>
      <c r="R43" s="4">
        <f t="shared" si="0"/>
        <v>3.5853658536585367</v>
      </c>
      <c r="S43" s="4">
        <f t="shared" si="0"/>
        <v>4.3902439024390247</v>
      </c>
      <c r="T43" s="4">
        <f t="shared" si="0"/>
        <v>4.5365853658536581</v>
      </c>
    </row>
    <row r="44" spans="1:21" ht="23.4" x14ac:dyDescent="0.25">
      <c r="I44" s="5">
        <f>STDEV(I2:I43)</f>
        <v>0.45499410015067399</v>
      </c>
      <c r="J44" s="5">
        <f t="shared" ref="J44:T44" si="1">STDEV(J2:J43)</f>
        <v>0.45499410015067399</v>
      </c>
      <c r="K44" s="5">
        <f t="shared" si="1"/>
        <v>0.45825756949558405</v>
      </c>
      <c r="L44" s="5">
        <f t="shared" si="1"/>
        <v>0.45825756949558405</v>
      </c>
      <c r="M44" s="5">
        <f t="shared" si="1"/>
        <v>0.41391616459700342</v>
      </c>
      <c r="N44" s="5">
        <f t="shared" si="1"/>
        <v>0.37996710383926668</v>
      </c>
      <c r="O44" s="5">
        <f t="shared" si="1"/>
        <v>0.35707142142714232</v>
      </c>
      <c r="P44" s="5">
        <f t="shared" si="1"/>
        <v>0.35707142142714232</v>
      </c>
      <c r="Q44" s="5">
        <f t="shared" si="1"/>
        <v>0.33071891388307384</v>
      </c>
      <c r="R44" s="5">
        <f t="shared" si="1"/>
        <v>0.96210160601541617</v>
      </c>
      <c r="S44" s="5">
        <f t="shared" si="1"/>
        <v>0.53547557073415242</v>
      </c>
      <c r="T44" s="5">
        <f t="shared" si="1"/>
        <v>0.49865971464051306</v>
      </c>
    </row>
    <row r="45" spans="1:21" ht="23.4" x14ac:dyDescent="0.25">
      <c r="I45" s="6">
        <f>AVERAGE(I2:I44)</f>
        <v>4.6084258412400336</v>
      </c>
      <c r="J45" s="6">
        <f t="shared" ref="J45:S45" si="2">AVERAGE(J2:J44)</f>
        <v>4.6084258412400336</v>
      </c>
      <c r="K45" s="6">
        <f t="shared" si="2"/>
        <v>4.5990061326070375</v>
      </c>
      <c r="L45" s="6">
        <f t="shared" si="2"/>
        <v>4.5990061326070375</v>
      </c>
      <c r="M45" s="6">
        <f t="shared" si="2"/>
        <v>4.678939627197094</v>
      </c>
      <c r="N45" s="6">
        <f t="shared" si="2"/>
        <v>4.7191658834247443</v>
      </c>
      <c r="O45" s="6">
        <f t="shared" si="2"/>
        <v>4.7430255100339798</v>
      </c>
      <c r="P45" s="6">
        <f t="shared" si="2"/>
        <v>4.7430255100339798</v>
      </c>
      <c r="Q45" s="6">
        <f t="shared" si="2"/>
        <v>4.7668028312829298</v>
      </c>
      <c r="R45" s="6">
        <f t="shared" si="2"/>
        <v>3.5243597083645106</v>
      </c>
      <c r="S45" s="6">
        <f t="shared" si="2"/>
        <v>4.3005981272830969</v>
      </c>
      <c r="T45" s="6">
        <f>AVERAGE(T2:T44)</f>
        <v>4.4426801181510278</v>
      </c>
    </row>
    <row r="46" spans="1:21" ht="23.4" x14ac:dyDescent="0.25">
      <c r="I46" s="7">
        <f>STDEV(I2:I42)</f>
        <v>0.46064641749526236</v>
      </c>
      <c r="J46" s="7">
        <f t="shared" ref="J46:T46" si="3">STDEV(J2:J42)</f>
        <v>0.46064641749526236</v>
      </c>
      <c r="K46" s="7">
        <f t="shared" si="3"/>
        <v>0.46409548089225711</v>
      </c>
      <c r="L46" s="7">
        <f t="shared" si="3"/>
        <v>0.46409548089225711</v>
      </c>
      <c r="M46" s="7">
        <f t="shared" si="3"/>
        <v>0.41905817746174689</v>
      </c>
      <c r="N46" s="7">
        <f t="shared" si="3"/>
        <v>0.38480764425479264</v>
      </c>
      <c r="O46" s="7">
        <f t="shared" si="3"/>
        <v>0.36162028533978935</v>
      </c>
      <c r="P46" s="7">
        <f t="shared" si="3"/>
        <v>0.36162028533978935</v>
      </c>
      <c r="Q46" s="7">
        <f t="shared" si="3"/>
        <v>0.33493206352854182</v>
      </c>
      <c r="R46" s="7">
        <f t="shared" si="3"/>
        <v>0.97405363702666758</v>
      </c>
      <c r="S46" s="7">
        <f t="shared" si="3"/>
        <v>0.5421276962343744</v>
      </c>
      <c r="T46" s="7">
        <f t="shared" si="3"/>
        <v>0.50485448277745248</v>
      </c>
    </row>
    <row r="47" spans="1:21" ht="24.6" x14ac:dyDescent="0.7">
      <c r="A47" s="134" t="s">
        <v>175</v>
      </c>
    </row>
    <row r="48" spans="1:21" ht="21" x14ac:dyDescent="0.4">
      <c r="A48" s="125" t="s">
        <v>26</v>
      </c>
      <c r="B48" s="126">
        <f>COUNTIF(C2:C42,"หญิง")</f>
        <v>22</v>
      </c>
    </row>
    <row r="49" spans="1:2" ht="21" x14ac:dyDescent="0.4">
      <c r="A49" s="125" t="s">
        <v>20</v>
      </c>
      <c r="B49" s="126">
        <f>COUNTIF(C2:C43,"ชาย")</f>
        <v>19</v>
      </c>
    </row>
    <row r="50" spans="1:2" ht="21" x14ac:dyDescent="0.4">
      <c r="A50" s="129"/>
      <c r="B50" s="128">
        <f>SUM(B48:B49)</f>
        <v>41</v>
      </c>
    </row>
    <row r="51" spans="1:2" ht="23.25" customHeight="1" x14ac:dyDescent="0.4">
      <c r="A51" s="135" t="s">
        <v>176</v>
      </c>
      <c r="B51" s="127"/>
    </row>
    <row r="52" spans="1:2" ht="21" x14ac:dyDescent="0.4">
      <c r="A52" s="125" t="s">
        <v>27</v>
      </c>
      <c r="B52" s="126">
        <v>3</v>
      </c>
    </row>
    <row r="53" spans="1:2" ht="21" x14ac:dyDescent="0.4">
      <c r="A53" s="125" t="s">
        <v>25</v>
      </c>
      <c r="B53" s="126">
        <v>23</v>
      </c>
    </row>
    <row r="54" spans="1:2" ht="21" x14ac:dyDescent="0.4">
      <c r="A54" s="125" t="s">
        <v>21</v>
      </c>
      <c r="B54" s="126">
        <v>14</v>
      </c>
    </row>
    <row r="55" spans="1:2" ht="21" x14ac:dyDescent="0.4">
      <c r="A55" s="125" t="s">
        <v>58</v>
      </c>
      <c r="B55" s="126">
        <v>1</v>
      </c>
    </row>
    <row r="56" spans="1:2" ht="21" x14ac:dyDescent="0.4">
      <c r="A56" s="129"/>
      <c r="B56" s="128">
        <f>SUM(B52:B55)</f>
        <v>41</v>
      </c>
    </row>
    <row r="57" spans="1:2" ht="25.5" customHeight="1" x14ac:dyDescent="0.7">
      <c r="A57" s="136" t="s">
        <v>177</v>
      </c>
      <c r="B57" s="130"/>
    </row>
    <row r="58" spans="1:2" ht="21" x14ac:dyDescent="0.4">
      <c r="A58" s="131" t="s">
        <v>31</v>
      </c>
      <c r="B58" s="126">
        <f>COUNTIF(E2:E59,"ปริญญาโท")</f>
        <v>4</v>
      </c>
    </row>
    <row r="59" spans="1:2" ht="21" x14ac:dyDescent="0.4">
      <c r="A59" s="131" t="s">
        <v>22</v>
      </c>
      <c r="B59" s="126">
        <f>COUNTIF(E2:E60,"ปริญญาเอก")</f>
        <v>37</v>
      </c>
    </row>
    <row r="60" spans="1:2" ht="21" x14ac:dyDescent="0.4">
      <c r="A60" s="129"/>
      <c r="B60" s="128">
        <f>SUM(B58:B59)</f>
        <v>41</v>
      </c>
    </row>
    <row r="61" spans="1:2" ht="24" customHeight="1" x14ac:dyDescent="0.75">
      <c r="A61" s="137" t="s">
        <v>172</v>
      </c>
      <c r="B61" s="130"/>
    </row>
    <row r="62" spans="1:2" ht="21" x14ac:dyDescent="0.4">
      <c r="A62" s="131" t="s">
        <v>23</v>
      </c>
      <c r="B62" s="126">
        <f>COUNTIF(F2:F59,"วิศวกรรมศาสตร์")</f>
        <v>3</v>
      </c>
    </row>
    <row r="63" spans="1:2" ht="21" x14ac:dyDescent="0.4">
      <c r="A63" s="132" t="s">
        <v>51</v>
      </c>
      <c r="B63" s="126">
        <f>COUNTIF(F2:F60,"มนุษยศาสตร์")</f>
        <v>2</v>
      </c>
    </row>
    <row r="64" spans="1:2" ht="21" x14ac:dyDescent="0.4">
      <c r="A64" s="132" t="s">
        <v>53</v>
      </c>
      <c r="B64" s="126">
        <f>COUNTIF(F2:F61,"สาธารณสุขศาสตร์")</f>
        <v>4</v>
      </c>
    </row>
    <row r="65" spans="1:2" ht="21" x14ac:dyDescent="0.4">
      <c r="A65" s="132" t="s">
        <v>61</v>
      </c>
      <c r="B65" s="126">
        <f>COUNTIF(F2:F62,"โลจิสติกส์และดิจิทัลซัพพลายเชน")</f>
        <v>2</v>
      </c>
    </row>
    <row r="66" spans="1:2" ht="21" x14ac:dyDescent="0.4">
      <c r="A66" s="132" t="s">
        <v>46</v>
      </c>
      <c r="B66" s="126">
        <f>COUNTIF(F2:F63,"สังคมศาสตร์")</f>
        <v>4</v>
      </c>
    </row>
    <row r="67" spans="1:2" ht="21" x14ac:dyDescent="0.4">
      <c r="A67" s="132" t="s">
        <v>282</v>
      </c>
      <c r="B67" s="126">
        <f>COUNTIF(F2:F64,"บริหารธุรกิจ เศรษฐ์ศาสตร์และการสื่อสาร")</f>
        <v>2</v>
      </c>
    </row>
    <row r="68" spans="1:2" ht="24.6" x14ac:dyDescent="0.7">
      <c r="A68" s="140" t="s">
        <v>52</v>
      </c>
      <c r="B68" s="126">
        <f>COUNTIF(F2:F65,"วิทยาศาสตร์")</f>
        <v>5</v>
      </c>
    </row>
    <row r="69" spans="1:2" ht="24.6" x14ac:dyDescent="0.7">
      <c r="A69" s="140" t="s">
        <v>30</v>
      </c>
      <c r="B69" s="126">
        <f>COUNTIF(F3:F66,"ศึกษาศาสตร์")</f>
        <v>19</v>
      </c>
    </row>
    <row r="70" spans="1:2" ht="22.95" customHeight="1" x14ac:dyDescent="0.4">
      <c r="A70" s="129"/>
      <c r="B70" s="128">
        <f>SUM(B62:B69)</f>
        <v>41</v>
      </c>
    </row>
    <row r="71" spans="1:2" ht="26.4" customHeight="1" x14ac:dyDescent="0.25"/>
    <row r="72" spans="1:2" ht="21" x14ac:dyDescent="0.4">
      <c r="A72" s="138" t="s">
        <v>178</v>
      </c>
    </row>
    <row r="73" spans="1:2" ht="24.6" x14ac:dyDescent="0.7">
      <c r="A73" s="189" t="s">
        <v>62</v>
      </c>
      <c r="B73" s="126">
        <f>COUNTIF(G2:G59,"โลจิสติกส์และโซ่อุปทาน")</f>
        <v>2</v>
      </c>
    </row>
    <row r="74" spans="1:2" ht="24.6" x14ac:dyDescent="0.7">
      <c r="A74" s="189" t="s">
        <v>47</v>
      </c>
      <c r="B74" s="126">
        <f>COUNTIF(G2:G60,"รัฐศาสตร์")</f>
        <v>2</v>
      </c>
    </row>
    <row r="75" spans="1:2" ht="24.6" x14ac:dyDescent="0.7">
      <c r="A75" s="189" t="s">
        <v>275</v>
      </c>
      <c r="B75" s="126">
        <f>COUNTIF(G2:G62,"เทคโนโลยีและสื่อสารการศึกษา")</f>
        <v>4</v>
      </c>
    </row>
    <row r="76" spans="1:2" ht="24.6" x14ac:dyDescent="0.7">
      <c r="A76" s="141" t="s">
        <v>35</v>
      </c>
      <c r="B76" s="126">
        <f>COUNTIF(G2:G63,"การบริหารการศึกษา")</f>
        <v>9</v>
      </c>
    </row>
    <row r="77" spans="1:2" ht="24.6" x14ac:dyDescent="0.7">
      <c r="A77" s="141" t="s">
        <v>53</v>
      </c>
      <c r="B77" s="126">
        <f>COUNTIF(G2:G64,"สาธารณสุขศาสตร์")</f>
        <v>4</v>
      </c>
    </row>
    <row r="78" spans="1:2" s="150" customFormat="1" ht="21" customHeight="1" x14ac:dyDescent="0.7">
      <c r="A78" s="141" t="s">
        <v>185</v>
      </c>
      <c r="B78" s="126">
        <f>COUNTIF(G2:G65,"เทคโนโลยีสารสนเทศ")</f>
        <v>3</v>
      </c>
    </row>
    <row r="79" spans="1:2" ht="24.6" x14ac:dyDescent="0.7">
      <c r="A79" s="192" t="s">
        <v>57</v>
      </c>
      <c r="B79" s="126">
        <f>COUNTIF(G2:G67,"วิจัยและประเมินทางการศึกษา")</f>
        <v>1</v>
      </c>
    </row>
    <row r="80" spans="1:2" ht="24.6" x14ac:dyDescent="0.7">
      <c r="A80" s="192" t="s">
        <v>306</v>
      </c>
      <c r="B80" s="126">
        <f>COUNTIF(G2:G68,"เอเชียตะวันออกเฉียงใต้ศึกษา")</f>
        <v>2</v>
      </c>
    </row>
    <row r="81" spans="1:2" ht="24.6" x14ac:dyDescent="0.7">
      <c r="A81" s="192" t="s">
        <v>33</v>
      </c>
      <c r="B81" s="126">
        <f>COUNTIF(G1:G69,"บริหารธุรกิจ")</f>
        <v>1</v>
      </c>
    </row>
    <row r="82" spans="1:2" ht="24.6" x14ac:dyDescent="0.7">
      <c r="A82" s="192" t="s">
        <v>55</v>
      </c>
      <c r="B82" s="126">
        <f>COUNTIF(G2:G70,"การสื่อสาร")</f>
        <v>1</v>
      </c>
    </row>
    <row r="83" spans="1:2" ht="24.6" x14ac:dyDescent="0.7">
      <c r="A83" s="192" t="s">
        <v>48</v>
      </c>
      <c r="B83" s="126">
        <f>COUNTIF(G2:G72,"หลักสูตรและการสอน")</f>
        <v>2</v>
      </c>
    </row>
    <row r="84" spans="1:2" ht="24.6" x14ac:dyDescent="0.7">
      <c r="A84" s="192" t="s">
        <v>397</v>
      </c>
      <c r="B84" s="126">
        <f>COUNTIF(G2:G73,"ฟิสิกส์ประยุกต์")</f>
        <v>1</v>
      </c>
    </row>
    <row r="85" spans="1:2" ht="24.6" x14ac:dyDescent="0.7">
      <c r="A85" s="192" t="s">
        <v>374</v>
      </c>
      <c r="B85" s="126">
        <f>COUNTIF(G2:G74,"วิศวกรรมการจัดการ")</f>
        <v>2</v>
      </c>
    </row>
    <row r="86" spans="1:2" ht="24.6" x14ac:dyDescent="0.7">
      <c r="A86" s="192" t="s">
        <v>292</v>
      </c>
      <c r="B86" s="126">
        <f>COUNTIF(G2:G74,"วิทยาศาสตร์ชีวภาพ")</f>
        <v>1</v>
      </c>
    </row>
    <row r="87" spans="1:2" ht="24.6" x14ac:dyDescent="0.7">
      <c r="A87" s="192" t="s">
        <v>404</v>
      </c>
      <c r="B87" s="126">
        <f>COUNTIF(G2:G75,"นวัตกรรมทางการวัดผลการเรียนรู้")</f>
        <v>3</v>
      </c>
    </row>
    <row r="88" spans="1:2" ht="24.6" x14ac:dyDescent="0.7">
      <c r="A88" s="192" t="s">
        <v>268</v>
      </c>
      <c r="B88" s="126">
        <f>COUNTIF(G2:G76,"วิศวกรรมคอมพิวเตอร์")</f>
        <v>1</v>
      </c>
    </row>
    <row r="89" spans="1:2" ht="24.6" x14ac:dyDescent="0.7">
      <c r="A89" s="192" t="s">
        <v>45</v>
      </c>
      <c r="B89" s="126">
        <f>COUNTIF(G2:G77,"ภาษาไทย")</f>
        <v>2</v>
      </c>
    </row>
    <row r="90" spans="1:2" ht="24.6" x14ac:dyDescent="0.7">
      <c r="A90" s="129"/>
      <c r="B90" s="193">
        <f>SUM(B73:B89)</f>
        <v>41</v>
      </c>
    </row>
  </sheetData>
  <autoFilter ref="D1:D78" xr:uid="{00000000-0009-0000-0000-000005000000}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K127"/>
  <sheetViews>
    <sheetView tabSelected="1" zoomScale="160" zoomScaleNormal="160" workbookViewId="0">
      <selection activeCell="F11" sqref="F11"/>
    </sheetView>
  </sheetViews>
  <sheetFormatPr defaultColWidth="9.109375" defaultRowHeight="21" x14ac:dyDescent="0.4"/>
  <cols>
    <col min="1" max="1" width="6" style="8" customWidth="1"/>
    <col min="2" max="16384" width="9.109375" style="8"/>
  </cols>
  <sheetData>
    <row r="1" spans="1:11" ht="25.5" customHeight="1" x14ac:dyDescent="0.5">
      <c r="B1" s="218" t="s">
        <v>65</v>
      </c>
      <c r="C1" s="218"/>
      <c r="D1" s="218"/>
      <c r="E1" s="218"/>
      <c r="F1" s="218"/>
      <c r="G1" s="218"/>
      <c r="H1" s="218"/>
      <c r="I1" s="218"/>
      <c r="J1" s="218"/>
      <c r="K1" s="218"/>
    </row>
    <row r="3" spans="1:11" x14ac:dyDescent="0.4">
      <c r="C3" s="8" t="s">
        <v>808</v>
      </c>
    </row>
    <row r="4" spans="1:11" x14ac:dyDescent="0.4">
      <c r="B4" s="8" t="s">
        <v>809</v>
      </c>
    </row>
    <row r="5" spans="1:11" s="10" customFormat="1" x14ac:dyDescent="0.4">
      <c r="A5" s="9" t="s">
        <v>810</v>
      </c>
      <c r="B5" s="8"/>
      <c r="C5" s="8"/>
      <c r="E5" s="8"/>
    </row>
    <row r="6" spans="1:11" s="10" customFormat="1" x14ac:dyDescent="0.4">
      <c r="A6" s="9" t="s">
        <v>811</v>
      </c>
      <c r="B6" s="8"/>
      <c r="C6" s="8"/>
      <c r="E6" s="8"/>
    </row>
    <row r="7" spans="1:11" s="10" customFormat="1" x14ac:dyDescent="0.4">
      <c r="A7" s="9" t="s">
        <v>812</v>
      </c>
      <c r="B7" s="8"/>
      <c r="C7" s="8"/>
      <c r="E7" s="8"/>
    </row>
    <row r="8" spans="1:11" s="10" customFormat="1" x14ac:dyDescent="0.4">
      <c r="A8" s="9" t="s">
        <v>813</v>
      </c>
      <c r="B8" s="8"/>
      <c r="C8" s="8"/>
      <c r="E8" s="8"/>
    </row>
    <row r="9" spans="1:11" s="10" customFormat="1" x14ac:dyDescent="0.4">
      <c r="A9" s="9" t="s">
        <v>814</v>
      </c>
      <c r="B9" s="8"/>
      <c r="C9" s="8"/>
      <c r="E9" s="8"/>
    </row>
    <row r="10" spans="1:11" s="10" customFormat="1" x14ac:dyDescent="0.4">
      <c r="A10" s="9"/>
      <c r="B10" s="8"/>
      <c r="C10" s="8"/>
      <c r="E10" s="8"/>
    </row>
    <row r="11" spans="1:11" s="11" customFormat="1" ht="19.5" customHeight="1" x14ac:dyDescent="0.25">
      <c r="C11" s="12" t="s">
        <v>66</v>
      </c>
    </row>
    <row r="12" spans="1:11" ht="10.5" customHeight="1" x14ac:dyDescent="0.4"/>
    <row r="13" spans="1:11" s="10" customFormat="1" x14ac:dyDescent="0.4">
      <c r="C13" s="9" t="s">
        <v>182</v>
      </c>
    </row>
    <row r="14" spans="1:11" s="10" customFormat="1" x14ac:dyDescent="0.4">
      <c r="B14" s="9" t="s">
        <v>815</v>
      </c>
      <c r="C14" s="13"/>
      <c r="D14" s="13"/>
    </row>
    <row r="15" spans="1:11" s="10" customFormat="1" x14ac:dyDescent="0.4">
      <c r="B15" s="9" t="s">
        <v>816</v>
      </c>
      <c r="C15" s="13"/>
      <c r="D15" s="13"/>
    </row>
    <row r="16" spans="1:11" s="10" customFormat="1" x14ac:dyDescent="0.4">
      <c r="B16" s="9" t="s">
        <v>817</v>
      </c>
      <c r="C16" s="13"/>
      <c r="D16" s="13"/>
    </row>
    <row r="17" spans="1:4" s="10" customFormat="1" x14ac:dyDescent="0.4">
      <c r="B17" s="9" t="s">
        <v>820</v>
      </c>
      <c r="C17" s="13"/>
      <c r="D17" s="13"/>
    </row>
    <row r="18" spans="1:4" s="10" customFormat="1" x14ac:dyDescent="0.4">
      <c r="B18" s="9" t="s">
        <v>821</v>
      </c>
      <c r="C18" s="13"/>
      <c r="D18" s="13"/>
    </row>
    <row r="19" spans="1:4" s="10" customFormat="1" x14ac:dyDescent="0.4">
      <c r="B19" s="9" t="s">
        <v>822</v>
      </c>
      <c r="C19" s="13"/>
      <c r="D19" s="13"/>
    </row>
    <row r="20" spans="1:4" s="10" customFormat="1" x14ac:dyDescent="0.4">
      <c r="B20" s="9" t="s">
        <v>818</v>
      </c>
      <c r="C20" s="13"/>
      <c r="D20" s="13"/>
    </row>
    <row r="21" spans="1:4" s="10" customFormat="1" x14ac:dyDescent="0.4">
      <c r="B21" s="9" t="s">
        <v>819</v>
      </c>
      <c r="C21" s="13"/>
      <c r="D21" s="13"/>
    </row>
    <row r="22" spans="1:4" s="10" customFormat="1" x14ac:dyDescent="0.4">
      <c r="A22" s="9" t="s">
        <v>823</v>
      </c>
      <c r="B22" s="13"/>
      <c r="C22" s="13"/>
    </row>
    <row r="23" spans="1:4" s="10" customFormat="1" x14ac:dyDescent="0.4">
      <c r="B23" s="9"/>
      <c r="C23" s="13"/>
      <c r="D23" s="13"/>
    </row>
    <row r="24" spans="1:4" s="10" customFormat="1" x14ac:dyDescent="0.4">
      <c r="B24" s="9" t="s">
        <v>67</v>
      </c>
      <c r="C24" s="13"/>
      <c r="D24" s="13"/>
    </row>
    <row r="25" spans="1:4" s="10" customFormat="1" x14ac:dyDescent="0.4">
      <c r="B25" s="9" t="s">
        <v>824</v>
      </c>
      <c r="C25" s="13"/>
      <c r="D25" s="13"/>
    </row>
    <row r="26" spans="1:4" s="10" customFormat="1" x14ac:dyDescent="0.4">
      <c r="B26" s="9" t="s">
        <v>825</v>
      </c>
      <c r="C26" s="13"/>
      <c r="D26" s="13"/>
    </row>
    <row r="27" spans="1:4" s="10" customFormat="1" x14ac:dyDescent="0.4">
      <c r="B27" s="9" t="s">
        <v>826</v>
      </c>
      <c r="C27" s="13"/>
      <c r="D27" s="13"/>
    </row>
    <row r="28" spans="1:4" s="10" customFormat="1" x14ac:dyDescent="0.4">
      <c r="B28" s="9" t="s">
        <v>827</v>
      </c>
      <c r="C28" s="13"/>
      <c r="D28" s="13"/>
    </row>
    <row r="29" spans="1:4" s="10" customFormat="1" x14ac:dyDescent="0.4">
      <c r="B29" s="9" t="s">
        <v>68</v>
      </c>
      <c r="C29" s="13"/>
      <c r="D29" s="13"/>
    </row>
    <row r="30" spans="1:4" s="10" customFormat="1" x14ac:dyDescent="0.4">
      <c r="B30" s="9" t="s">
        <v>828</v>
      </c>
      <c r="C30" s="13"/>
      <c r="D30" s="13"/>
    </row>
    <row r="31" spans="1:4" s="10" customFormat="1" x14ac:dyDescent="0.4">
      <c r="B31" s="9" t="s">
        <v>837</v>
      </c>
      <c r="C31" s="13"/>
      <c r="D31" s="13"/>
    </row>
    <row r="32" spans="1:4" s="10" customFormat="1" x14ac:dyDescent="0.4">
      <c r="B32" s="9" t="s">
        <v>829</v>
      </c>
      <c r="C32" s="13"/>
      <c r="D32" s="13"/>
    </row>
    <row r="33" spans="2:4" s="10" customFormat="1" x14ac:dyDescent="0.4">
      <c r="B33" s="9" t="s">
        <v>830</v>
      </c>
      <c r="C33" s="13"/>
      <c r="D33" s="13"/>
    </row>
    <row r="34" spans="2:4" s="10" customFormat="1" x14ac:dyDescent="0.4">
      <c r="B34" s="9" t="s">
        <v>831</v>
      </c>
      <c r="C34" s="13"/>
      <c r="D34" s="13"/>
    </row>
    <row r="35" spans="2:4" s="10" customFormat="1" x14ac:dyDescent="0.4">
      <c r="B35" s="9"/>
      <c r="C35" s="13"/>
      <c r="D35" s="13"/>
    </row>
    <row r="36" spans="2:4" s="10" customFormat="1" x14ac:dyDescent="0.4">
      <c r="B36" s="9" t="s">
        <v>69</v>
      </c>
      <c r="C36" s="13"/>
      <c r="D36" s="13"/>
    </row>
    <row r="37" spans="2:4" s="10" customFormat="1" x14ac:dyDescent="0.4">
      <c r="B37" s="9" t="s">
        <v>832</v>
      </c>
      <c r="C37" s="13"/>
      <c r="D37" s="13"/>
    </row>
    <row r="38" spans="2:4" s="10" customFormat="1" x14ac:dyDescent="0.4">
      <c r="B38" s="9" t="s">
        <v>833</v>
      </c>
      <c r="C38" s="13"/>
      <c r="D38" s="13"/>
    </row>
    <row r="39" spans="2:4" s="10" customFormat="1" x14ac:dyDescent="0.4">
      <c r="B39" s="9" t="s">
        <v>834</v>
      </c>
      <c r="C39" s="13"/>
      <c r="D39" s="13"/>
    </row>
    <row r="40" spans="2:4" s="10" customFormat="1" x14ac:dyDescent="0.4">
      <c r="B40" s="9" t="s">
        <v>835</v>
      </c>
      <c r="C40" s="13"/>
      <c r="D40" s="13"/>
    </row>
    <row r="41" spans="2:4" s="10" customFormat="1" x14ac:dyDescent="0.4">
      <c r="B41" s="9" t="s">
        <v>836</v>
      </c>
      <c r="C41" s="13"/>
      <c r="D41" s="13"/>
    </row>
    <row r="42" spans="2:4" s="10" customFormat="1" x14ac:dyDescent="0.4">
      <c r="B42" s="9" t="s">
        <v>838</v>
      </c>
      <c r="C42" s="13"/>
      <c r="D42" s="13"/>
    </row>
    <row r="43" spans="2:4" s="10" customFormat="1" x14ac:dyDescent="0.4">
      <c r="B43" s="9" t="s">
        <v>839</v>
      </c>
      <c r="C43" s="13"/>
      <c r="D43" s="13"/>
    </row>
    <row r="44" spans="2:4" s="10" customFormat="1" x14ac:dyDescent="0.4">
      <c r="B44" s="9" t="s">
        <v>840</v>
      </c>
      <c r="C44" s="13"/>
      <c r="D44" s="13"/>
    </row>
    <row r="45" spans="2:4" s="10" customFormat="1" x14ac:dyDescent="0.4">
      <c r="B45" s="9" t="s">
        <v>921</v>
      </c>
      <c r="C45" s="13"/>
      <c r="D45" s="13"/>
    </row>
    <row r="46" spans="2:4" s="10" customFormat="1" x14ac:dyDescent="0.4">
      <c r="B46" s="9" t="s">
        <v>922</v>
      </c>
      <c r="C46" s="13"/>
      <c r="D46" s="13"/>
    </row>
    <row r="47" spans="2:4" s="10" customFormat="1" x14ac:dyDescent="0.4">
      <c r="B47" s="9" t="s">
        <v>923</v>
      </c>
      <c r="C47" s="13"/>
      <c r="D47" s="13"/>
    </row>
    <row r="48" spans="2:4" s="10" customFormat="1" x14ac:dyDescent="0.4">
      <c r="B48" s="9" t="s">
        <v>231</v>
      </c>
      <c r="C48" s="13"/>
      <c r="D48" s="13"/>
    </row>
    <row r="49" spans="2:4" s="10" customFormat="1" x14ac:dyDescent="0.4">
      <c r="B49" s="9" t="s">
        <v>841</v>
      </c>
      <c r="C49" s="13"/>
      <c r="D49" s="13"/>
    </row>
    <row r="50" spans="2:4" s="10" customFormat="1" x14ac:dyDescent="0.4">
      <c r="B50" s="9" t="s">
        <v>842</v>
      </c>
      <c r="C50" s="13"/>
      <c r="D50" s="13"/>
    </row>
    <row r="51" spans="2:4" s="10" customFormat="1" x14ac:dyDescent="0.4">
      <c r="B51" s="9" t="s">
        <v>843</v>
      </c>
      <c r="C51" s="13"/>
      <c r="D51" s="13"/>
    </row>
    <row r="52" spans="2:4" s="10" customFormat="1" x14ac:dyDescent="0.4">
      <c r="B52" s="9" t="s">
        <v>844</v>
      </c>
      <c r="C52" s="13"/>
      <c r="D52" s="13"/>
    </row>
    <row r="53" spans="2:4" s="10" customFormat="1" x14ac:dyDescent="0.4">
      <c r="B53" s="9" t="s">
        <v>68</v>
      </c>
      <c r="C53" s="13"/>
      <c r="D53" s="13"/>
    </row>
    <row r="54" spans="2:4" s="10" customFormat="1" x14ac:dyDescent="0.4">
      <c r="B54" s="9" t="s">
        <v>845</v>
      </c>
      <c r="C54" s="13"/>
      <c r="D54" s="13"/>
    </row>
    <row r="55" spans="2:4" s="10" customFormat="1" x14ac:dyDescent="0.4">
      <c r="B55" s="9" t="s">
        <v>846</v>
      </c>
      <c r="C55" s="13"/>
      <c r="D55" s="13"/>
    </row>
    <row r="56" spans="2:4" s="10" customFormat="1" x14ac:dyDescent="0.4">
      <c r="B56" s="9" t="s">
        <v>847</v>
      </c>
      <c r="C56" s="13"/>
      <c r="D56" s="13"/>
    </row>
    <row r="57" spans="2:4" s="10" customFormat="1" x14ac:dyDescent="0.4">
      <c r="B57" s="9" t="s">
        <v>848</v>
      </c>
      <c r="C57" s="13"/>
      <c r="D57" s="13"/>
    </row>
    <row r="58" spans="2:4" s="10" customFormat="1" x14ac:dyDescent="0.4">
      <c r="B58" s="9"/>
      <c r="C58" s="13"/>
      <c r="D58" s="13"/>
    </row>
    <row r="59" spans="2:4" s="10" customFormat="1" x14ac:dyDescent="0.4">
      <c r="B59" s="9" t="s">
        <v>849</v>
      </c>
      <c r="C59" s="13"/>
      <c r="D59" s="13"/>
    </row>
    <row r="60" spans="2:4" s="10" customFormat="1" x14ac:dyDescent="0.4">
      <c r="B60" s="9" t="s">
        <v>850</v>
      </c>
      <c r="C60" s="13"/>
      <c r="D60" s="13"/>
    </row>
    <row r="61" spans="2:4" s="10" customFormat="1" x14ac:dyDescent="0.4">
      <c r="B61" s="9" t="s">
        <v>851</v>
      </c>
      <c r="C61" s="13"/>
      <c r="D61" s="13"/>
    </row>
    <row r="62" spans="2:4" s="10" customFormat="1" x14ac:dyDescent="0.4">
      <c r="B62" s="9" t="s">
        <v>852</v>
      </c>
      <c r="C62" s="13"/>
      <c r="D62" s="13"/>
    </row>
    <row r="63" spans="2:4" s="10" customFormat="1" x14ac:dyDescent="0.4">
      <c r="B63" s="9" t="s">
        <v>853</v>
      </c>
      <c r="C63" s="13"/>
      <c r="D63" s="13"/>
    </row>
    <row r="64" spans="2:4" s="10" customFormat="1" x14ac:dyDescent="0.4">
      <c r="B64" s="9" t="s">
        <v>68</v>
      </c>
      <c r="C64" s="13"/>
      <c r="D64" s="13"/>
    </row>
    <row r="65" spans="2:4" s="10" customFormat="1" x14ac:dyDescent="0.4">
      <c r="B65" s="9" t="s">
        <v>777</v>
      </c>
      <c r="C65" s="13"/>
      <c r="D65" s="13"/>
    </row>
    <row r="66" spans="2:4" s="10" customFormat="1" x14ac:dyDescent="0.4">
      <c r="B66" s="9" t="s">
        <v>855</v>
      </c>
      <c r="C66" s="13"/>
      <c r="D66" s="13"/>
    </row>
    <row r="67" spans="2:4" s="10" customFormat="1" x14ac:dyDescent="0.4">
      <c r="B67" s="9" t="s">
        <v>854</v>
      </c>
      <c r="C67" s="13"/>
      <c r="D67" s="13"/>
    </row>
    <row r="68" spans="2:4" s="10" customFormat="1" x14ac:dyDescent="0.4">
      <c r="B68" s="9" t="s">
        <v>856</v>
      </c>
      <c r="C68" s="13"/>
      <c r="D68" s="13"/>
    </row>
    <row r="69" spans="2:4" s="10" customFormat="1" x14ac:dyDescent="0.4">
      <c r="B69" s="9" t="s">
        <v>857</v>
      </c>
      <c r="C69" s="13"/>
      <c r="D69" s="13"/>
    </row>
    <row r="70" spans="2:4" s="10" customFormat="1" x14ac:dyDescent="0.4">
      <c r="B70" s="9"/>
      <c r="C70" s="13"/>
      <c r="D70" s="13"/>
    </row>
    <row r="71" spans="2:4" s="10" customFormat="1" x14ac:dyDescent="0.4">
      <c r="B71" s="217"/>
      <c r="C71" s="14" t="s">
        <v>70</v>
      </c>
    </row>
    <row r="72" spans="2:4" s="10" customFormat="1" x14ac:dyDescent="0.4">
      <c r="C72" s="10" t="s">
        <v>71</v>
      </c>
    </row>
    <row r="73" spans="2:4" s="10" customFormat="1" x14ac:dyDescent="0.4">
      <c r="B73" s="10" t="s">
        <v>858</v>
      </c>
    </row>
    <row r="74" spans="2:4" s="10" customFormat="1" x14ac:dyDescent="0.4">
      <c r="B74" s="10" t="s">
        <v>859</v>
      </c>
    </row>
    <row r="75" spans="2:4" s="10" customFormat="1" x14ac:dyDescent="0.4">
      <c r="C75" s="10" t="s">
        <v>72</v>
      </c>
    </row>
    <row r="76" spans="2:4" s="10" customFormat="1" x14ac:dyDescent="0.4">
      <c r="B76" s="10" t="s">
        <v>860</v>
      </c>
    </row>
    <row r="77" spans="2:4" s="10" customFormat="1" x14ac:dyDescent="0.4">
      <c r="B77" s="10" t="s">
        <v>861</v>
      </c>
    </row>
    <row r="78" spans="2:4" s="10" customFormat="1" x14ac:dyDescent="0.4">
      <c r="C78" s="10" t="s">
        <v>73</v>
      </c>
    </row>
    <row r="79" spans="2:4" s="10" customFormat="1" x14ac:dyDescent="0.4">
      <c r="B79" s="10" t="s">
        <v>862</v>
      </c>
    </row>
    <row r="80" spans="2:4" s="10" customFormat="1" x14ac:dyDescent="0.4">
      <c r="B80" s="10" t="s">
        <v>863</v>
      </c>
    </row>
    <row r="81" spans="1:4" s="10" customFormat="1" x14ac:dyDescent="0.4">
      <c r="C81" s="10" t="s">
        <v>74</v>
      </c>
    </row>
    <row r="82" spans="1:4" s="10" customFormat="1" x14ac:dyDescent="0.4">
      <c r="B82" s="10" t="s">
        <v>864</v>
      </c>
    </row>
    <row r="83" spans="1:4" s="10" customFormat="1" x14ac:dyDescent="0.4">
      <c r="B83" s="10" t="s">
        <v>865</v>
      </c>
    </row>
    <row r="84" spans="1:4" s="10" customFormat="1" x14ac:dyDescent="0.4">
      <c r="C84" s="10" t="s">
        <v>866</v>
      </c>
    </row>
    <row r="85" spans="1:4" s="10" customFormat="1" x14ac:dyDescent="0.4">
      <c r="B85" s="10" t="s">
        <v>867</v>
      </c>
    </row>
    <row r="86" spans="1:4" s="10" customFormat="1" x14ac:dyDescent="0.4">
      <c r="B86" s="10" t="s">
        <v>868</v>
      </c>
    </row>
    <row r="87" spans="1:4" s="10" customFormat="1" x14ac:dyDescent="0.4"/>
    <row r="88" spans="1:4" s="15" customFormat="1" x14ac:dyDescent="0.4">
      <c r="C88" s="16" t="s">
        <v>75</v>
      </c>
    </row>
    <row r="89" spans="1:4" s="15" customFormat="1" x14ac:dyDescent="0.4">
      <c r="C89" s="15" t="s">
        <v>869</v>
      </c>
    </row>
    <row r="90" spans="1:4" s="10" customFormat="1" x14ac:dyDescent="0.4">
      <c r="A90" s="74" t="s">
        <v>232</v>
      </c>
      <c r="B90" s="75"/>
      <c r="C90" s="75"/>
      <c r="D90" s="76"/>
    </row>
    <row r="91" spans="1:4" s="10" customFormat="1" x14ac:dyDescent="0.4">
      <c r="A91" s="74" t="s">
        <v>870</v>
      </c>
      <c r="B91" s="75"/>
      <c r="C91" s="75"/>
      <c r="D91" s="76"/>
    </row>
    <row r="92" spans="1:4" s="10" customFormat="1" x14ac:dyDescent="0.4">
      <c r="A92" s="74"/>
      <c r="B92" s="75" t="s">
        <v>872</v>
      </c>
      <c r="C92" s="75"/>
      <c r="D92" s="76"/>
    </row>
    <row r="93" spans="1:4" s="10" customFormat="1" x14ac:dyDescent="0.4">
      <c r="A93" s="74" t="s">
        <v>871</v>
      </c>
      <c r="B93" s="75" t="s">
        <v>873</v>
      </c>
      <c r="C93" s="75"/>
      <c r="D93" s="76"/>
    </row>
    <row r="94" spans="1:4" s="15" customFormat="1" x14ac:dyDescent="0.4">
      <c r="C94" s="15" t="s">
        <v>920</v>
      </c>
    </row>
    <row r="95" spans="1:4" s="10" customFormat="1" x14ac:dyDescent="0.4">
      <c r="A95" s="74" t="s">
        <v>233</v>
      </c>
      <c r="B95" s="75"/>
      <c r="C95" s="75"/>
      <c r="D95" s="76"/>
    </row>
    <row r="96" spans="1:4" s="10" customFormat="1" x14ac:dyDescent="0.4">
      <c r="A96" s="74" t="s">
        <v>874</v>
      </c>
      <c r="B96" s="75"/>
      <c r="C96" s="75"/>
      <c r="D96" s="76"/>
    </row>
    <row r="97" spans="1:4" s="10" customFormat="1" x14ac:dyDescent="0.4">
      <c r="A97" s="74" t="s">
        <v>876</v>
      </c>
      <c r="B97" s="75"/>
      <c r="C97" s="75"/>
      <c r="D97" s="76"/>
    </row>
    <row r="98" spans="1:4" s="10" customFormat="1" x14ac:dyDescent="0.4">
      <c r="A98" s="74" t="s">
        <v>875</v>
      </c>
      <c r="B98" s="75" t="s">
        <v>877</v>
      </c>
      <c r="C98" s="75"/>
      <c r="D98" s="76"/>
    </row>
    <row r="99" spans="1:4" s="10" customFormat="1" x14ac:dyDescent="0.4">
      <c r="A99" s="74" t="s">
        <v>878</v>
      </c>
      <c r="B99" s="75"/>
      <c r="C99" s="75"/>
      <c r="D99" s="76"/>
    </row>
    <row r="100" spans="1:4" s="10" customFormat="1" x14ac:dyDescent="0.4">
      <c r="A100" s="74"/>
      <c r="B100" s="75"/>
      <c r="C100" s="75"/>
      <c r="D100" s="76"/>
    </row>
    <row r="101" spans="1:4" s="10" customFormat="1" x14ac:dyDescent="0.4">
      <c r="A101" s="74"/>
      <c r="B101" s="75"/>
      <c r="C101" s="75"/>
      <c r="D101" s="76"/>
    </row>
    <row r="102" spans="1:4" s="10" customFormat="1" x14ac:dyDescent="0.4">
      <c r="A102" s="74"/>
      <c r="B102" s="75"/>
      <c r="C102" s="75"/>
      <c r="D102" s="76"/>
    </row>
    <row r="103" spans="1:4" s="10" customFormat="1" x14ac:dyDescent="0.4">
      <c r="A103" s="74"/>
      <c r="B103" s="75"/>
      <c r="C103" s="75"/>
      <c r="D103" s="76"/>
    </row>
    <row r="104" spans="1:4" s="10" customFormat="1" x14ac:dyDescent="0.4">
      <c r="A104" s="74"/>
      <c r="B104" s="75"/>
      <c r="C104" s="75"/>
      <c r="D104" s="76"/>
    </row>
    <row r="105" spans="1:4" s="15" customFormat="1" x14ac:dyDescent="0.4">
      <c r="C105" s="15" t="s">
        <v>76</v>
      </c>
    </row>
    <row r="106" spans="1:4" s="10" customFormat="1" x14ac:dyDescent="0.4">
      <c r="A106" s="74" t="s">
        <v>879</v>
      </c>
      <c r="B106" s="75"/>
      <c r="C106" s="75"/>
      <c r="D106" s="76"/>
    </row>
    <row r="107" spans="1:4" s="10" customFormat="1" x14ac:dyDescent="0.4">
      <c r="A107" s="74" t="s">
        <v>880</v>
      </c>
      <c r="B107" s="75"/>
      <c r="C107" s="75"/>
      <c r="D107" s="76"/>
    </row>
    <row r="108" spans="1:4" s="10" customFormat="1" x14ac:dyDescent="0.4">
      <c r="A108" s="74"/>
      <c r="B108" s="75" t="s">
        <v>881</v>
      </c>
      <c r="C108" s="75"/>
      <c r="D108" s="76"/>
    </row>
    <row r="109" spans="1:4" s="10" customFormat="1" x14ac:dyDescent="0.4">
      <c r="A109" s="74" t="s">
        <v>882</v>
      </c>
      <c r="B109" s="75"/>
      <c r="C109" s="75"/>
      <c r="D109" s="76"/>
    </row>
    <row r="110" spans="1:4" s="10" customFormat="1" x14ac:dyDescent="0.4">
      <c r="A110" s="74" t="s">
        <v>883</v>
      </c>
      <c r="B110" s="75"/>
      <c r="C110" s="75"/>
      <c r="D110" s="76"/>
    </row>
    <row r="111" spans="1:4" s="10" customFormat="1" x14ac:dyDescent="0.4">
      <c r="A111" s="74" t="s">
        <v>884</v>
      </c>
      <c r="B111" s="75"/>
      <c r="C111" s="75"/>
      <c r="D111" s="76"/>
    </row>
    <row r="112" spans="1:4" s="15" customFormat="1" x14ac:dyDescent="0.4">
      <c r="C112" s="15" t="s">
        <v>885</v>
      </c>
    </row>
    <row r="113" spans="1:4" s="10" customFormat="1" x14ac:dyDescent="0.4">
      <c r="A113" s="74" t="s">
        <v>232</v>
      </c>
      <c r="B113" s="75"/>
      <c r="C113" s="75"/>
      <c r="D113" s="76"/>
    </row>
    <row r="114" spans="1:4" s="10" customFormat="1" x14ac:dyDescent="0.4">
      <c r="A114" s="74"/>
      <c r="B114" s="75" t="s">
        <v>886</v>
      </c>
      <c r="C114" s="75"/>
      <c r="D114" s="76"/>
    </row>
    <row r="115" spans="1:4" s="10" customFormat="1" x14ac:dyDescent="0.4">
      <c r="A115" s="74"/>
      <c r="B115" s="75" t="s">
        <v>887</v>
      </c>
      <c r="C115" s="75"/>
      <c r="D115" s="76"/>
    </row>
    <row r="116" spans="1:4" s="10" customFormat="1" x14ac:dyDescent="0.4">
      <c r="A116" s="74" t="s">
        <v>888</v>
      </c>
      <c r="B116" s="75"/>
      <c r="C116" s="75"/>
      <c r="D116" s="76"/>
    </row>
    <row r="117" spans="1:4" s="10" customFormat="1" x14ac:dyDescent="0.4">
      <c r="A117" s="74"/>
      <c r="B117" s="75" t="s">
        <v>889</v>
      </c>
      <c r="C117" s="75"/>
      <c r="D117" s="76"/>
    </row>
    <row r="118" spans="1:4" x14ac:dyDescent="0.4">
      <c r="B118" s="8" t="s">
        <v>890</v>
      </c>
    </row>
    <row r="119" spans="1:4" x14ac:dyDescent="0.4">
      <c r="C119" s="8" t="s">
        <v>891</v>
      </c>
    </row>
    <row r="120" spans="1:4" x14ac:dyDescent="0.4">
      <c r="A120" s="8" t="s">
        <v>892</v>
      </c>
    </row>
    <row r="121" spans="1:4" x14ac:dyDescent="0.4">
      <c r="B121" s="8" t="s">
        <v>893</v>
      </c>
    </row>
    <row r="122" spans="1:4" x14ac:dyDescent="0.4">
      <c r="B122" s="8" t="s">
        <v>894</v>
      </c>
    </row>
    <row r="123" spans="1:4" x14ac:dyDescent="0.4">
      <c r="A123" s="8" t="s">
        <v>895</v>
      </c>
    </row>
    <row r="124" spans="1:4" x14ac:dyDescent="0.4">
      <c r="B124" s="8" t="s">
        <v>896</v>
      </c>
    </row>
    <row r="125" spans="1:4" x14ac:dyDescent="0.4">
      <c r="B125" s="8" t="s">
        <v>897</v>
      </c>
    </row>
    <row r="127" spans="1:4" x14ac:dyDescent="0.4">
      <c r="B127" s="8" t="s">
        <v>898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G733"/>
  <sheetViews>
    <sheetView topLeftCell="A604" zoomScale="130" zoomScaleNormal="130" workbookViewId="0">
      <selection activeCell="A611" sqref="A611"/>
    </sheetView>
  </sheetViews>
  <sheetFormatPr defaultColWidth="9.109375" defaultRowHeight="18" x14ac:dyDescent="0.35"/>
  <cols>
    <col min="1" max="1" width="74.6640625" style="123" customWidth="1"/>
    <col min="2" max="2" width="6.6640625" style="124" customWidth="1"/>
    <col min="3" max="3" width="8.33203125" style="124" customWidth="1"/>
    <col min="4" max="4" width="7.6640625" style="73" customWidth="1"/>
    <col min="5" max="5" width="7.109375" style="73" customWidth="1"/>
    <col min="6" max="6" width="11.44140625" style="73" bestFit="1" customWidth="1"/>
    <col min="7" max="16384" width="9.109375" style="73"/>
  </cols>
  <sheetData>
    <row r="1" spans="1:5" s="17" customFormat="1" ht="25.8" x14ac:dyDescent="0.5">
      <c r="A1" s="235" t="s">
        <v>77</v>
      </c>
      <c r="B1" s="235"/>
      <c r="C1" s="235"/>
      <c r="D1" s="235"/>
    </row>
    <row r="2" spans="1:5" s="17" customFormat="1" ht="23.4" x14ac:dyDescent="0.45">
      <c r="A2" s="236" t="s">
        <v>669</v>
      </c>
      <c r="B2" s="236"/>
      <c r="C2" s="236"/>
      <c r="D2" s="236"/>
    </row>
    <row r="3" spans="1:5" s="17" customFormat="1" ht="12" customHeight="1" x14ac:dyDescent="0.35">
      <c r="A3" s="18"/>
      <c r="B3" s="19"/>
      <c r="C3" s="19"/>
    </row>
    <row r="4" spans="1:5" s="10" customFormat="1" ht="21" x14ac:dyDescent="0.4">
      <c r="A4" s="9" t="s">
        <v>78</v>
      </c>
      <c r="B4" s="13"/>
      <c r="C4" s="13"/>
    </row>
    <row r="5" spans="1:5" s="10" customFormat="1" ht="21" x14ac:dyDescent="0.4">
      <c r="A5" s="9" t="s">
        <v>769</v>
      </c>
      <c r="B5" s="13"/>
      <c r="C5" s="13"/>
    </row>
    <row r="6" spans="1:5" s="10" customFormat="1" ht="21" x14ac:dyDescent="0.4">
      <c r="A6" s="9" t="s">
        <v>671</v>
      </c>
      <c r="B6" s="8"/>
      <c r="C6" s="8"/>
      <c r="E6" s="8"/>
    </row>
    <row r="7" spans="1:5" s="10" customFormat="1" ht="21" x14ac:dyDescent="0.4">
      <c r="A7" s="9" t="s">
        <v>672</v>
      </c>
      <c r="B7" s="8"/>
      <c r="C7" s="8"/>
      <c r="E7" s="8"/>
    </row>
    <row r="8" spans="1:5" s="10" customFormat="1" ht="21" x14ac:dyDescent="0.4">
      <c r="A8" s="9" t="s">
        <v>673</v>
      </c>
      <c r="B8" s="8"/>
      <c r="C8" s="8"/>
      <c r="E8" s="8"/>
    </row>
    <row r="9" spans="1:5" s="10" customFormat="1" ht="21" x14ac:dyDescent="0.4">
      <c r="A9" s="9" t="s">
        <v>768</v>
      </c>
      <c r="B9" s="8"/>
      <c r="C9" s="8"/>
      <c r="E9" s="8"/>
    </row>
    <row r="10" spans="1:5" s="10" customFormat="1" ht="21" x14ac:dyDescent="0.4">
      <c r="A10" s="9" t="s">
        <v>674</v>
      </c>
      <c r="B10" s="8"/>
      <c r="C10" s="8"/>
      <c r="E10" s="8"/>
    </row>
    <row r="11" spans="1:5" s="10" customFormat="1" ht="21" x14ac:dyDescent="0.4">
      <c r="A11" s="9"/>
      <c r="B11" s="13"/>
      <c r="C11" s="13"/>
    </row>
    <row r="12" spans="1:5" s="10" customFormat="1" ht="21" x14ac:dyDescent="0.4">
      <c r="A12" s="20" t="s">
        <v>79</v>
      </c>
      <c r="B12" s="13"/>
      <c r="C12" s="13"/>
    </row>
    <row r="13" spans="1:5" s="10" customFormat="1" ht="21" x14ac:dyDescent="0.4">
      <c r="A13" s="21" t="s">
        <v>80</v>
      </c>
      <c r="B13" s="13"/>
      <c r="C13" s="13"/>
    </row>
    <row r="14" spans="1:5" s="10" customFormat="1" ht="21" x14ac:dyDescent="0.4">
      <c r="A14" s="21" t="s">
        <v>81</v>
      </c>
      <c r="B14" s="13"/>
      <c r="C14" s="13"/>
    </row>
    <row r="15" spans="1:5" s="10" customFormat="1" ht="21" x14ac:dyDescent="0.4">
      <c r="A15" s="22" t="s">
        <v>82</v>
      </c>
      <c r="B15" s="23" t="s">
        <v>83</v>
      </c>
      <c r="C15" s="24" t="s">
        <v>84</v>
      </c>
    </row>
    <row r="16" spans="1:5" s="10" customFormat="1" ht="21" x14ac:dyDescent="0.4">
      <c r="A16" s="25" t="s">
        <v>85</v>
      </c>
      <c r="B16" s="26"/>
      <c r="C16" s="27"/>
    </row>
    <row r="17" spans="1:3" s="10" customFormat="1" ht="21" x14ac:dyDescent="0.4">
      <c r="A17" s="28" t="s">
        <v>87</v>
      </c>
      <c r="B17" s="29">
        <f>'EPE (Elementary 2)'!B44</f>
        <v>19</v>
      </c>
      <c r="C17" s="30">
        <f>B17*100/280</f>
        <v>6.7857142857142856</v>
      </c>
    </row>
    <row r="18" spans="1:3" s="10" customFormat="1" ht="21" x14ac:dyDescent="0.4">
      <c r="A18" s="31" t="s">
        <v>86</v>
      </c>
      <c r="B18" s="32">
        <f>'EPE (Elementary 2)'!B45</f>
        <v>18</v>
      </c>
      <c r="C18" s="33">
        <f t="shared" ref="C18:C31" si="0">B18*100/280</f>
        <v>6.4285714285714288</v>
      </c>
    </row>
    <row r="19" spans="1:3" s="10" customFormat="1" ht="21" x14ac:dyDescent="0.4">
      <c r="A19" s="25" t="s">
        <v>88</v>
      </c>
      <c r="B19" s="34"/>
      <c r="C19" s="30"/>
    </row>
    <row r="20" spans="1:3" s="10" customFormat="1" ht="21" x14ac:dyDescent="0.4">
      <c r="A20" s="28" t="s">
        <v>87</v>
      </c>
      <c r="B20" s="35">
        <f>'EPE (Intermediate)'!B93</f>
        <v>48</v>
      </c>
      <c r="C20" s="30">
        <f t="shared" si="0"/>
        <v>17.142857142857142</v>
      </c>
    </row>
    <row r="21" spans="1:3" s="10" customFormat="1" ht="21" x14ac:dyDescent="0.4">
      <c r="A21" s="31" t="s">
        <v>86</v>
      </c>
      <c r="B21" s="36">
        <f>'EPE (Intermediate)'!B94</f>
        <v>36</v>
      </c>
      <c r="C21" s="33">
        <f t="shared" si="0"/>
        <v>12.857142857142858</v>
      </c>
    </row>
    <row r="22" spans="1:3" s="10" customFormat="1" ht="21" x14ac:dyDescent="0.4">
      <c r="A22" s="25" t="s">
        <v>89</v>
      </c>
      <c r="B22" s="34"/>
      <c r="C22" s="30"/>
    </row>
    <row r="23" spans="1:3" s="10" customFormat="1" ht="21" x14ac:dyDescent="0.4">
      <c r="A23" s="28" t="s">
        <v>87</v>
      </c>
      <c r="B23" s="35">
        <f>'EPE (Pre-Intermediate)'!B85</f>
        <v>51</v>
      </c>
      <c r="C23" s="30">
        <f t="shared" si="0"/>
        <v>18.214285714285715</v>
      </c>
    </row>
    <row r="24" spans="1:3" s="10" customFormat="1" ht="21" x14ac:dyDescent="0.4">
      <c r="A24" s="31" t="s">
        <v>86</v>
      </c>
      <c r="B24" s="36">
        <f>'EPE (Pre-Intermediate)'!B86</f>
        <v>27</v>
      </c>
      <c r="C24" s="33">
        <f t="shared" si="0"/>
        <v>9.6428571428571423</v>
      </c>
    </row>
    <row r="25" spans="1:3" s="10" customFormat="1" ht="21" x14ac:dyDescent="0.4">
      <c r="A25" s="25" t="s">
        <v>90</v>
      </c>
      <c r="B25" s="34"/>
      <c r="C25" s="30"/>
    </row>
    <row r="26" spans="1:3" s="10" customFormat="1" ht="21" x14ac:dyDescent="0.4">
      <c r="A26" s="28" t="s">
        <v>87</v>
      </c>
      <c r="B26" s="35">
        <v>22</v>
      </c>
      <c r="C26" s="30">
        <f t="shared" si="0"/>
        <v>7.8571428571428568</v>
      </c>
    </row>
    <row r="27" spans="1:3" s="10" customFormat="1" ht="21" x14ac:dyDescent="0.4">
      <c r="A27" s="31" t="s">
        <v>86</v>
      </c>
      <c r="B27" s="36">
        <v>18</v>
      </c>
      <c r="C27" s="33">
        <f t="shared" si="0"/>
        <v>6.4285714285714288</v>
      </c>
    </row>
    <row r="28" spans="1:3" s="10" customFormat="1" ht="21" x14ac:dyDescent="0.4">
      <c r="A28" s="25" t="s">
        <v>670</v>
      </c>
      <c r="B28" s="34"/>
      <c r="C28" s="30"/>
    </row>
    <row r="29" spans="1:3" s="10" customFormat="1" ht="21" x14ac:dyDescent="0.4">
      <c r="A29" s="28" t="s">
        <v>87</v>
      </c>
      <c r="B29" s="35">
        <f>'EPE (Upper-Intermediate)'!B48</f>
        <v>22</v>
      </c>
      <c r="C29" s="30">
        <f t="shared" si="0"/>
        <v>7.8571428571428568</v>
      </c>
    </row>
    <row r="30" spans="1:3" s="10" customFormat="1" ht="21" x14ac:dyDescent="0.4">
      <c r="A30" s="31" t="s">
        <v>86</v>
      </c>
      <c r="B30" s="36">
        <f>'EPE (Upper-Intermediate)'!B49</f>
        <v>19</v>
      </c>
      <c r="C30" s="30">
        <f t="shared" si="0"/>
        <v>6.7857142857142856</v>
      </c>
    </row>
    <row r="31" spans="1:3" s="10" customFormat="1" ht="21.75" customHeight="1" x14ac:dyDescent="0.4">
      <c r="A31" s="37" t="s">
        <v>91</v>
      </c>
      <c r="B31" s="38">
        <f>SUM(B17:B30)</f>
        <v>280</v>
      </c>
      <c r="C31" s="39">
        <f t="shared" si="0"/>
        <v>100</v>
      </c>
    </row>
    <row r="32" spans="1:3" s="10" customFormat="1" ht="21" x14ac:dyDescent="0.4">
      <c r="A32" s="40"/>
      <c r="B32" s="41"/>
      <c r="C32" s="42"/>
    </row>
    <row r="33" spans="1:4" s="10" customFormat="1" ht="21" x14ac:dyDescent="0.4">
      <c r="A33" s="40"/>
      <c r="B33" s="41"/>
      <c r="C33" s="42"/>
    </row>
    <row r="34" spans="1:4" s="10" customFormat="1" ht="21" x14ac:dyDescent="0.4">
      <c r="A34" s="40"/>
      <c r="B34" s="41"/>
      <c r="C34" s="42"/>
    </row>
    <row r="35" spans="1:4" s="10" customFormat="1" ht="21" x14ac:dyDescent="0.4">
      <c r="A35" s="9" t="s">
        <v>770</v>
      </c>
      <c r="B35" s="13"/>
      <c r="C35" s="13"/>
    </row>
    <row r="36" spans="1:4" s="10" customFormat="1" ht="21" x14ac:dyDescent="0.4">
      <c r="A36" s="9" t="s">
        <v>905</v>
      </c>
      <c r="B36" s="13"/>
      <c r="C36" s="13"/>
    </row>
    <row r="37" spans="1:4" s="10" customFormat="1" ht="21" x14ac:dyDescent="0.4">
      <c r="A37" s="9" t="s">
        <v>906</v>
      </c>
      <c r="B37" s="13"/>
      <c r="C37" s="13"/>
    </row>
    <row r="38" spans="1:4" s="10" customFormat="1" ht="21" x14ac:dyDescent="0.4">
      <c r="A38" s="9" t="s">
        <v>908</v>
      </c>
      <c r="B38" s="13"/>
      <c r="C38" s="13"/>
    </row>
    <row r="39" spans="1:4" s="10" customFormat="1" ht="21" x14ac:dyDescent="0.4">
      <c r="A39" s="9" t="s">
        <v>907</v>
      </c>
      <c r="B39" s="13"/>
      <c r="C39" s="13"/>
    </row>
    <row r="40" spans="1:4" s="10" customFormat="1" ht="21" x14ac:dyDescent="0.4">
      <c r="A40" s="9"/>
      <c r="B40" s="13"/>
      <c r="C40" s="13"/>
    </row>
    <row r="41" spans="1:4" s="10" customFormat="1" ht="20.25" customHeight="1" x14ac:dyDescent="0.4">
      <c r="A41" s="43" t="s">
        <v>92</v>
      </c>
      <c r="B41" s="13"/>
      <c r="C41" s="13"/>
    </row>
    <row r="42" spans="1:4" s="10" customFormat="1" ht="21.75" customHeight="1" x14ac:dyDescent="0.4">
      <c r="A42" s="22" t="s">
        <v>82</v>
      </c>
      <c r="B42" s="44" t="s">
        <v>83</v>
      </c>
      <c r="C42" s="44" t="s">
        <v>84</v>
      </c>
    </row>
    <row r="43" spans="1:4" s="10" customFormat="1" ht="21" x14ac:dyDescent="0.4">
      <c r="A43" s="25" t="s">
        <v>85</v>
      </c>
      <c r="B43" s="34"/>
      <c r="C43" s="34"/>
    </row>
    <row r="44" spans="1:4" s="10" customFormat="1" ht="21" x14ac:dyDescent="0.4">
      <c r="A44" s="28" t="s">
        <v>93</v>
      </c>
      <c r="B44" s="29">
        <v>24</v>
      </c>
      <c r="C44" s="30">
        <f>B44*100/280</f>
        <v>8.5714285714285712</v>
      </c>
      <c r="D44" s="45"/>
    </row>
    <row r="45" spans="1:4" s="10" customFormat="1" ht="21" x14ac:dyDescent="0.4">
      <c r="A45" s="50" t="s">
        <v>94</v>
      </c>
      <c r="B45" s="29">
        <v>9</v>
      </c>
      <c r="C45" s="30">
        <f t="shared" ref="C45:C66" si="1">B45*100/280</f>
        <v>3.2142857142857144</v>
      </c>
      <c r="D45" s="46"/>
    </row>
    <row r="46" spans="1:4" s="10" customFormat="1" ht="21" x14ac:dyDescent="0.4">
      <c r="A46" s="50" t="s">
        <v>95</v>
      </c>
      <c r="B46" s="32">
        <v>4</v>
      </c>
      <c r="C46" s="33">
        <f t="shared" si="1"/>
        <v>1.4285714285714286</v>
      </c>
      <c r="D46" s="46"/>
    </row>
    <row r="47" spans="1:4" s="10" customFormat="1" ht="21" x14ac:dyDescent="0.4">
      <c r="A47" s="25" t="s">
        <v>96</v>
      </c>
      <c r="B47" s="35"/>
      <c r="C47" s="30"/>
    </row>
    <row r="48" spans="1:4" s="10" customFormat="1" ht="21" x14ac:dyDescent="0.4">
      <c r="A48" s="28" t="s">
        <v>93</v>
      </c>
      <c r="B48" s="29">
        <v>42</v>
      </c>
      <c r="C48" s="30">
        <f t="shared" si="1"/>
        <v>15</v>
      </c>
    </row>
    <row r="49" spans="1:4" s="10" customFormat="1" ht="21" x14ac:dyDescent="0.4">
      <c r="A49" s="50" t="s">
        <v>94</v>
      </c>
      <c r="B49" s="29">
        <v>26</v>
      </c>
      <c r="C49" s="30">
        <f t="shared" si="1"/>
        <v>9.2857142857142865</v>
      </c>
    </row>
    <row r="50" spans="1:4" s="10" customFormat="1" ht="21" x14ac:dyDescent="0.4">
      <c r="A50" s="50" t="s">
        <v>95</v>
      </c>
      <c r="B50" s="29">
        <v>15</v>
      </c>
      <c r="C50" s="30">
        <f t="shared" si="1"/>
        <v>5.3571428571428568</v>
      </c>
    </row>
    <row r="51" spans="1:4" s="10" customFormat="1" ht="21" x14ac:dyDescent="0.4">
      <c r="A51" s="51" t="s">
        <v>98</v>
      </c>
      <c r="B51" s="32">
        <v>1</v>
      </c>
      <c r="C51" s="33">
        <f t="shared" si="1"/>
        <v>0.35714285714285715</v>
      </c>
    </row>
    <row r="52" spans="1:4" s="10" customFormat="1" ht="21" x14ac:dyDescent="0.4">
      <c r="A52" s="194" t="s">
        <v>97</v>
      </c>
      <c r="B52" s="34"/>
      <c r="C52" s="30"/>
      <c r="D52" s="46"/>
    </row>
    <row r="53" spans="1:4" s="10" customFormat="1" ht="21" x14ac:dyDescent="0.4">
      <c r="A53" s="50" t="s">
        <v>93</v>
      </c>
      <c r="B53" s="35">
        <v>35</v>
      </c>
      <c r="C53" s="30">
        <f t="shared" si="1"/>
        <v>12.5</v>
      </c>
      <c r="D53" s="46"/>
    </row>
    <row r="54" spans="1:4" s="10" customFormat="1" ht="21" x14ac:dyDescent="0.4">
      <c r="A54" s="50" t="s">
        <v>94</v>
      </c>
      <c r="B54" s="35">
        <v>27</v>
      </c>
      <c r="C54" s="30">
        <f t="shared" si="1"/>
        <v>9.6428571428571423</v>
      </c>
      <c r="D54" s="46"/>
    </row>
    <row r="55" spans="1:4" s="10" customFormat="1" ht="21" x14ac:dyDescent="0.4">
      <c r="A55" s="50" t="s">
        <v>95</v>
      </c>
      <c r="B55" s="35">
        <v>15</v>
      </c>
      <c r="C55" s="30">
        <f t="shared" si="1"/>
        <v>5.3571428571428568</v>
      </c>
      <c r="D55" s="46"/>
    </row>
    <row r="56" spans="1:4" s="10" customFormat="1" ht="21" x14ac:dyDescent="0.4">
      <c r="A56" s="51" t="s">
        <v>98</v>
      </c>
      <c r="B56" s="36">
        <v>1</v>
      </c>
      <c r="C56" s="33">
        <f t="shared" si="1"/>
        <v>0.35714285714285715</v>
      </c>
      <c r="D56" s="46"/>
    </row>
    <row r="57" spans="1:4" s="10" customFormat="1" ht="21" x14ac:dyDescent="0.4">
      <c r="A57" s="28" t="s">
        <v>90</v>
      </c>
      <c r="B57" s="35"/>
      <c r="C57" s="30"/>
    </row>
    <row r="58" spans="1:4" s="10" customFormat="1" ht="21" x14ac:dyDescent="0.4">
      <c r="A58" s="28" t="s">
        <v>93</v>
      </c>
      <c r="B58" s="29">
        <v>22</v>
      </c>
      <c r="C58" s="30">
        <f t="shared" si="1"/>
        <v>7.8571428571428568</v>
      </c>
      <c r="D58" s="45"/>
    </row>
    <row r="59" spans="1:4" s="10" customFormat="1" ht="21" x14ac:dyDescent="0.4">
      <c r="A59" s="50" t="s">
        <v>94</v>
      </c>
      <c r="B59" s="29">
        <v>15</v>
      </c>
      <c r="C59" s="30">
        <f t="shared" si="1"/>
        <v>5.3571428571428568</v>
      </c>
      <c r="D59" s="46"/>
    </row>
    <row r="60" spans="1:4" s="10" customFormat="1" ht="21" x14ac:dyDescent="0.4">
      <c r="A60" s="51" t="s">
        <v>95</v>
      </c>
      <c r="B60" s="32">
        <v>3</v>
      </c>
      <c r="C60" s="33">
        <f t="shared" si="1"/>
        <v>1.0714285714285714</v>
      </c>
      <c r="D60" s="46"/>
    </row>
    <row r="61" spans="1:4" s="10" customFormat="1" ht="21" x14ac:dyDescent="0.4">
      <c r="A61" s="50" t="s">
        <v>675</v>
      </c>
      <c r="B61" s="29"/>
      <c r="C61" s="30"/>
      <c r="D61" s="46"/>
    </row>
    <row r="62" spans="1:4" s="10" customFormat="1" ht="21" x14ac:dyDescent="0.4">
      <c r="A62" s="50" t="s">
        <v>93</v>
      </c>
      <c r="B62" s="29">
        <v>3</v>
      </c>
      <c r="C62" s="30">
        <f t="shared" si="1"/>
        <v>1.0714285714285714</v>
      </c>
      <c r="D62" s="46"/>
    </row>
    <row r="63" spans="1:4" s="10" customFormat="1" ht="21" x14ac:dyDescent="0.4">
      <c r="A63" s="50" t="s">
        <v>94</v>
      </c>
      <c r="B63" s="29">
        <v>23</v>
      </c>
      <c r="C63" s="30">
        <f t="shared" si="1"/>
        <v>8.2142857142857135</v>
      </c>
      <c r="D63" s="46"/>
    </row>
    <row r="64" spans="1:4" s="10" customFormat="1" ht="21" x14ac:dyDescent="0.4">
      <c r="A64" s="50" t="s">
        <v>95</v>
      </c>
      <c r="B64" s="29">
        <v>14</v>
      </c>
      <c r="C64" s="30">
        <f t="shared" si="1"/>
        <v>5</v>
      </c>
      <c r="D64" s="46"/>
    </row>
    <row r="65" spans="1:4" s="10" customFormat="1" ht="21" x14ac:dyDescent="0.4">
      <c r="A65" s="50" t="s">
        <v>98</v>
      </c>
      <c r="B65" s="29">
        <v>1</v>
      </c>
      <c r="C65" s="33">
        <f t="shared" si="1"/>
        <v>0.35714285714285715</v>
      </c>
      <c r="D65" s="46"/>
    </row>
    <row r="66" spans="1:4" s="10" customFormat="1" ht="21" x14ac:dyDescent="0.4">
      <c r="A66" s="47" t="s">
        <v>91</v>
      </c>
      <c r="B66" s="48">
        <f>SUM(B43:B65)</f>
        <v>280</v>
      </c>
      <c r="C66" s="213">
        <f t="shared" si="1"/>
        <v>100</v>
      </c>
      <c r="D66" s="45"/>
    </row>
    <row r="67" spans="1:4" s="10" customFormat="1" ht="21" x14ac:dyDescent="0.4">
      <c r="A67" s="40"/>
      <c r="B67" s="41"/>
      <c r="C67" s="42"/>
      <c r="D67" s="46"/>
    </row>
    <row r="68" spans="1:4" s="10" customFormat="1" ht="21" x14ac:dyDescent="0.4">
      <c r="A68" s="40"/>
      <c r="B68" s="41"/>
      <c r="C68" s="42"/>
      <c r="D68" s="46"/>
    </row>
    <row r="69" spans="1:4" s="10" customFormat="1" ht="21" x14ac:dyDescent="0.4">
      <c r="A69" s="9" t="s">
        <v>924</v>
      </c>
      <c r="B69" s="13"/>
      <c r="C69" s="13"/>
    </row>
    <row r="70" spans="1:4" s="10" customFormat="1" ht="21" x14ac:dyDescent="0.4">
      <c r="A70" s="9" t="s">
        <v>771</v>
      </c>
      <c r="B70" s="13"/>
      <c r="C70" s="13"/>
    </row>
    <row r="71" spans="1:4" s="10" customFormat="1" ht="21" x14ac:dyDescent="0.4">
      <c r="A71" s="9" t="s">
        <v>909</v>
      </c>
      <c r="B71" s="13"/>
      <c r="C71" s="13"/>
    </row>
    <row r="72" spans="1:4" s="10" customFormat="1" ht="21" x14ac:dyDescent="0.4">
      <c r="A72" s="9" t="s">
        <v>910</v>
      </c>
      <c r="B72" s="13"/>
      <c r="C72" s="13"/>
    </row>
    <row r="73" spans="1:4" s="10" customFormat="1" ht="21" x14ac:dyDescent="0.4">
      <c r="A73" s="9" t="s">
        <v>911</v>
      </c>
      <c r="B73" s="13"/>
      <c r="C73" s="13"/>
    </row>
    <row r="74" spans="1:4" s="10" customFormat="1" ht="21" x14ac:dyDescent="0.4">
      <c r="A74" s="9" t="s">
        <v>925</v>
      </c>
      <c r="B74" s="13"/>
      <c r="C74" s="13"/>
    </row>
    <row r="75" spans="1:4" s="10" customFormat="1" ht="21" x14ac:dyDescent="0.4">
      <c r="A75" s="9" t="s">
        <v>912</v>
      </c>
      <c r="B75" s="13"/>
      <c r="C75" s="13"/>
    </row>
    <row r="76" spans="1:4" s="10" customFormat="1" ht="21" x14ac:dyDescent="0.4">
      <c r="A76" s="9"/>
      <c r="B76" s="13"/>
      <c r="C76" s="13"/>
    </row>
    <row r="77" spans="1:4" s="10" customFormat="1" ht="21" x14ac:dyDescent="0.4">
      <c r="A77" s="43" t="s">
        <v>99</v>
      </c>
      <c r="B77" s="13"/>
      <c r="C77" s="13"/>
    </row>
    <row r="78" spans="1:4" s="10" customFormat="1" ht="21" x14ac:dyDescent="0.4">
      <c r="A78" s="22" t="s">
        <v>82</v>
      </c>
      <c r="B78" s="24" t="s">
        <v>83</v>
      </c>
      <c r="C78" s="24" t="s">
        <v>84</v>
      </c>
    </row>
    <row r="79" spans="1:4" s="10" customFormat="1" ht="21" x14ac:dyDescent="0.4">
      <c r="A79" s="25" t="s">
        <v>100</v>
      </c>
      <c r="B79" s="49"/>
      <c r="C79" s="49"/>
      <c r="D79" s="46"/>
    </row>
    <row r="80" spans="1:4" s="10" customFormat="1" ht="21" x14ac:dyDescent="0.4">
      <c r="A80" s="28" t="s">
        <v>101</v>
      </c>
      <c r="B80" s="29">
        <v>24</v>
      </c>
      <c r="C80" s="30">
        <f>B80*100/280</f>
        <v>8.5714285714285712</v>
      </c>
      <c r="D80" s="46"/>
    </row>
    <row r="81" spans="1:4" s="10" customFormat="1" ht="21" x14ac:dyDescent="0.4">
      <c r="A81" s="28" t="s">
        <v>102</v>
      </c>
      <c r="B81" s="29">
        <v>13</v>
      </c>
      <c r="C81" s="33">
        <f t="shared" ref="C81:C94" si="2">B81*100/280</f>
        <v>4.6428571428571432</v>
      </c>
      <c r="D81" s="46"/>
    </row>
    <row r="82" spans="1:4" s="10" customFormat="1" ht="21" x14ac:dyDescent="0.4">
      <c r="A82" s="25" t="s">
        <v>88</v>
      </c>
      <c r="B82" s="23"/>
      <c r="C82" s="30"/>
    </row>
    <row r="83" spans="1:4" s="10" customFormat="1" ht="21" x14ac:dyDescent="0.4">
      <c r="A83" s="28" t="s">
        <v>101</v>
      </c>
      <c r="B83" s="29">
        <v>56</v>
      </c>
      <c r="C83" s="30">
        <f t="shared" si="2"/>
        <v>20</v>
      </c>
      <c r="D83" s="46"/>
    </row>
    <row r="84" spans="1:4" s="10" customFormat="1" ht="21" x14ac:dyDescent="0.4">
      <c r="A84" s="31" t="s">
        <v>102</v>
      </c>
      <c r="B84" s="32">
        <v>28</v>
      </c>
      <c r="C84" s="33">
        <f t="shared" si="2"/>
        <v>10</v>
      </c>
    </row>
    <row r="85" spans="1:4" s="10" customFormat="1" ht="21" x14ac:dyDescent="0.4">
      <c r="A85" s="25" t="s">
        <v>103</v>
      </c>
      <c r="B85" s="44"/>
      <c r="C85" s="30"/>
    </row>
    <row r="86" spans="1:4" s="10" customFormat="1" ht="21" x14ac:dyDescent="0.4">
      <c r="A86" s="28" t="s">
        <v>101</v>
      </c>
      <c r="B86" s="29">
        <v>51</v>
      </c>
      <c r="C86" s="30">
        <f t="shared" si="2"/>
        <v>18.214285714285715</v>
      </c>
      <c r="D86" s="46"/>
    </row>
    <row r="87" spans="1:4" s="10" customFormat="1" ht="21" x14ac:dyDescent="0.4">
      <c r="A87" s="31" t="s">
        <v>102</v>
      </c>
      <c r="B87" s="36">
        <v>27</v>
      </c>
      <c r="C87" s="33">
        <f t="shared" si="2"/>
        <v>9.6428571428571423</v>
      </c>
    </row>
    <row r="88" spans="1:4" s="10" customFormat="1" ht="21" x14ac:dyDescent="0.4">
      <c r="A88" s="28" t="s">
        <v>90</v>
      </c>
      <c r="B88" s="34"/>
      <c r="C88" s="30"/>
      <c r="D88" s="46"/>
    </row>
    <row r="89" spans="1:4" s="10" customFormat="1" ht="21" x14ac:dyDescent="0.4">
      <c r="A89" s="50" t="s">
        <v>101</v>
      </c>
      <c r="B89" s="29">
        <v>2</v>
      </c>
      <c r="C89" s="30">
        <f t="shared" si="2"/>
        <v>0.7142857142857143</v>
      </c>
      <c r="D89" s="46"/>
    </row>
    <row r="90" spans="1:4" s="10" customFormat="1" ht="21" x14ac:dyDescent="0.4">
      <c r="A90" s="28" t="s">
        <v>102</v>
      </c>
      <c r="B90" s="35">
        <v>38</v>
      </c>
      <c r="C90" s="33">
        <f t="shared" si="2"/>
        <v>13.571428571428571</v>
      </c>
      <c r="D90" s="46"/>
    </row>
    <row r="91" spans="1:4" s="10" customFormat="1" ht="21" x14ac:dyDescent="0.4">
      <c r="A91" s="194" t="s">
        <v>675</v>
      </c>
      <c r="B91" s="34"/>
      <c r="C91" s="30"/>
      <c r="D91" s="46"/>
    </row>
    <row r="92" spans="1:4" s="10" customFormat="1" ht="21" x14ac:dyDescent="0.4">
      <c r="A92" s="50" t="s">
        <v>101</v>
      </c>
      <c r="B92" s="35">
        <v>4</v>
      </c>
      <c r="C92" s="30">
        <f t="shared" si="2"/>
        <v>1.4285714285714286</v>
      </c>
      <c r="D92" s="46"/>
    </row>
    <row r="93" spans="1:4" s="10" customFormat="1" ht="21" x14ac:dyDescent="0.4">
      <c r="A93" s="51" t="s">
        <v>102</v>
      </c>
      <c r="B93" s="36">
        <v>37</v>
      </c>
      <c r="C93" s="30">
        <f t="shared" si="2"/>
        <v>13.214285714285714</v>
      </c>
      <c r="D93" s="46"/>
    </row>
    <row r="94" spans="1:4" s="10" customFormat="1" ht="21" x14ac:dyDescent="0.4">
      <c r="A94" s="37" t="s">
        <v>91</v>
      </c>
      <c r="B94" s="38">
        <f>SUM(B80:B93)</f>
        <v>280</v>
      </c>
      <c r="C94" s="39">
        <f t="shared" si="2"/>
        <v>100</v>
      </c>
    </row>
    <row r="95" spans="1:4" s="10" customFormat="1" ht="21" x14ac:dyDescent="0.4">
      <c r="A95" s="52"/>
      <c r="B95" s="41"/>
      <c r="C95" s="42"/>
    </row>
    <row r="96" spans="1:4" s="10" customFormat="1" ht="21" x14ac:dyDescent="0.4">
      <c r="A96" s="9" t="s">
        <v>913</v>
      </c>
      <c r="B96" s="13"/>
      <c r="C96" s="13"/>
    </row>
    <row r="97" spans="1:3" s="10" customFormat="1" ht="21" x14ac:dyDescent="0.4">
      <c r="A97" s="9" t="s">
        <v>926</v>
      </c>
      <c r="B97" s="13"/>
      <c r="C97" s="13"/>
    </row>
    <row r="98" spans="1:3" s="10" customFormat="1" ht="21" x14ac:dyDescent="0.4">
      <c r="A98" s="9" t="s">
        <v>914</v>
      </c>
      <c r="B98" s="13"/>
      <c r="C98" s="13"/>
    </row>
    <row r="99" spans="1:3" s="10" customFormat="1" ht="21" x14ac:dyDescent="0.4">
      <c r="A99" s="9" t="s">
        <v>915</v>
      </c>
      <c r="B99" s="13"/>
      <c r="C99" s="13"/>
    </row>
    <row r="100" spans="1:3" s="10" customFormat="1" ht="21" x14ac:dyDescent="0.4">
      <c r="A100" s="9" t="s">
        <v>916</v>
      </c>
      <c r="B100" s="13"/>
      <c r="C100" s="13"/>
    </row>
    <row r="101" spans="1:3" s="10" customFormat="1" ht="21" x14ac:dyDescent="0.4">
      <c r="A101" s="9" t="s">
        <v>917</v>
      </c>
      <c r="B101" s="13"/>
      <c r="C101" s="13"/>
    </row>
    <row r="102" spans="1:3" s="10" customFormat="1" ht="21" x14ac:dyDescent="0.4">
      <c r="A102" s="9"/>
      <c r="B102" s="13"/>
      <c r="C102" s="13"/>
    </row>
    <row r="103" spans="1:3" s="10" customFormat="1" ht="21" x14ac:dyDescent="0.4">
      <c r="A103" s="9"/>
      <c r="B103" s="13"/>
      <c r="C103" s="13"/>
    </row>
    <row r="104" spans="1:3" s="157" customFormat="1" ht="21.75" customHeight="1" x14ac:dyDescent="0.4">
      <c r="A104" s="155" t="s">
        <v>104</v>
      </c>
      <c r="B104" s="156"/>
      <c r="C104" s="156"/>
    </row>
    <row r="105" spans="1:3" s="157" customFormat="1" ht="19.5" customHeight="1" x14ac:dyDescent="0.4">
      <c r="A105" s="158" t="s">
        <v>82</v>
      </c>
      <c r="B105" s="159" t="s">
        <v>83</v>
      </c>
      <c r="C105" s="159" t="s">
        <v>84</v>
      </c>
    </row>
    <row r="106" spans="1:3" s="157" customFormat="1" ht="19.8" x14ac:dyDescent="0.4">
      <c r="A106" s="160" t="s">
        <v>105</v>
      </c>
      <c r="B106" s="161"/>
      <c r="C106" s="162"/>
    </row>
    <row r="107" spans="1:3" s="166" customFormat="1" ht="18.75" customHeight="1" x14ac:dyDescent="0.25">
      <c r="A107" s="163" t="s">
        <v>106</v>
      </c>
      <c r="B107" s="164">
        <v>9</v>
      </c>
      <c r="C107" s="165">
        <f>B107*100/280</f>
        <v>3.2142857142857144</v>
      </c>
    </row>
    <row r="108" spans="1:3" s="166" customFormat="1" ht="18.75" customHeight="1" x14ac:dyDescent="0.25">
      <c r="A108" s="163" t="s">
        <v>107</v>
      </c>
      <c r="B108" s="164">
        <v>3</v>
      </c>
      <c r="C108" s="165">
        <f t="shared" ref="C108:C117" si="3">B108*100/280</f>
        <v>1.0714285714285714</v>
      </c>
    </row>
    <row r="109" spans="1:3" s="166" customFormat="1" ht="18.75" customHeight="1" x14ac:dyDescent="0.25">
      <c r="A109" s="163" t="s">
        <v>108</v>
      </c>
      <c r="B109" s="164">
        <v>6</v>
      </c>
      <c r="C109" s="165">
        <f t="shared" si="3"/>
        <v>2.1428571428571428</v>
      </c>
    </row>
    <row r="110" spans="1:3" s="166" customFormat="1" ht="18.75" customHeight="1" x14ac:dyDescent="0.25">
      <c r="A110" s="163" t="s">
        <v>230</v>
      </c>
      <c r="B110" s="164">
        <v>1</v>
      </c>
      <c r="C110" s="165">
        <f t="shared" si="3"/>
        <v>0.35714285714285715</v>
      </c>
    </row>
    <row r="111" spans="1:3" s="166" customFormat="1" ht="18.75" customHeight="1" x14ac:dyDescent="0.25">
      <c r="A111" s="163" t="s">
        <v>110</v>
      </c>
      <c r="B111" s="164">
        <v>3</v>
      </c>
      <c r="C111" s="165">
        <f t="shared" si="3"/>
        <v>1.0714285714285714</v>
      </c>
    </row>
    <row r="112" spans="1:3" s="166" customFormat="1" ht="18.75" customHeight="1" x14ac:dyDescent="0.25">
      <c r="A112" s="163" t="s">
        <v>109</v>
      </c>
      <c r="B112" s="164">
        <v>3</v>
      </c>
      <c r="C112" s="165">
        <f t="shared" si="3"/>
        <v>1.0714285714285714</v>
      </c>
    </row>
    <row r="113" spans="1:4" s="166" customFormat="1" ht="18.75" customHeight="1" x14ac:dyDescent="0.25">
      <c r="A113" s="163" t="s">
        <v>111</v>
      </c>
      <c r="B113" s="164">
        <v>5</v>
      </c>
      <c r="C113" s="165">
        <f t="shared" si="3"/>
        <v>1.7857142857142858</v>
      </c>
    </row>
    <row r="114" spans="1:4" s="166" customFormat="1" ht="18.75" customHeight="1" x14ac:dyDescent="0.25">
      <c r="A114" s="163" t="s">
        <v>117</v>
      </c>
      <c r="B114" s="164">
        <v>2</v>
      </c>
      <c r="C114" s="165">
        <f t="shared" si="3"/>
        <v>0.7142857142857143</v>
      </c>
    </row>
    <row r="115" spans="1:4" s="166" customFormat="1" ht="18.75" customHeight="1" x14ac:dyDescent="0.25">
      <c r="A115" s="163" t="s">
        <v>113</v>
      </c>
      <c r="B115" s="164">
        <v>1</v>
      </c>
      <c r="C115" s="165">
        <f t="shared" si="3"/>
        <v>0.35714285714285715</v>
      </c>
    </row>
    <row r="116" spans="1:4" s="166" customFormat="1" ht="18.75" customHeight="1" x14ac:dyDescent="0.25">
      <c r="A116" s="163" t="s">
        <v>114</v>
      </c>
      <c r="B116" s="164">
        <v>3</v>
      </c>
      <c r="C116" s="165">
        <f t="shared" si="3"/>
        <v>1.0714285714285714</v>
      </c>
    </row>
    <row r="117" spans="1:4" s="166" customFormat="1" ht="18.75" customHeight="1" x14ac:dyDescent="0.25">
      <c r="A117" s="163" t="s">
        <v>119</v>
      </c>
      <c r="B117" s="164">
        <v>1</v>
      </c>
      <c r="C117" s="167">
        <f t="shared" si="3"/>
        <v>0.35714285714285715</v>
      </c>
    </row>
    <row r="118" spans="1:4" s="166" customFormat="1" ht="18.75" customHeight="1" x14ac:dyDescent="0.25">
      <c r="A118" s="168" t="s">
        <v>88</v>
      </c>
      <c r="B118" s="154"/>
      <c r="C118" s="165"/>
    </row>
    <row r="119" spans="1:4" s="166" customFormat="1" ht="18.75" customHeight="1" x14ac:dyDescent="0.25">
      <c r="A119" s="163" t="s">
        <v>107</v>
      </c>
      <c r="B119" s="169">
        <v>5</v>
      </c>
      <c r="C119" s="165">
        <f>B119*100/280</f>
        <v>1.7857142857142858</v>
      </c>
    </row>
    <row r="120" spans="1:4" s="166" customFormat="1" ht="18.75" customHeight="1" x14ac:dyDescent="0.25">
      <c r="A120" s="163" t="s">
        <v>108</v>
      </c>
      <c r="B120" s="169">
        <v>15</v>
      </c>
      <c r="C120" s="165">
        <f t="shared" ref="C120:C132" si="4">B120*100/280</f>
        <v>5.3571428571428568</v>
      </c>
    </row>
    <row r="121" spans="1:4" s="166" customFormat="1" ht="18.75" customHeight="1" x14ac:dyDescent="0.25">
      <c r="A121" s="163" t="s">
        <v>106</v>
      </c>
      <c r="B121" s="169">
        <v>20</v>
      </c>
      <c r="C121" s="165">
        <f t="shared" si="4"/>
        <v>7.1428571428571432</v>
      </c>
      <c r="D121" s="170"/>
    </row>
    <row r="122" spans="1:4" s="166" customFormat="1" ht="18.75" customHeight="1" x14ac:dyDescent="0.25">
      <c r="A122" s="163" t="s">
        <v>120</v>
      </c>
      <c r="B122" s="169">
        <v>3</v>
      </c>
      <c r="C122" s="165">
        <f t="shared" si="4"/>
        <v>1.0714285714285714</v>
      </c>
      <c r="D122" s="170"/>
    </row>
    <row r="123" spans="1:4" s="166" customFormat="1" ht="18.75" customHeight="1" x14ac:dyDescent="0.25">
      <c r="A123" s="163" t="s">
        <v>113</v>
      </c>
      <c r="B123" s="169">
        <v>16</v>
      </c>
      <c r="C123" s="165">
        <f t="shared" si="4"/>
        <v>5.7142857142857144</v>
      </c>
      <c r="D123" s="171"/>
    </row>
    <row r="124" spans="1:4" s="166" customFormat="1" ht="18.75" customHeight="1" x14ac:dyDescent="0.25">
      <c r="A124" s="163" t="s">
        <v>111</v>
      </c>
      <c r="B124" s="169">
        <v>4</v>
      </c>
      <c r="C124" s="165">
        <f t="shared" si="4"/>
        <v>1.4285714285714286</v>
      </c>
      <c r="D124" s="171"/>
    </row>
    <row r="125" spans="1:4" s="166" customFormat="1" ht="18.75" customHeight="1" x14ac:dyDescent="0.25">
      <c r="A125" s="163" t="s">
        <v>678</v>
      </c>
      <c r="B125" s="169">
        <v>5</v>
      </c>
      <c r="C125" s="165">
        <f t="shared" si="4"/>
        <v>1.7857142857142858</v>
      </c>
      <c r="D125" s="171"/>
    </row>
    <row r="126" spans="1:4" s="166" customFormat="1" ht="18.75" customHeight="1" x14ac:dyDescent="0.25">
      <c r="A126" s="163" t="s">
        <v>112</v>
      </c>
      <c r="B126" s="169">
        <v>1</v>
      </c>
      <c r="C126" s="165">
        <f t="shared" si="4"/>
        <v>0.35714285714285715</v>
      </c>
      <c r="D126" s="171"/>
    </row>
    <row r="127" spans="1:4" s="166" customFormat="1" ht="18.75" customHeight="1" x14ac:dyDescent="0.25">
      <c r="A127" s="163" t="s">
        <v>116</v>
      </c>
      <c r="B127" s="169">
        <v>2</v>
      </c>
      <c r="C127" s="165">
        <f t="shared" si="4"/>
        <v>0.7142857142857143</v>
      </c>
      <c r="D127" s="171"/>
    </row>
    <row r="128" spans="1:4" s="166" customFormat="1" ht="18.75" customHeight="1" x14ac:dyDescent="0.25">
      <c r="A128" s="163" t="s">
        <v>109</v>
      </c>
      <c r="B128" s="169">
        <v>5</v>
      </c>
      <c r="C128" s="165">
        <f t="shared" si="4"/>
        <v>1.7857142857142858</v>
      </c>
      <c r="D128" s="171"/>
    </row>
    <row r="129" spans="1:4" s="166" customFormat="1" ht="18.75" customHeight="1" x14ac:dyDescent="0.25">
      <c r="A129" s="163" t="s">
        <v>119</v>
      </c>
      <c r="B129" s="169">
        <v>4</v>
      </c>
      <c r="C129" s="165">
        <f t="shared" si="4"/>
        <v>1.4285714285714286</v>
      </c>
      <c r="D129" s="171"/>
    </row>
    <row r="130" spans="1:4" s="166" customFormat="1" ht="18.75" customHeight="1" x14ac:dyDescent="0.25">
      <c r="A130" s="163" t="s">
        <v>110</v>
      </c>
      <c r="B130" s="169">
        <v>2</v>
      </c>
      <c r="C130" s="165">
        <f t="shared" si="4"/>
        <v>0.7142857142857143</v>
      </c>
      <c r="D130" s="171"/>
    </row>
    <row r="131" spans="1:4" s="166" customFormat="1" ht="18.75" customHeight="1" x14ac:dyDescent="0.25">
      <c r="A131" s="163" t="s">
        <v>230</v>
      </c>
      <c r="B131" s="169">
        <v>1</v>
      </c>
      <c r="C131" s="165">
        <f t="shared" si="4"/>
        <v>0.35714285714285715</v>
      </c>
      <c r="D131" s="171"/>
    </row>
    <row r="132" spans="1:4" s="166" customFormat="1" ht="18.75" customHeight="1" x14ac:dyDescent="0.25">
      <c r="A132" s="210" t="s">
        <v>114</v>
      </c>
      <c r="B132" s="208">
        <v>1</v>
      </c>
      <c r="C132" s="167">
        <f t="shared" si="4"/>
        <v>0.35714285714285715</v>
      </c>
      <c r="D132" s="171"/>
    </row>
    <row r="133" spans="1:4" s="166" customFormat="1" ht="18.75" customHeight="1" x14ac:dyDescent="0.25">
      <c r="A133" s="214"/>
      <c r="B133" s="215"/>
      <c r="C133" s="211"/>
      <c r="D133" s="171"/>
    </row>
    <row r="134" spans="1:4" s="166" customFormat="1" ht="18.75" customHeight="1" x14ac:dyDescent="0.25">
      <c r="A134" s="214"/>
      <c r="B134" s="215"/>
      <c r="C134" s="211"/>
      <c r="D134" s="171"/>
    </row>
    <row r="135" spans="1:4" s="166" customFormat="1" ht="18.75" customHeight="1" x14ac:dyDescent="0.25">
      <c r="A135" s="214"/>
      <c r="B135" s="215"/>
      <c r="C135" s="211"/>
      <c r="D135" s="171"/>
    </row>
    <row r="136" spans="1:4" s="166" customFormat="1" ht="18.75" customHeight="1" x14ac:dyDescent="0.25">
      <c r="A136" s="214"/>
      <c r="B136" s="215"/>
      <c r="C136" s="211"/>
      <c r="D136" s="171"/>
    </row>
    <row r="137" spans="1:4" s="166" customFormat="1" ht="18.75" customHeight="1" x14ac:dyDescent="0.25">
      <c r="A137" s="214"/>
      <c r="B137" s="215"/>
      <c r="C137" s="211"/>
      <c r="D137" s="171"/>
    </row>
    <row r="138" spans="1:4" s="166" customFormat="1" ht="18.75" customHeight="1" x14ac:dyDescent="0.25">
      <c r="A138" s="214"/>
      <c r="B138" s="215"/>
      <c r="C138" s="211"/>
      <c r="D138" s="171"/>
    </row>
    <row r="139" spans="1:4" s="166" customFormat="1" ht="18.75" customHeight="1" x14ac:dyDescent="0.25">
      <c r="A139" s="214"/>
      <c r="B139" s="215"/>
      <c r="C139" s="211"/>
      <c r="D139" s="171"/>
    </row>
    <row r="140" spans="1:4" s="166" customFormat="1" ht="18.75" customHeight="1" x14ac:dyDescent="0.25">
      <c r="A140" s="214"/>
      <c r="B140" s="215"/>
      <c r="C140" s="211"/>
      <c r="D140" s="171"/>
    </row>
    <row r="141" spans="1:4" s="166" customFormat="1" ht="18.75" customHeight="1" x14ac:dyDescent="0.25">
      <c r="A141" s="47" t="s">
        <v>82</v>
      </c>
      <c r="B141" s="48" t="s">
        <v>83</v>
      </c>
      <c r="C141" s="173" t="s">
        <v>84</v>
      </c>
      <c r="D141" s="171"/>
    </row>
    <row r="142" spans="1:4" s="166" customFormat="1" ht="18.75" customHeight="1" x14ac:dyDescent="0.25">
      <c r="A142" s="168" t="s">
        <v>115</v>
      </c>
      <c r="B142" s="154"/>
      <c r="C142" s="165"/>
      <c r="D142" s="171"/>
    </row>
    <row r="143" spans="1:4" s="166" customFormat="1" ht="18.75" customHeight="1" x14ac:dyDescent="0.25">
      <c r="A143" s="163" t="s">
        <v>230</v>
      </c>
      <c r="B143" s="164">
        <v>1</v>
      </c>
      <c r="C143" s="165">
        <f>B143*100/280</f>
        <v>0.35714285714285715</v>
      </c>
      <c r="D143" s="171"/>
    </row>
    <row r="144" spans="1:4" s="166" customFormat="1" ht="18.75" customHeight="1" x14ac:dyDescent="0.25">
      <c r="A144" s="205" t="s">
        <v>113</v>
      </c>
      <c r="B144" s="164">
        <v>21</v>
      </c>
      <c r="C144" s="165">
        <f t="shared" ref="C144:C150" si="5">B144*100/280</f>
        <v>7.5</v>
      </c>
      <c r="D144" s="171"/>
    </row>
    <row r="145" spans="1:4" s="166" customFormat="1" ht="18.75" customHeight="1" x14ac:dyDescent="0.25">
      <c r="A145" s="205" t="s">
        <v>109</v>
      </c>
      <c r="B145" s="164">
        <v>6</v>
      </c>
      <c r="C145" s="165">
        <f t="shared" si="5"/>
        <v>2.1428571428571428</v>
      </c>
      <c r="D145" s="171"/>
    </row>
    <row r="146" spans="1:4" s="166" customFormat="1" ht="18.75" customHeight="1" x14ac:dyDescent="0.25">
      <c r="A146" s="205" t="s">
        <v>112</v>
      </c>
      <c r="B146" s="164">
        <v>2</v>
      </c>
      <c r="C146" s="165">
        <f t="shared" si="5"/>
        <v>0.7142857142857143</v>
      </c>
      <c r="D146" s="171"/>
    </row>
    <row r="147" spans="1:4" s="166" customFormat="1" ht="18.75" customHeight="1" x14ac:dyDescent="0.25">
      <c r="A147" s="205" t="s">
        <v>108</v>
      </c>
      <c r="B147" s="164">
        <v>10</v>
      </c>
      <c r="C147" s="165">
        <f t="shared" si="5"/>
        <v>3.5714285714285716</v>
      </c>
      <c r="D147" s="171"/>
    </row>
    <row r="148" spans="1:4" s="166" customFormat="1" ht="18.75" customHeight="1" x14ac:dyDescent="0.25">
      <c r="A148" s="205" t="s">
        <v>120</v>
      </c>
      <c r="B148" s="164">
        <v>1</v>
      </c>
      <c r="C148" s="165">
        <f t="shared" si="5"/>
        <v>0.35714285714285715</v>
      </c>
      <c r="D148" s="171"/>
    </row>
    <row r="149" spans="1:4" s="166" customFormat="1" ht="18.75" customHeight="1" x14ac:dyDescent="0.25">
      <c r="A149" s="163" t="s">
        <v>106</v>
      </c>
      <c r="B149" s="169">
        <v>14</v>
      </c>
      <c r="C149" s="216">
        <f t="shared" si="5"/>
        <v>5</v>
      </c>
      <c r="D149" s="171"/>
    </row>
    <row r="150" spans="1:4" s="166" customFormat="1" ht="18.75" customHeight="1" x14ac:dyDescent="0.25">
      <c r="A150" s="163" t="s">
        <v>678</v>
      </c>
      <c r="B150" s="169">
        <v>4</v>
      </c>
      <c r="C150" s="216">
        <f t="shared" si="5"/>
        <v>1.4285714285714286</v>
      </c>
      <c r="D150" s="171"/>
    </row>
    <row r="151" spans="1:4" s="166" customFormat="1" ht="18.75" customHeight="1" x14ac:dyDescent="0.25">
      <c r="A151" s="163" t="s">
        <v>111</v>
      </c>
      <c r="B151" s="169">
        <v>6</v>
      </c>
      <c r="C151" s="216">
        <f>B151*100/280</f>
        <v>2.1428571428571428</v>
      </c>
      <c r="D151" s="171"/>
    </row>
    <row r="152" spans="1:4" s="166" customFormat="1" ht="18.75" customHeight="1" x14ac:dyDescent="0.25">
      <c r="A152" s="163" t="s">
        <v>679</v>
      </c>
      <c r="B152" s="164">
        <v>1</v>
      </c>
      <c r="C152" s="165">
        <f t="shared" ref="C152:C155" si="6">B152*100/280</f>
        <v>0.35714285714285715</v>
      </c>
      <c r="D152" s="171"/>
    </row>
    <row r="153" spans="1:4" s="166" customFormat="1" ht="18.75" customHeight="1" x14ac:dyDescent="0.25">
      <c r="A153" s="163" t="s">
        <v>119</v>
      </c>
      <c r="B153" s="164">
        <v>4</v>
      </c>
      <c r="C153" s="165">
        <f t="shared" si="6"/>
        <v>1.4285714285714286</v>
      </c>
      <c r="D153" s="171"/>
    </row>
    <row r="154" spans="1:4" s="166" customFormat="1" ht="18.75" customHeight="1" x14ac:dyDescent="0.25">
      <c r="A154" s="163" t="s">
        <v>114</v>
      </c>
      <c r="B154" s="164">
        <v>2</v>
      </c>
      <c r="C154" s="165">
        <f t="shared" si="6"/>
        <v>0.7142857142857143</v>
      </c>
      <c r="D154" s="171"/>
    </row>
    <row r="155" spans="1:4" s="166" customFormat="1" ht="18.75" customHeight="1" x14ac:dyDescent="0.25">
      <c r="A155" s="163" t="s">
        <v>107</v>
      </c>
      <c r="B155" s="208">
        <v>6</v>
      </c>
      <c r="C155" s="165">
        <f t="shared" si="6"/>
        <v>2.1428571428571428</v>
      </c>
      <c r="D155" s="171"/>
    </row>
    <row r="156" spans="1:4" s="166" customFormat="1" ht="18.75" customHeight="1" x14ac:dyDescent="0.25">
      <c r="A156" s="168" t="s">
        <v>118</v>
      </c>
      <c r="B156" s="164"/>
      <c r="C156" s="212"/>
      <c r="D156" s="171"/>
    </row>
    <row r="157" spans="1:4" s="166" customFormat="1" ht="18.75" customHeight="1" x14ac:dyDescent="0.25">
      <c r="A157" s="163" t="s">
        <v>110</v>
      </c>
      <c r="B157" s="164">
        <v>2</v>
      </c>
      <c r="C157" s="165">
        <f>B157*100/280</f>
        <v>0.7142857142857143</v>
      </c>
      <c r="D157" s="171"/>
    </row>
    <row r="158" spans="1:4" s="166" customFormat="1" ht="18.75" customHeight="1" x14ac:dyDescent="0.25">
      <c r="A158" s="163" t="s">
        <v>111</v>
      </c>
      <c r="B158" s="164">
        <v>4</v>
      </c>
      <c r="C158" s="165">
        <f t="shared" ref="C158:C165" si="7">B158*100/280</f>
        <v>1.4285714285714286</v>
      </c>
      <c r="D158" s="171"/>
    </row>
    <row r="159" spans="1:4" s="166" customFormat="1" ht="18.75" customHeight="1" x14ac:dyDescent="0.25">
      <c r="A159" s="163" t="s">
        <v>107</v>
      </c>
      <c r="B159" s="164">
        <v>2</v>
      </c>
      <c r="C159" s="165">
        <f t="shared" si="7"/>
        <v>0.7142857142857143</v>
      </c>
      <c r="D159" s="171"/>
    </row>
    <row r="160" spans="1:4" s="166" customFormat="1" ht="18.75" customHeight="1" x14ac:dyDescent="0.25">
      <c r="A160" s="163" t="s">
        <v>106</v>
      </c>
      <c r="B160" s="164">
        <v>12</v>
      </c>
      <c r="C160" s="165">
        <f t="shared" si="7"/>
        <v>4.2857142857142856</v>
      </c>
      <c r="D160" s="171"/>
    </row>
    <row r="161" spans="1:4" s="166" customFormat="1" ht="18.75" customHeight="1" x14ac:dyDescent="0.25">
      <c r="A161" s="163" t="s">
        <v>108</v>
      </c>
      <c r="B161" s="164">
        <v>5</v>
      </c>
      <c r="C161" s="165">
        <f t="shared" si="7"/>
        <v>1.7857142857142858</v>
      </c>
      <c r="D161" s="171"/>
    </row>
    <row r="162" spans="1:4" s="166" customFormat="1" ht="18.75" customHeight="1" x14ac:dyDescent="0.25">
      <c r="A162" s="163" t="s">
        <v>113</v>
      </c>
      <c r="B162" s="164">
        <v>5</v>
      </c>
      <c r="C162" s="165">
        <f t="shared" si="7"/>
        <v>1.7857142857142858</v>
      </c>
      <c r="D162" s="171"/>
    </row>
    <row r="163" spans="1:4" s="166" customFormat="1" ht="18.75" customHeight="1" x14ac:dyDescent="0.25">
      <c r="A163" s="163" t="s">
        <v>109</v>
      </c>
      <c r="B163" s="169">
        <v>7</v>
      </c>
      <c r="C163" s="165">
        <f t="shared" si="7"/>
        <v>2.5</v>
      </c>
      <c r="D163" s="171"/>
    </row>
    <row r="164" spans="1:4" s="166" customFormat="1" ht="18.75" customHeight="1" x14ac:dyDescent="0.25">
      <c r="A164" s="163" t="s">
        <v>230</v>
      </c>
      <c r="B164" s="164">
        <v>1</v>
      </c>
      <c r="C164" s="165">
        <f t="shared" si="7"/>
        <v>0.35714285714285715</v>
      </c>
      <c r="D164" s="171"/>
    </row>
    <row r="165" spans="1:4" s="166" customFormat="1" ht="18.75" customHeight="1" x14ac:dyDescent="0.25">
      <c r="A165" s="163" t="s">
        <v>114</v>
      </c>
      <c r="B165" s="164">
        <v>2</v>
      </c>
      <c r="C165" s="167">
        <f t="shared" si="7"/>
        <v>0.7142857142857143</v>
      </c>
      <c r="D165" s="171"/>
    </row>
    <row r="166" spans="1:4" s="166" customFormat="1" ht="18.75" customHeight="1" x14ac:dyDescent="0.25">
      <c r="A166" s="204" t="s">
        <v>680</v>
      </c>
      <c r="B166" s="207"/>
      <c r="C166" s="165"/>
      <c r="D166" s="171"/>
    </row>
    <row r="167" spans="1:4" s="166" customFormat="1" ht="18.75" customHeight="1" x14ac:dyDescent="0.25">
      <c r="A167" s="205" t="s">
        <v>111</v>
      </c>
      <c r="B167" s="169">
        <v>3</v>
      </c>
      <c r="C167" s="165">
        <f>B167*100/280</f>
        <v>1.0714285714285714</v>
      </c>
      <c r="D167" s="171"/>
    </row>
    <row r="168" spans="1:4" s="166" customFormat="1" ht="18.75" customHeight="1" x14ac:dyDescent="0.25">
      <c r="A168" s="205" t="s">
        <v>114</v>
      </c>
      <c r="B168" s="169">
        <v>2</v>
      </c>
      <c r="C168" s="165">
        <f t="shared" ref="C168:C174" si="8">B168*100/280</f>
        <v>0.7142857142857143</v>
      </c>
      <c r="D168" s="171"/>
    </row>
    <row r="169" spans="1:4" s="166" customFormat="1" ht="18.75" customHeight="1" x14ac:dyDescent="0.25">
      <c r="A169" s="205" t="s">
        <v>113</v>
      </c>
      <c r="B169" s="169">
        <v>4</v>
      </c>
      <c r="C169" s="165">
        <f t="shared" si="8"/>
        <v>1.4285714285714286</v>
      </c>
      <c r="D169" s="171"/>
    </row>
    <row r="170" spans="1:4" s="166" customFormat="1" ht="18.75" customHeight="1" x14ac:dyDescent="0.25">
      <c r="A170" s="205" t="s">
        <v>116</v>
      </c>
      <c r="B170" s="169">
        <v>2</v>
      </c>
      <c r="C170" s="165">
        <f t="shared" si="8"/>
        <v>0.7142857142857143</v>
      </c>
      <c r="D170" s="171"/>
    </row>
    <row r="171" spans="1:4" s="166" customFormat="1" ht="18.75" customHeight="1" x14ac:dyDescent="0.25">
      <c r="A171" s="205" t="s">
        <v>119</v>
      </c>
      <c r="B171" s="169">
        <v>4</v>
      </c>
      <c r="C171" s="165">
        <f t="shared" si="8"/>
        <v>1.4285714285714286</v>
      </c>
      <c r="D171" s="171"/>
    </row>
    <row r="172" spans="1:4" s="166" customFormat="1" ht="18.75" customHeight="1" x14ac:dyDescent="0.25">
      <c r="A172" s="205" t="s">
        <v>108</v>
      </c>
      <c r="B172" s="169">
        <v>2</v>
      </c>
      <c r="C172" s="165">
        <f t="shared" si="8"/>
        <v>0.7142857142857143</v>
      </c>
      <c r="D172" s="171"/>
    </row>
    <row r="173" spans="1:4" s="166" customFormat="1" ht="18.75" customHeight="1" x14ac:dyDescent="0.25">
      <c r="A173" s="205" t="s">
        <v>109</v>
      </c>
      <c r="B173" s="169">
        <v>5</v>
      </c>
      <c r="C173" s="165">
        <f t="shared" si="8"/>
        <v>1.7857142857142858</v>
      </c>
      <c r="D173" s="171"/>
    </row>
    <row r="174" spans="1:4" s="166" customFormat="1" ht="18.75" customHeight="1" x14ac:dyDescent="0.25">
      <c r="A174" s="206" t="s">
        <v>106</v>
      </c>
      <c r="B174" s="208">
        <v>19</v>
      </c>
      <c r="C174" s="165">
        <f t="shared" si="8"/>
        <v>6.7857142857142856</v>
      </c>
      <c r="D174" s="171"/>
    </row>
    <row r="175" spans="1:4" s="166" customFormat="1" ht="18.75" customHeight="1" x14ac:dyDescent="0.25">
      <c r="A175" s="82" t="s">
        <v>91</v>
      </c>
      <c r="B175" s="172">
        <f>SUM(B107:B174)</f>
        <v>280</v>
      </c>
      <c r="C175" s="173">
        <f>B175*100/280</f>
        <v>100</v>
      </c>
    </row>
    <row r="176" spans="1:4" s="10" customFormat="1" ht="21" x14ac:dyDescent="0.4">
      <c r="A176" s="40"/>
      <c r="B176" s="41"/>
      <c r="C176" s="42"/>
    </row>
    <row r="177" spans="1:3" s="10" customFormat="1" ht="21" x14ac:dyDescent="0.4">
      <c r="A177" s="40"/>
      <c r="B177" s="41"/>
      <c r="C177" s="42"/>
    </row>
    <row r="178" spans="1:3" s="10" customFormat="1" ht="21" x14ac:dyDescent="0.4">
      <c r="A178" s="40"/>
      <c r="B178" s="41"/>
      <c r="C178" s="42"/>
    </row>
    <row r="179" spans="1:3" s="10" customFormat="1" ht="21" x14ac:dyDescent="0.4">
      <c r="A179" s="9" t="s">
        <v>760</v>
      </c>
      <c r="B179" s="13"/>
      <c r="C179" s="13"/>
    </row>
    <row r="180" spans="1:3" s="10" customFormat="1" ht="21" x14ac:dyDescent="0.4">
      <c r="A180" s="57" t="s">
        <v>919</v>
      </c>
      <c r="B180" s="41"/>
      <c r="C180" s="42"/>
    </row>
    <row r="181" spans="1:3" s="10" customFormat="1" ht="21" x14ac:dyDescent="0.4">
      <c r="A181" s="57" t="s">
        <v>772</v>
      </c>
      <c r="B181" s="41"/>
      <c r="C181" s="42"/>
    </row>
    <row r="182" spans="1:3" s="10" customFormat="1" ht="21" x14ac:dyDescent="0.4">
      <c r="A182" s="9" t="s">
        <v>937</v>
      </c>
      <c r="B182" s="13"/>
      <c r="C182" s="13"/>
    </row>
    <row r="183" spans="1:3" s="10" customFormat="1" ht="21" x14ac:dyDescent="0.4">
      <c r="A183" s="9" t="s">
        <v>773</v>
      </c>
      <c r="B183" s="13"/>
      <c r="C183" s="13"/>
    </row>
    <row r="184" spans="1:3" s="10" customFormat="1" ht="21" x14ac:dyDescent="0.4">
      <c r="A184" s="9" t="s">
        <v>774</v>
      </c>
      <c r="B184" s="13"/>
      <c r="C184" s="13"/>
    </row>
    <row r="185" spans="1:3" s="10" customFormat="1" ht="21" x14ac:dyDescent="0.4">
      <c r="A185" s="9" t="s">
        <v>775</v>
      </c>
      <c r="B185" s="13"/>
      <c r="C185" s="13"/>
    </row>
    <row r="186" spans="1:3" s="10" customFormat="1" ht="21" x14ac:dyDescent="0.4">
      <c r="A186" s="9" t="s">
        <v>918</v>
      </c>
      <c r="B186" s="13"/>
      <c r="C186" s="13"/>
    </row>
    <row r="187" spans="1:3" s="10" customFormat="1" ht="21" x14ac:dyDescent="0.4">
      <c r="A187" s="9" t="s">
        <v>776</v>
      </c>
      <c r="B187" s="13"/>
      <c r="C187" s="13"/>
    </row>
    <row r="188" spans="1:3" s="10" customFormat="1" ht="21" x14ac:dyDescent="0.4">
      <c r="A188" s="9" t="s">
        <v>777</v>
      </c>
      <c r="B188" s="13"/>
      <c r="C188" s="13"/>
    </row>
    <row r="189" spans="1:3" s="10" customFormat="1" ht="21" x14ac:dyDescent="0.4">
      <c r="A189" s="9" t="s">
        <v>778</v>
      </c>
      <c r="B189" s="13"/>
      <c r="C189" s="13"/>
    </row>
    <row r="190" spans="1:3" s="10" customFormat="1" ht="21" x14ac:dyDescent="0.4">
      <c r="A190" s="9"/>
      <c r="B190" s="13"/>
      <c r="C190" s="13"/>
    </row>
    <row r="191" spans="1:3" s="10" customFormat="1" ht="21.75" customHeight="1" x14ac:dyDescent="0.4">
      <c r="A191" s="43" t="s">
        <v>121</v>
      </c>
      <c r="B191" s="13"/>
      <c r="C191" s="13"/>
    </row>
    <row r="192" spans="1:3" s="10" customFormat="1" ht="21" x14ac:dyDescent="0.4">
      <c r="A192" s="58" t="s">
        <v>82</v>
      </c>
      <c r="B192" s="24" t="s">
        <v>83</v>
      </c>
      <c r="C192" s="24" t="s">
        <v>84</v>
      </c>
    </row>
    <row r="193" spans="1:4" s="10" customFormat="1" ht="21" x14ac:dyDescent="0.4">
      <c r="A193" s="25" t="s">
        <v>122</v>
      </c>
      <c r="B193" s="44"/>
      <c r="C193" s="44"/>
      <c r="D193" s="45"/>
    </row>
    <row r="194" spans="1:4" s="10" customFormat="1" ht="21" x14ac:dyDescent="0.4">
      <c r="A194" s="28" t="s">
        <v>691</v>
      </c>
      <c r="B194" s="29">
        <v>1</v>
      </c>
      <c r="C194" s="30">
        <f>B194*100/280</f>
        <v>0.35714285714285715</v>
      </c>
      <c r="D194" s="45"/>
    </row>
    <row r="195" spans="1:4" s="10" customFormat="1" ht="21" x14ac:dyDescent="0.4">
      <c r="A195" s="28" t="s">
        <v>131</v>
      </c>
      <c r="B195" s="29">
        <v>1</v>
      </c>
      <c r="C195" s="30">
        <f t="shared" ref="C195:C215" si="9">B195*100/280</f>
        <v>0.35714285714285715</v>
      </c>
      <c r="D195" s="45"/>
    </row>
    <row r="196" spans="1:4" s="10" customFormat="1" ht="21" x14ac:dyDescent="0.4">
      <c r="A196" s="28" t="s">
        <v>681</v>
      </c>
      <c r="B196" s="29">
        <v>1</v>
      </c>
      <c r="C196" s="30">
        <f t="shared" si="9"/>
        <v>0.35714285714285715</v>
      </c>
      <c r="D196" s="45"/>
    </row>
    <row r="197" spans="1:4" s="10" customFormat="1" ht="21" x14ac:dyDescent="0.4">
      <c r="A197" s="28" t="s">
        <v>682</v>
      </c>
      <c r="B197" s="29">
        <v>2</v>
      </c>
      <c r="C197" s="30">
        <f t="shared" si="9"/>
        <v>0.7142857142857143</v>
      </c>
      <c r="D197" s="45"/>
    </row>
    <row r="198" spans="1:4" s="10" customFormat="1" ht="21" x14ac:dyDescent="0.4">
      <c r="A198" s="28" t="s">
        <v>683</v>
      </c>
      <c r="B198" s="29">
        <v>6</v>
      </c>
      <c r="C198" s="30">
        <f t="shared" si="9"/>
        <v>2.1428571428571428</v>
      </c>
      <c r="D198" s="45"/>
    </row>
    <row r="199" spans="1:4" s="10" customFormat="1" ht="21" x14ac:dyDescent="0.4">
      <c r="A199" s="28" t="s">
        <v>684</v>
      </c>
      <c r="B199" s="29">
        <v>1</v>
      </c>
      <c r="C199" s="30">
        <f t="shared" si="9"/>
        <v>0.35714285714285715</v>
      </c>
      <c r="D199" s="45"/>
    </row>
    <row r="200" spans="1:4" s="10" customFormat="1" ht="21" x14ac:dyDescent="0.4">
      <c r="A200" s="28" t="s">
        <v>123</v>
      </c>
      <c r="B200" s="29">
        <v>5</v>
      </c>
      <c r="C200" s="30">
        <f t="shared" si="9"/>
        <v>1.7857142857142858</v>
      </c>
      <c r="D200" s="45"/>
    </row>
    <row r="201" spans="1:4" s="10" customFormat="1" ht="21" x14ac:dyDescent="0.4">
      <c r="A201" s="28" t="s">
        <v>223</v>
      </c>
      <c r="B201" s="29">
        <v>1</v>
      </c>
      <c r="C201" s="30">
        <f t="shared" si="9"/>
        <v>0.35714285714285715</v>
      </c>
      <c r="D201" s="45"/>
    </row>
    <row r="202" spans="1:4" s="10" customFormat="1" ht="21" x14ac:dyDescent="0.4">
      <c r="A202" s="28" t="s">
        <v>224</v>
      </c>
      <c r="B202" s="29">
        <v>1</v>
      </c>
      <c r="C202" s="30">
        <f t="shared" si="9"/>
        <v>0.35714285714285715</v>
      </c>
      <c r="D202" s="45"/>
    </row>
    <row r="203" spans="1:4" s="10" customFormat="1" ht="21" x14ac:dyDescent="0.4">
      <c r="A203" s="28" t="s">
        <v>125</v>
      </c>
      <c r="B203" s="29">
        <v>1</v>
      </c>
      <c r="C203" s="30">
        <f t="shared" si="9"/>
        <v>0.35714285714285715</v>
      </c>
      <c r="D203" s="45"/>
    </row>
    <row r="204" spans="1:4" s="10" customFormat="1" ht="21" x14ac:dyDescent="0.4">
      <c r="A204" s="28" t="s">
        <v>685</v>
      </c>
      <c r="B204" s="29">
        <v>2</v>
      </c>
      <c r="C204" s="30">
        <f t="shared" si="9"/>
        <v>0.7142857142857143</v>
      </c>
      <c r="D204" s="45"/>
    </row>
    <row r="205" spans="1:4" s="10" customFormat="1" ht="21" x14ac:dyDescent="0.4">
      <c r="A205" s="28" t="s">
        <v>712</v>
      </c>
      <c r="B205" s="29">
        <v>1</v>
      </c>
      <c r="C205" s="30">
        <f t="shared" si="9"/>
        <v>0.35714285714285715</v>
      </c>
      <c r="D205" s="45"/>
    </row>
    <row r="206" spans="1:4" s="10" customFormat="1" ht="21" x14ac:dyDescent="0.4">
      <c r="A206" s="50" t="s">
        <v>686</v>
      </c>
      <c r="B206" s="29">
        <v>2</v>
      </c>
      <c r="C206" s="30">
        <f t="shared" si="9"/>
        <v>0.7142857142857143</v>
      </c>
      <c r="D206" s="45"/>
    </row>
    <row r="207" spans="1:4" s="10" customFormat="1" ht="21" x14ac:dyDescent="0.4">
      <c r="A207" s="28" t="s">
        <v>687</v>
      </c>
      <c r="B207" s="29">
        <v>1</v>
      </c>
      <c r="C207" s="30">
        <f t="shared" si="9"/>
        <v>0.35714285714285715</v>
      </c>
      <c r="D207" s="46"/>
    </row>
    <row r="208" spans="1:4" s="10" customFormat="1" ht="21" x14ac:dyDescent="0.4">
      <c r="A208" s="28" t="s">
        <v>688</v>
      </c>
      <c r="B208" s="29">
        <v>1</v>
      </c>
      <c r="C208" s="30">
        <f t="shared" si="9"/>
        <v>0.35714285714285715</v>
      </c>
      <c r="D208" s="46"/>
    </row>
    <row r="209" spans="1:4" s="10" customFormat="1" ht="21" x14ac:dyDescent="0.4">
      <c r="A209" s="28" t="s">
        <v>225</v>
      </c>
      <c r="B209" s="29">
        <v>2</v>
      </c>
      <c r="C209" s="30">
        <f t="shared" si="9"/>
        <v>0.7142857142857143</v>
      </c>
      <c r="D209" s="46"/>
    </row>
    <row r="210" spans="1:4" s="10" customFormat="1" ht="21" x14ac:dyDescent="0.4">
      <c r="A210" s="28" t="s">
        <v>689</v>
      </c>
      <c r="B210" s="29">
        <v>2</v>
      </c>
      <c r="C210" s="30">
        <f t="shared" si="9"/>
        <v>0.7142857142857143</v>
      </c>
      <c r="D210" s="46"/>
    </row>
    <row r="211" spans="1:4" s="10" customFormat="1" ht="21" x14ac:dyDescent="0.4">
      <c r="A211" s="28" t="s">
        <v>128</v>
      </c>
      <c r="B211" s="29">
        <v>3</v>
      </c>
      <c r="C211" s="30">
        <f t="shared" si="9"/>
        <v>1.0714285714285714</v>
      </c>
      <c r="D211" s="46"/>
    </row>
    <row r="212" spans="1:4" s="10" customFormat="1" ht="21" x14ac:dyDescent="0.4">
      <c r="A212" s="31" t="s">
        <v>690</v>
      </c>
      <c r="B212" s="32">
        <v>1</v>
      </c>
      <c r="C212" s="33">
        <f t="shared" si="9"/>
        <v>0.35714285714285715</v>
      </c>
      <c r="D212" s="46"/>
    </row>
    <row r="213" spans="1:4" s="10" customFormat="1" ht="21" x14ac:dyDescent="0.4">
      <c r="A213" s="58" t="s">
        <v>82</v>
      </c>
      <c r="B213" s="24" t="s">
        <v>83</v>
      </c>
      <c r="C213" s="24" t="s">
        <v>84</v>
      </c>
      <c r="D213" s="46"/>
    </row>
    <row r="214" spans="1:4" s="10" customFormat="1" ht="21" x14ac:dyDescent="0.4">
      <c r="A214" s="28" t="s">
        <v>129</v>
      </c>
      <c r="B214" s="29">
        <v>1</v>
      </c>
      <c r="C214" s="30">
        <f t="shared" si="9"/>
        <v>0.35714285714285715</v>
      </c>
      <c r="D214" s="46"/>
    </row>
    <row r="215" spans="1:4" s="10" customFormat="1" ht="21" x14ac:dyDescent="0.4">
      <c r="A215" s="31" t="s">
        <v>692</v>
      </c>
      <c r="B215" s="32">
        <v>1</v>
      </c>
      <c r="C215" s="33">
        <f t="shared" si="9"/>
        <v>0.35714285714285715</v>
      </c>
      <c r="D215" s="46"/>
    </row>
    <row r="216" spans="1:4" s="10" customFormat="1" ht="21" x14ac:dyDescent="0.4">
      <c r="A216" s="25" t="s">
        <v>88</v>
      </c>
      <c r="B216" s="23"/>
      <c r="C216" s="27"/>
      <c r="D216" s="46"/>
    </row>
    <row r="217" spans="1:4" s="10" customFormat="1" ht="21" x14ac:dyDescent="0.4">
      <c r="A217" s="28" t="s">
        <v>693</v>
      </c>
      <c r="B217" s="29">
        <v>1</v>
      </c>
      <c r="C217" s="30">
        <f>B217*100/280</f>
        <v>0.35714285714285715</v>
      </c>
      <c r="D217" s="46"/>
    </row>
    <row r="218" spans="1:4" s="10" customFormat="1" ht="21" x14ac:dyDescent="0.4">
      <c r="A218" s="28" t="s">
        <v>132</v>
      </c>
      <c r="B218" s="29">
        <v>1</v>
      </c>
      <c r="C218" s="30">
        <f t="shared" ref="C218:C282" si="10">B218*100/280</f>
        <v>0.35714285714285715</v>
      </c>
      <c r="D218" s="46"/>
    </row>
    <row r="219" spans="1:4" s="10" customFormat="1" ht="21" x14ac:dyDescent="0.4">
      <c r="A219" s="28" t="s">
        <v>683</v>
      </c>
      <c r="B219" s="29">
        <v>7</v>
      </c>
      <c r="C219" s="30">
        <f t="shared" si="10"/>
        <v>2.5</v>
      </c>
      <c r="D219" s="46"/>
    </row>
    <row r="220" spans="1:4" s="10" customFormat="1" ht="21" x14ac:dyDescent="0.4">
      <c r="A220" s="28" t="s">
        <v>127</v>
      </c>
      <c r="B220" s="29">
        <v>4</v>
      </c>
      <c r="C220" s="30">
        <f t="shared" si="10"/>
        <v>1.4285714285714286</v>
      </c>
      <c r="D220" s="46"/>
    </row>
    <row r="221" spans="1:4" s="10" customFormat="1" ht="21" x14ac:dyDescent="0.4">
      <c r="A221" s="28" t="s">
        <v>694</v>
      </c>
      <c r="B221" s="29">
        <v>2</v>
      </c>
      <c r="C221" s="30">
        <f t="shared" si="10"/>
        <v>0.7142857142857143</v>
      </c>
      <c r="D221" s="46"/>
    </row>
    <row r="222" spans="1:4" s="10" customFormat="1" ht="21" x14ac:dyDescent="0.4">
      <c r="A222" s="28" t="s">
        <v>223</v>
      </c>
      <c r="B222" s="29">
        <v>1</v>
      </c>
      <c r="C222" s="30">
        <f t="shared" si="10"/>
        <v>0.35714285714285715</v>
      </c>
      <c r="D222" s="46"/>
    </row>
    <row r="223" spans="1:4" s="10" customFormat="1" ht="21" x14ac:dyDescent="0.4">
      <c r="A223" s="28" t="s">
        <v>124</v>
      </c>
      <c r="B223" s="29">
        <v>2</v>
      </c>
      <c r="C223" s="30">
        <f t="shared" si="10"/>
        <v>0.7142857142857143</v>
      </c>
      <c r="D223" s="46"/>
    </row>
    <row r="224" spans="1:4" s="10" customFormat="1" ht="21" x14ac:dyDescent="0.4">
      <c r="A224" s="28" t="s">
        <v>131</v>
      </c>
      <c r="B224" s="29">
        <v>3</v>
      </c>
      <c r="C224" s="30">
        <f t="shared" si="10"/>
        <v>1.0714285714285714</v>
      </c>
      <c r="D224" s="46"/>
    </row>
    <row r="225" spans="1:4" s="10" customFormat="1" ht="21" x14ac:dyDescent="0.4">
      <c r="A225" s="28" t="s">
        <v>129</v>
      </c>
      <c r="B225" s="29">
        <v>16</v>
      </c>
      <c r="C225" s="30">
        <f t="shared" si="10"/>
        <v>5.7142857142857144</v>
      </c>
      <c r="D225" s="46"/>
    </row>
    <row r="226" spans="1:4" s="10" customFormat="1" ht="21" x14ac:dyDescent="0.4">
      <c r="A226" s="28" t="s">
        <v>695</v>
      </c>
      <c r="B226" s="29">
        <v>2</v>
      </c>
      <c r="C226" s="30">
        <f t="shared" si="10"/>
        <v>0.7142857142857143</v>
      </c>
      <c r="D226" s="46"/>
    </row>
    <row r="227" spans="1:4" s="10" customFormat="1" ht="21" x14ac:dyDescent="0.4">
      <c r="A227" s="28" t="s">
        <v>123</v>
      </c>
      <c r="B227" s="29">
        <v>2</v>
      </c>
      <c r="C227" s="30">
        <f t="shared" si="10"/>
        <v>0.7142857142857143</v>
      </c>
      <c r="D227" s="46"/>
    </row>
    <row r="228" spans="1:4" s="10" customFormat="1" ht="21" x14ac:dyDescent="0.4">
      <c r="A228" s="28" t="s">
        <v>696</v>
      </c>
      <c r="B228" s="29">
        <v>1</v>
      </c>
      <c r="C228" s="30">
        <f t="shared" si="10"/>
        <v>0.35714285714285715</v>
      </c>
      <c r="D228" s="46"/>
    </row>
    <row r="229" spans="1:4" s="10" customFormat="1" ht="21" x14ac:dyDescent="0.4">
      <c r="A229" s="28" t="s">
        <v>697</v>
      </c>
      <c r="B229" s="29">
        <v>1</v>
      </c>
      <c r="C229" s="30">
        <f t="shared" si="10"/>
        <v>0.35714285714285715</v>
      </c>
      <c r="D229" s="46"/>
    </row>
    <row r="230" spans="1:4" s="10" customFormat="1" ht="21" x14ac:dyDescent="0.4">
      <c r="A230" s="28" t="s">
        <v>698</v>
      </c>
      <c r="B230" s="29">
        <v>2</v>
      </c>
      <c r="C230" s="30">
        <f t="shared" si="10"/>
        <v>0.7142857142857143</v>
      </c>
      <c r="D230" s="46"/>
    </row>
    <row r="231" spans="1:4" s="10" customFormat="1" ht="21" x14ac:dyDescent="0.4">
      <c r="A231" s="28" t="s">
        <v>125</v>
      </c>
      <c r="B231" s="29">
        <v>1</v>
      </c>
      <c r="C231" s="30">
        <f t="shared" si="10"/>
        <v>0.35714285714285715</v>
      </c>
      <c r="D231" s="46"/>
    </row>
    <row r="232" spans="1:4" s="10" customFormat="1" ht="21" x14ac:dyDescent="0.4">
      <c r="A232" s="28" t="s">
        <v>180</v>
      </c>
      <c r="B232" s="29">
        <v>1</v>
      </c>
      <c r="C232" s="30">
        <f t="shared" si="10"/>
        <v>0.35714285714285715</v>
      </c>
      <c r="D232" s="46"/>
    </row>
    <row r="233" spans="1:4" s="10" customFormat="1" ht="21" x14ac:dyDescent="0.4">
      <c r="A233" s="28" t="s">
        <v>699</v>
      </c>
      <c r="B233" s="29">
        <v>1</v>
      </c>
      <c r="C233" s="30">
        <f t="shared" si="10"/>
        <v>0.35714285714285715</v>
      </c>
      <c r="D233" s="46"/>
    </row>
    <row r="234" spans="1:4" s="10" customFormat="1" ht="21" x14ac:dyDescent="0.4">
      <c r="A234" s="28" t="s">
        <v>700</v>
      </c>
      <c r="B234" s="29">
        <v>2</v>
      </c>
      <c r="C234" s="30">
        <f t="shared" si="10"/>
        <v>0.7142857142857143</v>
      </c>
      <c r="D234" s="46"/>
    </row>
    <row r="235" spans="1:4" s="10" customFormat="1" ht="21" x14ac:dyDescent="0.4">
      <c r="A235" s="28" t="s">
        <v>712</v>
      </c>
      <c r="B235" s="29">
        <v>1</v>
      </c>
      <c r="C235" s="30">
        <f t="shared" si="10"/>
        <v>0.35714285714285715</v>
      </c>
      <c r="D235" s="46"/>
    </row>
    <row r="236" spans="1:4" s="10" customFormat="1" ht="21" x14ac:dyDescent="0.4">
      <c r="A236" s="28" t="s">
        <v>701</v>
      </c>
      <c r="B236" s="29">
        <v>1</v>
      </c>
      <c r="C236" s="30">
        <f t="shared" si="10"/>
        <v>0.35714285714285715</v>
      </c>
      <c r="D236" s="46"/>
    </row>
    <row r="237" spans="1:4" s="10" customFormat="1" ht="21" x14ac:dyDescent="0.4">
      <c r="A237" s="28" t="s">
        <v>702</v>
      </c>
      <c r="B237" s="29">
        <v>2</v>
      </c>
      <c r="C237" s="30">
        <f t="shared" si="10"/>
        <v>0.7142857142857143</v>
      </c>
      <c r="D237" s="46"/>
    </row>
    <row r="238" spans="1:4" s="10" customFormat="1" ht="21" x14ac:dyDescent="0.4">
      <c r="A238" s="28" t="s">
        <v>703</v>
      </c>
      <c r="B238" s="29">
        <v>1</v>
      </c>
      <c r="C238" s="30">
        <f t="shared" si="10"/>
        <v>0.35714285714285715</v>
      </c>
      <c r="D238" s="46"/>
    </row>
    <row r="239" spans="1:4" s="10" customFormat="1" ht="21" x14ac:dyDescent="0.4">
      <c r="A239" s="28" t="s">
        <v>181</v>
      </c>
      <c r="B239" s="29">
        <v>2</v>
      </c>
      <c r="C239" s="30">
        <f t="shared" si="10"/>
        <v>0.7142857142857143</v>
      </c>
      <c r="D239" s="46"/>
    </row>
    <row r="240" spans="1:4" s="10" customFormat="1" ht="21" x14ac:dyDescent="0.4">
      <c r="A240" s="28" t="s">
        <v>704</v>
      </c>
      <c r="B240" s="29">
        <v>2</v>
      </c>
      <c r="C240" s="30">
        <f t="shared" si="10"/>
        <v>0.7142857142857143</v>
      </c>
      <c r="D240" s="46"/>
    </row>
    <row r="241" spans="1:4" s="10" customFormat="1" ht="21" x14ac:dyDescent="0.4">
      <c r="A241" s="28" t="s">
        <v>705</v>
      </c>
      <c r="B241" s="29">
        <v>2</v>
      </c>
      <c r="C241" s="30">
        <f t="shared" si="10"/>
        <v>0.7142857142857143</v>
      </c>
      <c r="D241" s="46"/>
    </row>
    <row r="242" spans="1:4" s="10" customFormat="1" ht="21" x14ac:dyDescent="0.4">
      <c r="A242" s="28" t="s">
        <v>692</v>
      </c>
      <c r="B242" s="29">
        <v>1</v>
      </c>
      <c r="C242" s="30">
        <f t="shared" si="10"/>
        <v>0.35714285714285715</v>
      </c>
      <c r="D242" s="46"/>
    </row>
    <row r="243" spans="1:4" s="10" customFormat="1" ht="21" x14ac:dyDescent="0.4">
      <c r="A243" s="28" t="s">
        <v>706</v>
      </c>
      <c r="B243" s="29">
        <v>1</v>
      </c>
      <c r="C243" s="30">
        <f t="shared" si="10"/>
        <v>0.35714285714285715</v>
      </c>
      <c r="D243" s="46"/>
    </row>
    <row r="244" spans="1:4" s="10" customFormat="1" ht="21" x14ac:dyDescent="0.4">
      <c r="A244" s="28" t="s">
        <v>707</v>
      </c>
      <c r="B244" s="29">
        <v>1</v>
      </c>
      <c r="C244" s="30">
        <f t="shared" si="10"/>
        <v>0.35714285714285715</v>
      </c>
      <c r="D244" s="46"/>
    </row>
    <row r="245" spans="1:4" s="10" customFormat="1" ht="21" x14ac:dyDescent="0.4">
      <c r="A245" s="28" t="s">
        <v>688</v>
      </c>
      <c r="B245" s="29">
        <v>1</v>
      </c>
      <c r="C245" s="30">
        <f t="shared" si="10"/>
        <v>0.35714285714285715</v>
      </c>
      <c r="D245" s="46"/>
    </row>
    <row r="246" spans="1:4" s="10" customFormat="1" ht="21" x14ac:dyDescent="0.4">
      <c r="A246" s="31" t="s">
        <v>708</v>
      </c>
      <c r="B246" s="32">
        <v>2</v>
      </c>
      <c r="C246" s="33">
        <f t="shared" si="10"/>
        <v>0.7142857142857143</v>
      </c>
      <c r="D246" s="46"/>
    </row>
    <row r="247" spans="1:4" s="10" customFormat="1" ht="21" x14ac:dyDescent="0.4">
      <c r="A247" s="58" t="s">
        <v>82</v>
      </c>
      <c r="B247" s="24" t="s">
        <v>83</v>
      </c>
      <c r="C247" s="24" t="s">
        <v>84</v>
      </c>
      <c r="D247" s="46"/>
    </row>
    <row r="248" spans="1:4" s="10" customFormat="1" ht="21" x14ac:dyDescent="0.4">
      <c r="A248" s="25" t="s">
        <v>709</v>
      </c>
      <c r="B248" s="26">
        <v>2</v>
      </c>
      <c r="C248" s="27">
        <f t="shared" si="10"/>
        <v>0.7142857142857143</v>
      </c>
      <c r="D248" s="46"/>
    </row>
    <row r="249" spans="1:4" s="10" customFormat="1" ht="21" x14ac:dyDescent="0.4">
      <c r="A249" s="28" t="s">
        <v>128</v>
      </c>
      <c r="B249" s="29">
        <v>1</v>
      </c>
      <c r="C249" s="30">
        <f t="shared" si="10"/>
        <v>0.35714285714285715</v>
      </c>
      <c r="D249" s="46"/>
    </row>
    <row r="250" spans="1:4" s="10" customFormat="1" ht="21" x14ac:dyDescent="0.4">
      <c r="A250" s="28" t="s">
        <v>684</v>
      </c>
      <c r="B250" s="29">
        <v>1</v>
      </c>
      <c r="C250" s="30">
        <f t="shared" si="10"/>
        <v>0.35714285714285715</v>
      </c>
      <c r="D250" s="46"/>
    </row>
    <row r="251" spans="1:4" s="10" customFormat="1" ht="21" x14ac:dyDescent="0.4">
      <c r="A251" s="28" t="s">
        <v>710</v>
      </c>
      <c r="B251" s="29">
        <v>1</v>
      </c>
      <c r="C251" s="30">
        <f t="shared" si="10"/>
        <v>0.35714285714285715</v>
      </c>
      <c r="D251" s="46"/>
    </row>
    <row r="252" spans="1:4" s="10" customFormat="1" ht="21" x14ac:dyDescent="0.4">
      <c r="A252" s="28" t="s">
        <v>126</v>
      </c>
      <c r="B252" s="29">
        <v>9</v>
      </c>
      <c r="C252" s="30">
        <f t="shared" si="10"/>
        <v>3.2142857142857144</v>
      </c>
      <c r="D252" s="46"/>
    </row>
    <row r="253" spans="1:4" s="10" customFormat="1" ht="21" x14ac:dyDescent="0.4">
      <c r="A253" s="31" t="s">
        <v>711</v>
      </c>
      <c r="B253" s="32">
        <v>3</v>
      </c>
      <c r="C253" s="33">
        <f t="shared" si="10"/>
        <v>1.0714285714285714</v>
      </c>
      <c r="D253" s="46"/>
    </row>
    <row r="254" spans="1:4" s="10" customFormat="1" ht="21" x14ac:dyDescent="0.4">
      <c r="A254" s="28" t="s">
        <v>115</v>
      </c>
      <c r="B254" s="26"/>
      <c r="C254" s="30"/>
      <c r="D254" s="46"/>
    </row>
    <row r="255" spans="1:4" s="10" customFormat="1" ht="21" x14ac:dyDescent="0.4">
      <c r="A255" s="28" t="s">
        <v>129</v>
      </c>
      <c r="B255" s="29">
        <v>21</v>
      </c>
      <c r="C255" s="30">
        <f t="shared" si="10"/>
        <v>7.5</v>
      </c>
      <c r="D255" s="46"/>
    </row>
    <row r="256" spans="1:4" s="10" customFormat="1" ht="21" x14ac:dyDescent="0.4">
      <c r="A256" s="28" t="s">
        <v>705</v>
      </c>
      <c r="B256" s="29">
        <v>2</v>
      </c>
      <c r="C256" s="30">
        <f t="shared" si="10"/>
        <v>0.7142857142857143</v>
      </c>
      <c r="D256" s="46"/>
    </row>
    <row r="257" spans="1:4" s="10" customFormat="1" ht="21" x14ac:dyDescent="0.4">
      <c r="A257" s="28" t="s">
        <v>132</v>
      </c>
      <c r="B257" s="29">
        <v>1</v>
      </c>
      <c r="C257" s="30">
        <f t="shared" si="10"/>
        <v>0.35714285714285715</v>
      </c>
      <c r="D257" s="46"/>
    </row>
    <row r="258" spans="1:4" s="10" customFormat="1" ht="21" x14ac:dyDescent="0.4">
      <c r="A258" s="28" t="s">
        <v>708</v>
      </c>
      <c r="B258" s="29">
        <v>1</v>
      </c>
      <c r="C258" s="30">
        <f t="shared" si="10"/>
        <v>0.35714285714285715</v>
      </c>
      <c r="D258" s="46"/>
    </row>
    <row r="259" spans="1:4" s="10" customFormat="1" ht="21" x14ac:dyDescent="0.4">
      <c r="A259" s="28" t="s">
        <v>713</v>
      </c>
      <c r="B259" s="29">
        <v>4</v>
      </c>
      <c r="C259" s="30">
        <f t="shared" si="10"/>
        <v>1.4285714285714286</v>
      </c>
      <c r="D259" s="46"/>
    </row>
    <row r="260" spans="1:4" s="10" customFormat="1" ht="21" x14ac:dyDescent="0.4">
      <c r="A260" s="28" t="s">
        <v>688</v>
      </c>
      <c r="B260" s="29">
        <v>2</v>
      </c>
      <c r="C260" s="30">
        <f t="shared" si="10"/>
        <v>0.7142857142857143</v>
      </c>
      <c r="D260" s="46"/>
    </row>
    <row r="261" spans="1:4" s="10" customFormat="1" ht="21" x14ac:dyDescent="0.4">
      <c r="A261" s="28" t="s">
        <v>226</v>
      </c>
      <c r="B261" s="29">
        <v>1</v>
      </c>
      <c r="C261" s="30">
        <f t="shared" si="10"/>
        <v>0.35714285714285715</v>
      </c>
      <c r="D261" s="46"/>
    </row>
    <row r="262" spans="1:4" s="10" customFormat="1" ht="21" x14ac:dyDescent="0.4">
      <c r="A262" s="28" t="s">
        <v>180</v>
      </c>
      <c r="B262" s="29">
        <v>1</v>
      </c>
      <c r="C262" s="30">
        <f t="shared" si="10"/>
        <v>0.35714285714285715</v>
      </c>
      <c r="D262" s="46"/>
    </row>
    <row r="263" spans="1:4" s="10" customFormat="1" ht="21" x14ac:dyDescent="0.4">
      <c r="A263" s="28" t="s">
        <v>683</v>
      </c>
      <c r="B263" s="29">
        <v>5</v>
      </c>
      <c r="C263" s="30">
        <f t="shared" si="10"/>
        <v>1.7857142857142858</v>
      </c>
      <c r="D263" s="46"/>
    </row>
    <row r="264" spans="1:4" s="10" customFormat="1" ht="21" x14ac:dyDescent="0.4">
      <c r="A264" s="28" t="s">
        <v>714</v>
      </c>
      <c r="B264" s="29">
        <v>1</v>
      </c>
      <c r="C264" s="30">
        <f t="shared" si="10"/>
        <v>0.35714285714285715</v>
      </c>
      <c r="D264" s="46"/>
    </row>
    <row r="265" spans="1:4" s="10" customFormat="1" ht="21" x14ac:dyDescent="0.4">
      <c r="A265" s="28" t="s">
        <v>125</v>
      </c>
      <c r="B265" s="29">
        <v>4</v>
      </c>
      <c r="C265" s="30">
        <f t="shared" si="10"/>
        <v>1.4285714285714286</v>
      </c>
      <c r="D265" s="46"/>
    </row>
    <row r="266" spans="1:4" s="10" customFormat="1" ht="21" x14ac:dyDescent="0.4">
      <c r="A266" s="28" t="s">
        <v>699</v>
      </c>
      <c r="B266" s="29">
        <v>5</v>
      </c>
      <c r="C266" s="30">
        <f t="shared" si="10"/>
        <v>1.7857142857142858</v>
      </c>
      <c r="D266" s="46"/>
    </row>
    <row r="267" spans="1:4" s="10" customFormat="1" ht="21" x14ac:dyDescent="0.4">
      <c r="A267" s="28" t="s">
        <v>126</v>
      </c>
      <c r="B267" s="29">
        <v>4</v>
      </c>
      <c r="C267" s="30">
        <f t="shared" si="10"/>
        <v>1.4285714285714286</v>
      </c>
      <c r="D267" s="46"/>
    </row>
    <row r="268" spans="1:4" s="10" customFormat="1" ht="21" x14ac:dyDescent="0.4">
      <c r="A268" s="28" t="s">
        <v>181</v>
      </c>
      <c r="B268" s="29">
        <v>1</v>
      </c>
      <c r="C268" s="30">
        <f t="shared" si="10"/>
        <v>0.35714285714285715</v>
      </c>
      <c r="D268" s="46"/>
    </row>
    <row r="269" spans="1:4" s="10" customFormat="1" ht="21" x14ac:dyDescent="0.4">
      <c r="A269" s="28" t="s">
        <v>123</v>
      </c>
      <c r="B269" s="29">
        <v>4</v>
      </c>
      <c r="C269" s="30">
        <f t="shared" si="10"/>
        <v>1.4285714285714286</v>
      </c>
      <c r="D269" s="46"/>
    </row>
    <row r="270" spans="1:4" s="10" customFormat="1" ht="21" x14ac:dyDescent="0.4">
      <c r="A270" s="28" t="s">
        <v>127</v>
      </c>
      <c r="B270" s="29">
        <v>1</v>
      </c>
      <c r="C270" s="30">
        <f t="shared" si="10"/>
        <v>0.35714285714285715</v>
      </c>
      <c r="D270" s="46"/>
    </row>
    <row r="271" spans="1:4" s="10" customFormat="1" ht="21" x14ac:dyDescent="0.4">
      <c r="A271" s="28" t="s">
        <v>684</v>
      </c>
      <c r="B271" s="29">
        <v>1</v>
      </c>
      <c r="C271" s="30">
        <f t="shared" si="10"/>
        <v>0.35714285714285715</v>
      </c>
      <c r="D271" s="46"/>
    </row>
    <row r="272" spans="1:4" s="10" customFormat="1" ht="21" x14ac:dyDescent="0.4">
      <c r="A272" s="28" t="s">
        <v>128</v>
      </c>
      <c r="B272" s="29">
        <v>1</v>
      </c>
      <c r="C272" s="30">
        <f t="shared" si="10"/>
        <v>0.35714285714285715</v>
      </c>
      <c r="D272" s="46"/>
    </row>
    <row r="273" spans="1:4" s="10" customFormat="1" ht="21" x14ac:dyDescent="0.4">
      <c r="A273" s="28" t="s">
        <v>715</v>
      </c>
      <c r="B273" s="29">
        <v>1</v>
      </c>
      <c r="C273" s="30">
        <f t="shared" si="10"/>
        <v>0.35714285714285715</v>
      </c>
      <c r="D273" s="46"/>
    </row>
    <row r="274" spans="1:4" s="10" customFormat="1" ht="21" x14ac:dyDescent="0.4">
      <c r="A274" s="28" t="s">
        <v>224</v>
      </c>
      <c r="B274" s="29">
        <v>1</v>
      </c>
      <c r="C274" s="30">
        <f t="shared" si="10"/>
        <v>0.35714285714285715</v>
      </c>
      <c r="D274" s="46"/>
    </row>
    <row r="275" spans="1:4" s="10" customFormat="1" ht="21" x14ac:dyDescent="0.4">
      <c r="A275" s="28" t="s">
        <v>694</v>
      </c>
      <c r="B275" s="29">
        <v>2</v>
      </c>
      <c r="C275" s="30">
        <f t="shared" si="10"/>
        <v>0.7142857142857143</v>
      </c>
      <c r="D275" s="46"/>
    </row>
    <row r="276" spans="1:4" s="10" customFormat="1" ht="21" x14ac:dyDescent="0.4">
      <c r="A276" s="28" t="s">
        <v>716</v>
      </c>
      <c r="B276" s="29">
        <v>1</v>
      </c>
      <c r="C276" s="30">
        <f t="shared" si="10"/>
        <v>0.35714285714285715</v>
      </c>
      <c r="D276" s="46"/>
    </row>
    <row r="277" spans="1:4" s="10" customFormat="1" ht="21" x14ac:dyDescent="0.4">
      <c r="A277" s="28" t="s">
        <v>130</v>
      </c>
      <c r="B277" s="29">
        <v>2</v>
      </c>
      <c r="C277" s="30">
        <f t="shared" si="10"/>
        <v>0.7142857142857143</v>
      </c>
      <c r="D277" s="46"/>
    </row>
    <row r="278" spans="1:4" s="10" customFormat="1" ht="21" x14ac:dyDescent="0.4">
      <c r="A278" s="28" t="s">
        <v>698</v>
      </c>
      <c r="B278" s="29">
        <v>1</v>
      </c>
      <c r="C278" s="30">
        <f t="shared" si="10"/>
        <v>0.35714285714285715</v>
      </c>
      <c r="D278" s="46"/>
    </row>
    <row r="279" spans="1:4" s="10" customFormat="1" ht="21" x14ac:dyDescent="0.4">
      <c r="A279" s="28" t="s">
        <v>709</v>
      </c>
      <c r="B279" s="29">
        <v>2</v>
      </c>
      <c r="C279" s="30">
        <f t="shared" si="10"/>
        <v>0.7142857142857143</v>
      </c>
      <c r="D279" s="46"/>
    </row>
    <row r="280" spans="1:4" s="10" customFormat="1" ht="21" x14ac:dyDescent="0.4">
      <c r="A280" s="31" t="s">
        <v>692</v>
      </c>
      <c r="B280" s="32">
        <v>1</v>
      </c>
      <c r="C280" s="33">
        <f t="shared" si="10"/>
        <v>0.35714285714285715</v>
      </c>
      <c r="D280" s="46"/>
    </row>
    <row r="281" spans="1:4" s="10" customFormat="1" ht="21" x14ac:dyDescent="0.4">
      <c r="A281" s="58" t="s">
        <v>82</v>
      </c>
      <c r="B281" s="24" t="s">
        <v>83</v>
      </c>
      <c r="C281" s="24" t="s">
        <v>84</v>
      </c>
      <c r="D281" s="46"/>
    </row>
    <row r="282" spans="1:4" s="10" customFormat="1" ht="21" x14ac:dyDescent="0.4">
      <c r="A282" s="25" t="s">
        <v>711</v>
      </c>
      <c r="B282" s="29">
        <v>1</v>
      </c>
      <c r="C282" s="30">
        <f t="shared" si="10"/>
        <v>0.35714285714285715</v>
      </c>
      <c r="D282" s="46"/>
    </row>
    <row r="283" spans="1:4" s="10" customFormat="1" ht="21" x14ac:dyDescent="0.4">
      <c r="A283" s="28" t="s">
        <v>700</v>
      </c>
      <c r="B283" s="29">
        <v>1</v>
      </c>
      <c r="C283" s="30">
        <f t="shared" ref="C283" si="11">B283*100/280</f>
        <v>0.35714285714285715</v>
      </c>
      <c r="D283" s="46"/>
    </row>
    <row r="284" spans="1:4" s="10" customFormat="1" ht="21" x14ac:dyDescent="0.4">
      <c r="A284" s="28" t="s">
        <v>717</v>
      </c>
      <c r="B284" s="29">
        <v>1</v>
      </c>
      <c r="C284" s="30">
        <f>B284*100/280</f>
        <v>0.35714285714285715</v>
      </c>
      <c r="D284" s="46"/>
    </row>
    <row r="285" spans="1:4" s="10" customFormat="1" ht="21" x14ac:dyDescent="0.4">
      <c r="A285" s="28" t="s">
        <v>718</v>
      </c>
      <c r="B285" s="29">
        <v>1</v>
      </c>
      <c r="C285" s="30">
        <f t="shared" ref="C285:C287" si="12">B285*100/280</f>
        <v>0.35714285714285715</v>
      </c>
      <c r="D285" s="46"/>
    </row>
    <row r="286" spans="1:4" s="10" customFormat="1" ht="21" x14ac:dyDescent="0.4">
      <c r="A286" s="28" t="s">
        <v>124</v>
      </c>
      <c r="B286" s="29">
        <v>2</v>
      </c>
      <c r="C286" s="30">
        <f t="shared" si="12"/>
        <v>0.7142857142857143</v>
      </c>
      <c r="D286" s="46"/>
    </row>
    <row r="287" spans="1:4" s="10" customFormat="1" ht="21" x14ac:dyDescent="0.4">
      <c r="A287" s="31" t="s">
        <v>712</v>
      </c>
      <c r="B287" s="32">
        <v>1</v>
      </c>
      <c r="C287" s="33">
        <f t="shared" si="12"/>
        <v>0.35714285714285715</v>
      </c>
      <c r="D287" s="46"/>
    </row>
    <row r="288" spans="1:4" s="10" customFormat="1" ht="21" x14ac:dyDescent="0.4">
      <c r="A288" s="25" t="s">
        <v>90</v>
      </c>
      <c r="B288" s="23"/>
      <c r="C288" s="44"/>
      <c r="D288" s="46"/>
    </row>
    <row r="289" spans="1:4" s="10" customFormat="1" ht="21" x14ac:dyDescent="0.4">
      <c r="A289" s="28" t="s">
        <v>697</v>
      </c>
      <c r="B289" s="29">
        <v>2</v>
      </c>
      <c r="C289" s="30">
        <f>B289*100/280</f>
        <v>0.7142857142857143</v>
      </c>
      <c r="D289" s="46"/>
    </row>
    <row r="290" spans="1:4" s="10" customFormat="1" ht="21" x14ac:dyDescent="0.4">
      <c r="A290" s="28" t="s">
        <v>687</v>
      </c>
      <c r="B290" s="29">
        <v>3</v>
      </c>
      <c r="C290" s="30">
        <f t="shared" ref="C290:C305" si="13">B290*100/280</f>
        <v>1.0714285714285714</v>
      </c>
      <c r="D290" s="46"/>
    </row>
    <row r="291" spans="1:4" s="10" customFormat="1" ht="21" x14ac:dyDescent="0.4">
      <c r="A291" s="28" t="s">
        <v>123</v>
      </c>
      <c r="B291" s="29">
        <v>5</v>
      </c>
      <c r="C291" s="30">
        <f t="shared" si="13"/>
        <v>1.7857142857142858</v>
      </c>
      <c r="D291" s="46"/>
    </row>
    <row r="292" spans="1:4" s="10" customFormat="1" ht="21" x14ac:dyDescent="0.4">
      <c r="A292" s="28" t="s">
        <v>762</v>
      </c>
      <c r="B292" s="29">
        <v>1</v>
      </c>
      <c r="C292" s="30">
        <f t="shared" si="13"/>
        <v>0.35714285714285715</v>
      </c>
      <c r="D292" s="46"/>
    </row>
    <row r="293" spans="1:4" s="10" customFormat="1" ht="21" x14ac:dyDescent="0.4">
      <c r="A293" s="28" t="s">
        <v>763</v>
      </c>
      <c r="B293" s="29">
        <v>1</v>
      </c>
      <c r="C293" s="30">
        <f t="shared" si="13"/>
        <v>0.35714285714285715</v>
      </c>
      <c r="D293" s="46"/>
    </row>
    <row r="294" spans="1:4" s="10" customFormat="1" ht="21" x14ac:dyDescent="0.4">
      <c r="A294" s="28" t="s">
        <v>224</v>
      </c>
      <c r="B294" s="29">
        <v>3</v>
      </c>
      <c r="C294" s="30">
        <f t="shared" si="13"/>
        <v>1.0714285714285714</v>
      </c>
      <c r="D294" s="46"/>
    </row>
    <row r="295" spans="1:4" s="10" customFormat="1" ht="21" x14ac:dyDescent="0.4">
      <c r="A295" s="28" t="s">
        <v>686</v>
      </c>
      <c r="B295" s="29">
        <v>1</v>
      </c>
      <c r="C295" s="30">
        <f t="shared" si="13"/>
        <v>0.35714285714285715</v>
      </c>
      <c r="D295" s="46"/>
    </row>
    <row r="296" spans="1:4" s="10" customFormat="1" ht="21" x14ac:dyDescent="0.4">
      <c r="A296" s="28" t="s">
        <v>225</v>
      </c>
      <c r="B296" s="29">
        <v>6</v>
      </c>
      <c r="C296" s="30">
        <f t="shared" si="13"/>
        <v>2.1428571428571428</v>
      </c>
      <c r="D296" s="46"/>
    </row>
    <row r="297" spans="1:4" s="10" customFormat="1" ht="21" x14ac:dyDescent="0.4">
      <c r="A297" s="28" t="s">
        <v>125</v>
      </c>
      <c r="B297" s="29">
        <v>1</v>
      </c>
      <c r="C297" s="30">
        <f t="shared" si="13"/>
        <v>0.35714285714285715</v>
      </c>
      <c r="D297" s="46"/>
    </row>
    <row r="298" spans="1:4" s="10" customFormat="1" ht="21" x14ac:dyDescent="0.4">
      <c r="A298" s="28" t="s">
        <v>764</v>
      </c>
      <c r="B298" s="29">
        <v>1</v>
      </c>
      <c r="C298" s="30">
        <f t="shared" si="13"/>
        <v>0.35714285714285715</v>
      </c>
      <c r="D298" s="46"/>
    </row>
    <row r="299" spans="1:4" s="10" customFormat="1" ht="21" x14ac:dyDescent="0.4">
      <c r="A299" s="28" t="s">
        <v>181</v>
      </c>
      <c r="B299" s="29">
        <v>1</v>
      </c>
      <c r="C299" s="30">
        <f t="shared" si="13"/>
        <v>0.35714285714285715</v>
      </c>
      <c r="D299" s="46"/>
    </row>
    <row r="300" spans="1:4" s="10" customFormat="1" ht="21" x14ac:dyDescent="0.4">
      <c r="A300" s="28" t="s">
        <v>129</v>
      </c>
      <c r="B300" s="29">
        <v>5</v>
      </c>
      <c r="C300" s="30">
        <f t="shared" si="13"/>
        <v>1.7857142857142858</v>
      </c>
      <c r="D300" s="46"/>
    </row>
    <row r="301" spans="1:4" s="10" customFormat="1" ht="21" x14ac:dyDescent="0.4">
      <c r="A301" s="28" t="s">
        <v>765</v>
      </c>
      <c r="B301" s="29">
        <v>2</v>
      </c>
      <c r="C301" s="30">
        <f t="shared" si="13"/>
        <v>0.7142857142857143</v>
      </c>
      <c r="D301" s="46"/>
    </row>
    <row r="302" spans="1:4" s="10" customFormat="1" ht="21" x14ac:dyDescent="0.4">
      <c r="A302" s="28" t="s">
        <v>713</v>
      </c>
      <c r="B302" s="29">
        <v>1</v>
      </c>
      <c r="C302" s="30">
        <f t="shared" si="13"/>
        <v>0.35714285714285715</v>
      </c>
      <c r="D302" s="46"/>
    </row>
    <row r="303" spans="1:4" s="10" customFormat="1" ht="21" x14ac:dyDescent="0.4">
      <c r="A303" s="28" t="s">
        <v>683</v>
      </c>
      <c r="B303" s="29">
        <v>4</v>
      </c>
      <c r="C303" s="30">
        <f t="shared" si="13"/>
        <v>1.4285714285714286</v>
      </c>
      <c r="D303" s="46"/>
    </row>
    <row r="304" spans="1:4" s="10" customFormat="1" ht="21" x14ac:dyDescent="0.4">
      <c r="A304" s="28" t="s">
        <v>124</v>
      </c>
      <c r="B304" s="29">
        <v>2</v>
      </c>
      <c r="C304" s="30">
        <f t="shared" si="13"/>
        <v>0.7142857142857143</v>
      </c>
      <c r="D304" s="46"/>
    </row>
    <row r="305" spans="1:4" s="10" customFormat="1" ht="21" x14ac:dyDescent="0.4">
      <c r="A305" s="28" t="s">
        <v>687</v>
      </c>
      <c r="B305" s="29">
        <v>1</v>
      </c>
      <c r="C305" s="30">
        <f t="shared" si="13"/>
        <v>0.35714285714285715</v>
      </c>
      <c r="D305" s="46"/>
    </row>
    <row r="306" spans="1:4" s="10" customFormat="1" ht="21" x14ac:dyDescent="0.4">
      <c r="A306" s="25" t="s">
        <v>670</v>
      </c>
      <c r="B306" s="26"/>
      <c r="C306" s="27"/>
      <c r="D306" s="46"/>
    </row>
    <row r="307" spans="1:4" s="10" customFormat="1" ht="21" x14ac:dyDescent="0.4">
      <c r="A307" s="28" t="s">
        <v>702</v>
      </c>
      <c r="B307" s="29">
        <v>2</v>
      </c>
      <c r="C307" s="30">
        <f>B307*100/280</f>
        <v>0.7142857142857143</v>
      </c>
      <c r="D307" s="46"/>
    </row>
    <row r="308" spans="1:4" s="10" customFormat="1" ht="21" x14ac:dyDescent="0.4">
      <c r="A308" s="28" t="s">
        <v>180</v>
      </c>
      <c r="B308" s="29">
        <v>2</v>
      </c>
      <c r="C308" s="30">
        <f t="shared" ref="C308:C317" si="14">B308*100/280</f>
        <v>0.7142857142857143</v>
      </c>
      <c r="D308" s="46"/>
    </row>
    <row r="309" spans="1:4" s="10" customFormat="1" ht="21" x14ac:dyDescent="0.4">
      <c r="A309" s="28" t="s">
        <v>684</v>
      </c>
      <c r="B309" s="29">
        <v>4</v>
      </c>
      <c r="C309" s="30">
        <f t="shared" si="14"/>
        <v>1.4285714285714286</v>
      </c>
      <c r="D309" s="46"/>
    </row>
    <row r="310" spans="1:4" s="10" customFormat="1" ht="21" x14ac:dyDescent="0.4">
      <c r="A310" s="28" t="s">
        <v>126</v>
      </c>
      <c r="B310" s="29">
        <v>9</v>
      </c>
      <c r="C310" s="30">
        <f t="shared" si="14"/>
        <v>3.2142857142857144</v>
      </c>
      <c r="D310" s="46"/>
    </row>
    <row r="311" spans="1:4" s="10" customFormat="1" ht="21" x14ac:dyDescent="0.4">
      <c r="A311" s="28" t="s">
        <v>129</v>
      </c>
      <c r="B311" s="29">
        <v>4</v>
      </c>
      <c r="C311" s="30">
        <f t="shared" si="14"/>
        <v>1.4285714285714286</v>
      </c>
      <c r="D311" s="46"/>
    </row>
    <row r="312" spans="1:4" s="10" customFormat="1" ht="21" x14ac:dyDescent="0.4">
      <c r="A312" s="28" t="s">
        <v>224</v>
      </c>
      <c r="B312" s="29">
        <v>3</v>
      </c>
      <c r="C312" s="30">
        <f t="shared" si="14"/>
        <v>1.0714285714285714</v>
      </c>
      <c r="D312" s="46"/>
    </row>
    <row r="313" spans="1:4" s="10" customFormat="1" ht="21" x14ac:dyDescent="0.4">
      <c r="A313" s="28" t="s">
        <v>131</v>
      </c>
      <c r="B313" s="29">
        <v>1</v>
      </c>
      <c r="C313" s="30">
        <f t="shared" si="14"/>
        <v>0.35714285714285715</v>
      </c>
      <c r="D313" s="46"/>
    </row>
    <row r="314" spans="1:4" s="10" customFormat="1" ht="21" x14ac:dyDescent="0.4">
      <c r="A314" s="31" t="s">
        <v>712</v>
      </c>
      <c r="B314" s="32">
        <v>2</v>
      </c>
      <c r="C314" s="33">
        <f t="shared" si="14"/>
        <v>0.7142857142857143</v>
      </c>
      <c r="D314" s="46"/>
    </row>
    <row r="315" spans="1:4" s="10" customFormat="1" ht="21" x14ac:dyDescent="0.4">
      <c r="A315" s="58" t="s">
        <v>82</v>
      </c>
      <c r="B315" s="24" t="s">
        <v>83</v>
      </c>
      <c r="C315" s="24" t="s">
        <v>84</v>
      </c>
      <c r="D315" s="46"/>
    </row>
    <row r="316" spans="1:4" s="10" customFormat="1" ht="21" x14ac:dyDescent="0.4">
      <c r="A316" s="194" t="s">
        <v>683</v>
      </c>
      <c r="B316" s="34">
        <v>1</v>
      </c>
      <c r="C316" s="27">
        <f t="shared" si="14"/>
        <v>0.35714285714285715</v>
      </c>
      <c r="D316" s="46"/>
    </row>
    <row r="317" spans="1:4" s="10" customFormat="1" ht="21" x14ac:dyDescent="0.4">
      <c r="A317" s="50" t="s">
        <v>127</v>
      </c>
      <c r="B317" s="35">
        <v>1</v>
      </c>
      <c r="C317" s="30">
        <f t="shared" si="14"/>
        <v>0.35714285714285715</v>
      </c>
      <c r="D317" s="46"/>
    </row>
    <row r="318" spans="1:4" s="10" customFormat="1" ht="21" x14ac:dyDescent="0.4">
      <c r="A318" s="50" t="s">
        <v>123</v>
      </c>
      <c r="B318" s="35">
        <v>2</v>
      </c>
      <c r="C318" s="30">
        <f t="shared" ref="C318:C324" si="15">B318*100/281</f>
        <v>0.71174377224199292</v>
      </c>
      <c r="D318" s="46"/>
    </row>
    <row r="319" spans="1:4" s="10" customFormat="1" ht="21" x14ac:dyDescent="0.4">
      <c r="A319" s="50" t="s">
        <v>703</v>
      </c>
      <c r="B319" s="29">
        <v>1</v>
      </c>
      <c r="C319" s="30">
        <f t="shared" si="15"/>
        <v>0.35587188612099646</v>
      </c>
      <c r="D319" s="46"/>
    </row>
    <row r="320" spans="1:4" s="10" customFormat="1" ht="21" x14ac:dyDescent="0.4">
      <c r="A320" s="50" t="s">
        <v>692</v>
      </c>
      <c r="B320" s="29">
        <v>2</v>
      </c>
      <c r="C320" s="30">
        <f t="shared" si="15"/>
        <v>0.71174377224199292</v>
      </c>
      <c r="D320" s="46"/>
    </row>
    <row r="321" spans="1:4" s="10" customFormat="1" ht="21" x14ac:dyDescent="0.4">
      <c r="A321" s="28" t="s">
        <v>686</v>
      </c>
      <c r="B321" s="29">
        <v>1</v>
      </c>
      <c r="C321" s="30">
        <f t="shared" si="15"/>
        <v>0.35587188612099646</v>
      </c>
      <c r="D321" s="46"/>
    </row>
    <row r="322" spans="1:4" s="10" customFormat="1" ht="21" x14ac:dyDescent="0.4">
      <c r="A322" s="28" t="s">
        <v>700</v>
      </c>
      <c r="B322" s="29">
        <v>3</v>
      </c>
      <c r="C322" s="30">
        <f t="shared" si="15"/>
        <v>1.0676156583629892</v>
      </c>
      <c r="D322" s="46"/>
    </row>
    <row r="323" spans="1:4" s="10" customFormat="1" ht="21" x14ac:dyDescent="0.4">
      <c r="A323" s="28" t="s">
        <v>689</v>
      </c>
      <c r="B323" s="29">
        <v>1</v>
      </c>
      <c r="C323" s="30">
        <f t="shared" si="15"/>
        <v>0.35587188612099646</v>
      </c>
      <c r="D323" s="46"/>
    </row>
    <row r="324" spans="1:4" s="10" customFormat="1" ht="21" x14ac:dyDescent="0.4">
      <c r="A324" s="31" t="s">
        <v>124</v>
      </c>
      <c r="B324" s="32">
        <v>2</v>
      </c>
      <c r="C324" s="33">
        <f t="shared" si="15"/>
        <v>0.71174377224199292</v>
      </c>
      <c r="D324" s="46"/>
    </row>
    <row r="325" spans="1:4" s="10" customFormat="1" ht="21" x14ac:dyDescent="0.4">
      <c r="A325" s="37" t="s">
        <v>91</v>
      </c>
      <c r="B325" s="142">
        <f>SUM(B193:B324)</f>
        <v>280</v>
      </c>
      <c r="C325" s="213">
        <f>B325*100/280</f>
        <v>100</v>
      </c>
    </row>
    <row r="326" spans="1:4" s="56" customFormat="1" ht="21" x14ac:dyDescent="0.4">
      <c r="A326" s="53"/>
      <c r="B326" s="54"/>
      <c r="C326" s="55"/>
    </row>
    <row r="327" spans="1:4" s="10" customFormat="1" ht="21" x14ac:dyDescent="0.4">
      <c r="A327" s="9" t="s">
        <v>761</v>
      </c>
      <c r="B327" s="13"/>
      <c r="C327" s="13"/>
    </row>
    <row r="328" spans="1:4" s="10" customFormat="1" ht="21" x14ac:dyDescent="0.4">
      <c r="A328" s="57" t="s">
        <v>779</v>
      </c>
      <c r="B328" s="41"/>
      <c r="C328" s="42"/>
    </row>
    <row r="329" spans="1:4" s="10" customFormat="1" ht="21" x14ac:dyDescent="0.4">
      <c r="A329" s="57" t="s">
        <v>780</v>
      </c>
      <c r="B329" s="41"/>
      <c r="C329" s="42"/>
    </row>
    <row r="330" spans="1:4" s="10" customFormat="1" ht="21" x14ac:dyDescent="0.4">
      <c r="A330" s="57" t="s">
        <v>781</v>
      </c>
      <c r="B330" s="41"/>
      <c r="C330" s="42"/>
    </row>
    <row r="331" spans="1:4" s="10" customFormat="1" ht="21" x14ac:dyDescent="0.4">
      <c r="A331" s="57" t="s">
        <v>927</v>
      </c>
      <c r="B331" s="41"/>
      <c r="C331" s="42"/>
    </row>
    <row r="332" spans="1:4" s="10" customFormat="1" ht="21" x14ac:dyDescent="0.4">
      <c r="A332" s="9" t="s">
        <v>928</v>
      </c>
      <c r="B332" s="13"/>
      <c r="C332" s="13"/>
    </row>
    <row r="333" spans="1:4" s="10" customFormat="1" ht="21" x14ac:dyDescent="0.4">
      <c r="A333" s="9" t="s">
        <v>929</v>
      </c>
      <c r="B333" s="13"/>
      <c r="C333" s="13"/>
    </row>
    <row r="334" spans="1:4" s="10" customFormat="1" ht="21" x14ac:dyDescent="0.4">
      <c r="A334" s="9" t="s">
        <v>930</v>
      </c>
      <c r="B334" s="13"/>
      <c r="C334" s="13"/>
    </row>
    <row r="335" spans="1:4" s="10" customFormat="1" ht="21" x14ac:dyDescent="0.4">
      <c r="A335" s="9" t="s">
        <v>938</v>
      </c>
      <c r="B335" s="13"/>
      <c r="C335" s="13"/>
    </row>
    <row r="336" spans="1:4" s="10" customFormat="1" ht="21" x14ac:dyDescent="0.4">
      <c r="A336" s="9" t="s">
        <v>931</v>
      </c>
      <c r="B336" s="13"/>
      <c r="C336" s="13"/>
    </row>
    <row r="337" spans="1:4" s="10" customFormat="1" ht="21" x14ac:dyDescent="0.4">
      <c r="A337" s="9" t="s">
        <v>932</v>
      </c>
      <c r="B337" s="13"/>
      <c r="C337" s="13"/>
    </row>
    <row r="338" spans="1:4" s="10" customFormat="1" ht="21" x14ac:dyDescent="0.4">
      <c r="A338" s="9" t="s">
        <v>933</v>
      </c>
      <c r="B338" s="13"/>
      <c r="C338" s="13"/>
    </row>
    <row r="339" spans="1:4" s="10" customFormat="1" ht="21" x14ac:dyDescent="0.4">
      <c r="A339" s="9" t="s">
        <v>934</v>
      </c>
      <c r="B339" s="13"/>
      <c r="C339" s="13"/>
    </row>
    <row r="340" spans="1:4" s="56" customFormat="1" ht="21" x14ac:dyDescent="0.4">
      <c r="A340" s="57" t="s">
        <v>935</v>
      </c>
      <c r="B340" s="54"/>
      <c r="C340" s="55"/>
    </row>
    <row r="341" spans="1:4" s="56" customFormat="1" ht="21" x14ac:dyDescent="0.4">
      <c r="A341" s="53"/>
      <c r="B341" s="54"/>
      <c r="C341" s="55"/>
    </row>
    <row r="342" spans="1:4" s="56" customFormat="1" ht="21" x14ac:dyDescent="0.4">
      <c r="A342" s="53"/>
      <c r="B342" s="54"/>
      <c r="C342" s="55"/>
    </row>
    <row r="343" spans="1:4" s="56" customFormat="1" ht="21" x14ac:dyDescent="0.4">
      <c r="A343" s="53"/>
      <c r="B343" s="54"/>
      <c r="C343" s="55"/>
    </row>
    <row r="344" spans="1:4" s="56" customFormat="1" ht="21" x14ac:dyDescent="0.4">
      <c r="A344" s="53"/>
      <c r="B344" s="54"/>
      <c r="C344" s="55"/>
    </row>
    <row r="345" spans="1:4" s="56" customFormat="1" ht="21" x14ac:dyDescent="0.4">
      <c r="A345" s="53"/>
      <c r="B345" s="54"/>
      <c r="C345" s="55"/>
    </row>
    <row r="346" spans="1:4" s="56" customFormat="1" ht="21" x14ac:dyDescent="0.4">
      <c r="A346" s="53"/>
      <c r="B346" s="54"/>
      <c r="C346" s="55"/>
    </row>
    <row r="347" spans="1:4" s="56" customFormat="1" ht="21" x14ac:dyDescent="0.4">
      <c r="A347" s="53"/>
      <c r="B347" s="54"/>
      <c r="C347" s="55"/>
    </row>
    <row r="348" spans="1:4" s="56" customFormat="1" ht="21" x14ac:dyDescent="0.4">
      <c r="A348" s="53"/>
      <c r="B348" s="54"/>
      <c r="C348" s="55"/>
    </row>
    <row r="349" spans="1:4" s="61" customFormat="1" ht="21" x14ac:dyDescent="0.4">
      <c r="A349" s="43" t="s">
        <v>133</v>
      </c>
      <c r="B349" s="59"/>
      <c r="C349" s="59"/>
      <c r="D349" s="60"/>
    </row>
    <row r="350" spans="1:4" s="17" customFormat="1" x14ac:dyDescent="0.35">
      <c r="A350" s="225" t="s">
        <v>134</v>
      </c>
      <c r="B350" s="237" t="s">
        <v>719</v>
      </c>
      <c r="C350" s="238"/>
      <c r="D350" s="239"/>
    </row>
    <row r="351" spans="1:4" s="17" customFormat="1" ht="46.8" x14ac:dyDescent="0.35">
      <c r="A351" s="226"/>
      <c r="B351" s="62" t="s">
        <v>135</v>
      </c>
      <c r="C351" s="63" t="s">
        <v>136</v>
      </c>
      <c r="D351" s="63" t="s">
        <v>137</v>
      </c>
    </row>
    <row r="352" spans="1:4" s="17" customFormat="1" x14ac:dyDescent="0.35">
      <c r="A352" s="64" t="s">
        <v>138</v>
      </c>
      <c r="B352" s="65">
        <f>'EPE (Elementary 2)'!I39</f>
        <v>4.5405405405405403</v>
      </c>
      <c r="C352" s="65">
        <f>'EPE (Elementary 2)'!I40</f>
        <v>0.5499186472804265</v>
      </c>
      <c r="D352" s="66" t="str">
        <f>IF(B352&gt;4.5,"มากที่สุด",IF(B352&gt;3.5,"มาก",IF(B352&gt;2.5,"ปานกลาง",IF(B352&gt;1.5,"น้อย",IF(B352&lt;=1.5,"น้อยที่สุด")))))</f>
        <v>มากที่สุด</v>
      </c>
    </row>
    <row r="353" spans="1:4" s="17" customFormat="1" x14ac:dyDescent="0.35">
      <c r="A353" s="64" t="s">
        <v>139</v>
      </c>
      <c r="B353" s="65">
        <f>'EPE (Elementary 2)'!J39</f>
        <v>4.4054054054054053</v>
      </c>
      <c r="C353" s="65">
        <f>'EPE (Elementary 2)'!J40</f>
        <v>0.75191501314829901</v>
      </c>
      <c r="D353" s="66" t="str">
        <f t="shared" ref="D353:D362" si="16">IF(B353&gt;4.5,"มากที่สุด",IF(B353&gt;3.5,"มาก",IF(B353&gt;2.5,"ปานกลาง",IF(B353&gt;1.5,"น้อย",IF(B353&lt;=1.5,"น้อยที่สุด")))))</f>
        <v>มาก</v>
      </c>
    </row>
    <row r="354" spans="1:4" s="17" customFormat="1" x14ac:dyDescent="0.35">
      <c r="A354" s="64" t="s">
        <v>140</v>
      </c>
      <c r="B354" s="65">
        <f>'EPE (Elementary 2)'!K39</f>
        <v>4.2702702702702702</v>
      </c>
      <c r="C354" s="65">
        <f>'EPE (Elementary 2)'!K40</f>
        <v>0.85893235578760729</v>
      </c>
      <c r="D354" s="66" t="str">
        <f t="shared" si="16"/>
        <v>มาก</v>
      </c>
    </row>
    <row r="355" spans="1:4" s="17" customFormat="1" x14ac:dyDescent="0.35">
      <c r="A355" s="64" t="s">
        <v>141</v>
      </c>
      <c r="B355" s="65">
        <f>'EPE (Elementary 2)'!L39</f>
        <v>4.0270270270270272</v>
      </c>
      <c r="C355" s="65">
        <f>'EPE (Elementary 2)'!L40</f>
        <v>0.8849030023645883</v>
      </c>
      <c r="D355" s="66" t="str">
        <f t="shared" si="16"/>
        <v>มาก</v>
      </c>
    </row>
    <row r="356" spans="1:4" s="17" customFormat="1" x14ac:dyDescent="0.35">
      <c r="A356" s="64" t="s">
        <v>142</v>
      </c>
      <c r="B356" s="65">
        <f>'EPE (Elementary 2)'!M39</f>
        <v>4.2972972972972974</v>
      </c>
      <c r="C356" s="65">
        <f>'EPE (Elementary 2)'!M40</f>
        <v>0.80083958865021831</v>
      </c>
      <c r="D356" s="66" t="str">
        <f t="shared" si="16"/>
        <v>มาก</v>
      </c>
    </row>
    <row r="357" spans="1:4" s="17" customFormat="1" x14ac:dyDescent="0.35">
      <c r="A357" s="64" t="s">
        <v>143</v>
      </c>
      <c r="B357" s="65">
        <f>'EPE (Elementary 2)'!N39</f>
        <v>4.3513513513513518</v>
      </c>
      <c r="C357" s="65">
        <f>'EPE (Elementary 2)'!N40</f>
        <v>0.66642313545610476</v>
      </c>
      <c r="D357" s="66" t="str">
        <f t="shared" si="16"/>
        <v>มาก</v>
      </c>
    </row>
    <row r="358" spans="1:4" s="17" customFormat="1" x14ac:dyDescent="0.35">
      <c r="A358" s="64" t="s">
        <v>144</v>
      </c>
      <c r="B358" s="65">
        <f>'EPE (Elementary 2)'!O39</f>
        <v>4.5135135135135132</v>
      </c>
      <c r="C358" s="65">
        <f>'EPE (Elementary 2)'!O40</f>
        <v>0.68266653731432658</v>
      </c>
      <c r="D358" s="66" t="str">
        <f t="shared" si="16"/>
        <v>มากที่สุด</v>
      </c>
    </row>
    <row r="359" spans="1:4" s="17" customFormat="1" x14ac:dyDescent="0.35">
      <c r="A359" s="64" t="s">
        <v>145</v>
      </c>
      <c r="B359" s="65">
        <f>'EPE (Elementary 2)'!P39</f>
        <v>4.4324324324324325</v>
      </c>
      <c r="C359" s="65">
        <f>'EPE (Elementary 2)'!P40</f>
        <v>0.71812595976142957</v>
      </c>
      <c r="D359" s="66" t="str">
        <f t="shared" si="16"/>
        <v>มาก</v>
      </c>
    </row>
    <row r="360" spans="1:4" s="17" customFormat="1" x14ac:dyDescent="0.35">
      <c r="A360" s="64" t="s">
        <v>146</v>
      </c>
      <c r="B360" s="65">
        <f>'EPE (Elementary 2)'!Q39</f>
        <v>4.5675675675675675</v>
      </c>
      <c r="C360" s="65">
        <f>'EPE (Elementary 2)'!Q40</f>
        <v>0.63843307086581924</v>
      </c>
      <c r="D360" s="66" t="str">
        <f t="shared" si="16"/>
        <v>มากที่สุด</v>
      </c>
    </row>
    <row r="361" spans="1:4" s="17" customFormat="1" x14ac:dyDescent="0.35">
      <c r="A361" s="64" t="s">
        <v>147</v>
      </c>
      <c r="B361" s="65">
        <f>'EPE (Elementary 2)'!T39</f>
        <v>4.1621621621621623</v>
      </c>
      <c r="C361" s="65">
        <f>'EPE (Elementary 2)'!T40</f>
        <v>0.63728789851630141</v>
      </c>
      <c r="D361" s="66" t="str">
        <f t="shared" si="16"/>
        <v>มาก</v>
      </c>
    </row>
    <row r="362" spans="1:4" s="17" customFormat="1" ht="18.600000000000001" thickBot="1" x14ac:dyDescent="0.4">
      <c r="A362" s="67" t="s">
        <v>148</v>
      </c>
      <c r="B362" s="68">
        <f>AVERAGE(B352:B361)</f>
        <v>4.3567567567567567</v>
      </c>
      <c r="C362" s="68">
        <f>AVERAGE(C352:C361)</f>
        <v>0.71894452091451211</v>
      </c>
      <c r="D362" s="69" t="str">
        <f t="shared" si="16"/>
        <v>มาก</v>
      </c>
    </row>
    <row r="363" spans="1:4" ht="18.600000000000001" thickTop="1" x14ac:dyDescent="0.35">
      <c r="A363" s="70"/>
      <c r="B363" s="71"/>
      <c r="C363" s="71"/>
      <c r="D363" s="72"/>
    </row>
    <row r="364" spans="1:4" s="10" customFormat="1" ht="21" x14ac:dyDescent="0.4">
      <c r="A364" s="74" t="s">
        <v>759</v>
      </c>
      <c r="B364" s="75"/>
      <c r="C364" s="75"/>
      <c r="D364" s="76"/>
    </row>
    <row r="365" spans="1:4" s="10" customFormat="1" ht="21" x14ac:dyDescent="0.4">
      <c r="A365" s="74" t="s">
        <v>782</v>
      </c>
      <c r="B365" s="75"/>
      <c r="C365" s="75"/>
      <c r="D365" s="76"/>
    </row>
    <row r="366" spans="1:4" s="10" customFormat="1" ht="21" x14ac:dyDescent="0.4">
      <c r="A366" s="74" t="s">
        <v>936</v>
      </c>
      <c r="B366" s="75"/>
      <c r="C366" s="75"/>
      <c r="D366" s="76"/>
    </row>
    <row r="367" spans="1:4" s="10" customFormat="1" ht="21" x14ac:dyDescent="0.4">
      <c r="A367" s="74" t="s">
        <v>783</v>
      </c>
      <c r="B367" s="75"/>
      <c r="C367" s="75"/>
      <c r="D367" s="76"/>
    </row>
    <row r="368" spans="1:4" s="10" customFormat="1" ht="21" x14ac:dyDescent="0.4">
      <c r="A368" s="74" t="s">
        <v>784</v>
      </c>
      <c r="B368" s="75"/>
      <c r="C368" s="75"/>
      <c r="D368" s="76"/>
    </row>
    <row r="369" spans="1:7" s="10" customFormat="1" ht="21" x14ac:dyDescent="0.4">
      <c r="A369" s="74" t="s">
        <v>785</v>
      </c>
      <c r="B369" s="75"/>
      <c r="C369" s="75"/>
      <c r="D369" s="76"/>
    </row>
    <row r="370" spans="1:7" s="10" customFormat="1" ht="21" x14ac:dyDescent="0.4">
      <c r="A370" s="74" t="s">
        <v>786</v>
      </c>
      <c r="B370" s="42"/>
      <c r="C370" s="42"/>
      <c r="D370" s="41"/>
      <c r="E370" s="46"/>
    </row>
    <row r="371" spans="1:7" s="10" customFormat="1" ht="21" x14ac:dyDescent="0.4">
      <c r="A371" s="74"/>
      <c r="B371" s="42"/>
      <c r="C371" s="42"/>
      <c r="D371" s="41"/>
      <c r="E371" s="46"/>
    </row>
    <row r="372" spans="1:7" s="14" customFormat="1" ht="21" x14ac:dyDescent="0.4">
      <c r="A372" s="14" t="s">
        <v>149</v>
      </c>
      <c r="E372" s="77"/>
      <c r="F372" s="77"/>
      <c r="G372" s="77"/>
    </row>
    <row r="373" spans="1:7" s="14" customFormat="1" ht="21" x14ac:dyDescent="0.4">
      <c r="A373" s="14" t="s">
        <v>720</v>
      </c>
      <c r="E373" s="77"/>
      <c r="F373" s="77"/>
      <c r="G373" s="77"/>
    </row>
    <row r="374" spans="1:7" s="14" customFormat="1" ht="25.5" customHeight="1" x14ac:dyDescent="0.4">
      <c r="A374" s="219" t="s">
        <v>82</v>
      </c>
      <c r="B374" s="221"/>
      <c r="C374" s="223" t="s">
        <v>150</v>
      </c>
      <c r="D374" s="78" t="s">
        <v>151</v>
      </c>
      <c r="E374" s="77"/>
      <c r="F374" s="79"/>
      <c r="G374" s="77"/>
    </row>
    <row r="375" spans="1:7" s="14" customFormat="1" ht="25.5" customHeight="1" x14ac:dyDescent="0.4">
      <c r="A375" s="220"/>
      <c r="B375" s="222"/>
      <c r="C375" s="224"/>
      <c r="D375" s="80" t="s">
        <v>152</v>
      </c>
      <c r="E375" s="77"/>
      <c r="F375" s="77"/>
      <c r="G375" s="77"/>
    </row>
    <row r="376" spans="1:7" s="10" customFormat="1" ht="21" x14ac:dyDescent="0.4">
      <c r="A376" s="81" t="s">
        <v>153</v>
      </c>
      <c r="B376" s="82"/>
      <c r="C376" s="82"/>
      <c r="D376" s="47"/>
      <c r="E376" s="13"/>
      <c r="F376" s="13"/>
      <c r="G376" s="13"/>
    </row>
    <row r="377" spans="1:7" s="10" customFormat="1" ht="25.5" customHeight="1" x14ac:dyDescent="0.4">
      <c r="A377" s="83" t="s">
        <v>154</v>
      </c>
      <c r="B377" s="84">
        <f>'EPE (Elementary 2)'!R39</f>
        <v>3</v>
      </c>
      <c r="C377" s="84">
        <f>'EPE (Elementary 2)'!R40</f>
        <v>0.95860258653882158</v>
      </c>
      <c r="D377" s="85" t="str">
        <f>IF(B377&gt;4.5,"มากที่สุด",IF(B377&gt;3.5,"มาก",IF(B377&gt;2.5,"ปานกลาง",IF(B377&gt;1.5,"น้อย",IF(B377&lt;=1.5,"น้อยที่สุด")))))</f>
        <v>ปานกลาง</v>
      </c>
      <c r="E377" s="13"/>
      <c r="F377" s="13"/>
      <c r="G377" s="13"/>
    </row>
    <row r="378" spans="1:7" s="10" customFormat="1" ht="25.2" thickBot="1" x14ac:dyDescent="0.75">
      <c r="A378" s="86" t="s">
        <v>155</v>
      </c>
      <c r="B378" s="87">
        <f>AVERAGE(B377:B377)</f>
        <v>3</v>
      </c>
      <c r="C378" s="87">
        <f>SUM(C377)</f>
        <v>0.95860258653882158</v>
      </c>
      <c r="D378" s="88" t="str">
        <f>IF(B378&gt;4.5,"มากที่สุด",IF(B378&gt;3.5,"มาก",IF(B378&gt;2.5,"ปานกลาง",IF(B378&gt;1.5,"น้อย",IF(B378&lt;=1.5,"น้อยที่สุด")))))</f>
        <v>ปานกลาง</v>
      </c>
      <c r="E378" s="13"/>
      <c r="F378" s="13"/>
      <c r="G378" s="13"/>
    </row>
    <row r="379" spans="1:7" s="10" customFormat="1" ht="21.6" thickTop="1" x14ac:dyDescent="0.4">
      <c r="A379" s="89" t="s">
        <v>156</v>
      </c>
      <c r="B379" s="82"/>
      <c r="C379" s="82"/>
      <c r="D379" s="82"/>
      <c r="E379" s="13"/>
      <c r="F379" s="13"/>
      <c r="G379" s="13"/>
    </row>
    <row r="380" spans="1:7" s="10" customFormat="1" ht="25.5" customHeight="1" x14ac:dyDescent="0.4">
      <c r="A380" s="83" t="s">
        <v>157</v>
      </c>
      <c r="B380" s="84">
        <f>'EPE (Elementary 2)'!S39</f>
        <v>3.8648648648648649</v>
      </c>
      <c r="C380" s="84">
        <f>'EPE (Elementary 2)'!S40</f>
        <v>0.57713936497466412</v>
      </c>
      <c r="D380" s="90" t="str">
        <f>IF(B380&gt;4.5,"มากที่สุด",IF(B380&gt;3.5,"มาก",IF(B380&gt;2.5,"ปานกลาง",IF(B380&gt;1.5,"น้อย",IF(B380&lt;=1.5,"น้อยที่สุด")))))</f>
        <v>มาก</v>
      </c>
      <c r="E380" s="13"/>
      <c r="F380" s="13"/>
      <c r="G380" s="13"/>
    </row>
    <row r="381" spans="1:7" s="10" customFormat="1" ht="25.2" thickBot="1" x14ac:dyDescent="0.75">
      <c r="A381" s="86" t="s">
        <v>155</v>
      </c>
      <c r="B381" s="87">
        <f>AVERAGE(B380:B380)</f>
        <v>3.8648648648648649</v>
      </c>
      <c r="C381" s="87">
        <f>SUM(C380)</f>
        <v>0.57713936497466412</v>
      </c>
      <c r="D381" s="91" t="str">
        <f>IF(B381&gt;4.5,"มากที่สุด",IF(B381&gt;3.5,"มาก",IF(B381&gt;2.5,"ปานกลาง",IF(B381&gt;1.5,"น้อย",IF(B381&lt;=1.5,"น้อยที่สุด")))))</f>
        <v>มาก</v>
      </c>
      <c r="E381" s="13"/>
      <c r="F381" s="13"/>
      <c r="G381" s="13"/>
    </row>
    <row r="382" spans="1:7" s="10" customFormat="1" ht="21.6" thickTop="1" x14ac:dyDescent="0.4">
      <c r="A382" s="92"/>
      <c r="E382" s="13"/>
      <c r="F382" s="13"/>
      <c r="G382" s="13"/>
    </row>
    <row r="383" spans="1:7" s="10" customFormat="1" ht="21" x14ac:dyDescent="0.4">
      <c r="A383" s="10" t="s">
        <v>158</v>
      </c>
    </row>
    <row r="384" spans="1:7" s="10" customFormat="1" ht="21" x14ac:dyDescent="0.4">
      <c r="A384" s="10" t="s">
        <v>787</v>
      </c>
    </row>
    <row r="385" spans="1:4" s="10" customFormat="1" ht="21" x14ac:dyDescent="0.4">
      <c r="A385" s="10" t="s">
        <v>721</v>
      </c>
    </row>
    <row r="386" spans="1:4" s="10" customFormat="1" ht="15.75" customHeight="1" x14ac:dyDescent="0.4"/>
    <row r="387" spans="1:4" s="17" customFormat="1" ht="21" x14ac:dyDescent="0.4">
      <c r="A387" s="43" t="s">
        <v>159</v>
      </c>
      <c r="B387" s="19"/>
      <c r="C387" s="19"/>
    </row>
    <row r="388" spans="1:4" s="17" customFormat="1" x14ac:dyDescent="0.35">
      <c r="A388" s="225" t="s">
        <v>134</v>
      </c>
      <c r="B388" s="227" t="s">
        <v>722</v>
      </c>
      <c r="C388" s="228"/>
      <c r="D388" s="229"/>
    </row>
    <row r="389" spans="1:4" s="17" customFormat="1" ht="46.8" x14ac:dyDescent="0.35">
      <c r="A389" s="226"/>
      <c r="B389" s="62" t="s">
        <v>135</v>
      </c>
      <c r="C389" s="63" t="s">
        <v>136</v>
      </c>
      <c r="D389" s="63" t="s">
        <v>137</v>
      </c>
    </row>
    <row r="390" spans="1:4" s="17" customFormat="1" x14ac:dyDescent="0.35">
      <c r="A390" s="64" t="s">
        <v>138</v>
      </c>
      <c r="B390" s="65">
        <f>'EPE (Intermediate)'!I86</f>
        <v>4.3809523809523814</v>
      </c>
      <c r="C390" s="65">
        <f>'EPE (Intermediate)'!I87</f>
        <v>0.61537371349142866</v>
      </c>
      <c r="D390" s="66" t="str">
        <f>IF(B390&gt;4.5,"มากที่สุด",IF(B390&gt;3.5,"มาก",IF(B390&gt;2.5,"ปานกลาง",IF(B390&gt;1.5,"น้อย",IF(B390&lt;=1.5,"น้อยที่สุด")))))</f>
        <v>มาก</v>
      </c>
    </row>
    <row r="391" spans="1:4" s="17" customFormat="1" x14ac:dyDescent="0.35">
      <c r="A391" s="64" t="s">
        <v>139</v>
      </c>
      <c r="B391" s="65">
        <f>'EPE (Intermediate)'!J86</f>
        <v>4.4761904761904763</v>
      </c>
      <c r="C391" s="65">
        <f>'EPE (Intermediate)'!J87</f>
        <v>0.64505796114971758</v>
      </c>
      <c r="D391" s="66" t="str">
        <f t="shared" ref="D391:D400" si="17">IF(B391&gt;4.5,"มากที่สุด",IF(B391&gt;3.5,"มาก",IF(B391&gt;2.5,"ปานกลาง",IF(B391&gt;1.5,"น้อย",IF(B391&lt;=1.5,"น้อยที่สุด")))))</f>
        <v>มาก</v>
      </c>
    </row>
    <row r="392" spans="1:4" s="17" customFormat="1" x14ac:dyDescent="0.35">
      <c r="A392" s="64" t="s">
        <v>140</v>
      </c>
      <c r="B392" s="65">
        <f>'EPE (Intermediate)'!K86</f>
        <v>4.4642857142857144</v>
      </c>
      <c r="C392" s="65">
        <f>'EPE (Intermediate)'!K87</f>
        <v>0.64450846112567206</v>
      </c>
      <c r="D392" s="66" t="str">
        <f t="shared" si="17"/>
        <v>มาก</v>
      </c>
    </row>
    <row r="393" spans="1:4" s="17" customFormat="1" x14ac:dyDescent="0.35">
      <c r="A393" s="64" t="s">
        <v>141</v>
      </c>
      <c r="B393" s="65">
        <f>'EPE (Intermediate)'!L86</f>
        <v>4.3214285714285712</v>
      </c>
      <c r="C393" s="65">
        <f>'EPE (Intermediate)'!L87</f>
        <v>0.67543133107163533</v>
      </c>
      <c r="D393" s="66" t="str">
        <f t="shared" si="17"/>
        <v>มาก</v>
      </c>
    </row>
    <row r="394" spans="1:4" s="17" customFormat="1" x14ac:dyDescent="0.35">
      <c r="A394" s="64" t="s">
        <v>142</v>
      </c>
      <c r="B394" s="65">
        <f>'EPE (Intermediate)'!M86</f>
        <v>4.4285714285714288</v>
      </c>
      <c r="C394" s="65">
        <f>'EPE (Intermediate)'!M87</f>
        <v>0.69497711996792388</v>
      </c>
      <c r="D394" s="66" t="str">
        <f t="shared" si="17"/>
        <v>มาก</v>
      </c>
    </row>
    <row r="395" spans="1:4" s="17" customFormat="1" x14ac:dyDescent="0.35">
      <c r="A395" s="64" t="s">
        <v>143</v>
      </c>
      <c r="B395" s="65">
        <f>'EPE (Intermediate)'!N86</f>
        <v>4.416666666666667</v>
      </c>
      <c r="C395" s="65">
        <f>'EPE (Intermediate)'!N87</f>
        <v>0.72716562162263931</v>
      </c>
      <c r="D395" s="66" t="str">
        <f t="shared" si="17"/>
        <v>มาก</v>
      </c>
    </row>
    <row r="396" spans="1:4" s="17" customFormat="1" x14ac:dyDescent="0.35">
      <c r="A396" s="64" t="s">
        <v>144</v>
      </c>
      <c r="B396" s="65">
        <f>'EPE (Intermediate)'!O86</f>
        <v>4.5119047619047619</v>
      </c>
      <c r="C396" s="65">
        <f>'EPE (Intermediate)'!O87</f>
        <v>0.69853669534193097</v>
      </c>
      <c r="D396" s="66" t="str">
        <f t="shared" si="17"/>
        <v>มากที่สุด</v>
      </c>
    </row>
    <row r="397" spans="1:4" s="17" customFormat="1" x14ac:dyDescent="0.35">
      <c r="A397" s="64" t="s">
        <v>145</v>
      </c>
      <c r="B397" s="65">
        <f>'EPE (Intermediate)'!P86</f>
        <v>4.5</v>
      </c>
      <c r="C397" s="65">
        <f>'EPE (Intermediate)'!P87</f>
        <v>0.69863813100577188</v>
      </c>
      <c r="D397" s="66" t="str">
        <f t="shared" si="17"/>
        <v>มาก</v>
      </c>
    </row>
    <row r="398" spans="1:4" s="17" customFormat="1" x14ac:dyDescent="0.35">
      <c r="A398" s="64" t="s">
        <v>146</v>
      </c>
      <c r="B398" s="65">
        <f>'EPE (Intermediate)'!Q86</f>
        <v>4.7023809523809526</v>
      </c>
      <c r="C398" s="65">
        <f>'EPE (Intermediate)'!Q87</f>
        <v>0.57279103446282709</v>
      </c>
      <c r="D398" s="66" t="str">
        <f t="shared" si="17"/>
        <v>มากที่สุด</v>
      </c>
    </row>
    <row r="399" spans="1:4" s="17" customFormat="1" x14ac:dyDescent="0.35">
      <c r="A399" s="64" t="s">
        <v>147</v>
      </c>
      <c r="B399" s="65">
        <f>'EPE (Intermediate)'!T86</f>
        <v>4.2261904761904763</v>
      </c>
      <c r="C399" s="65">
        <f>'EPE (Intermediate)'!T87</f>
        <v>0.64274690412824242</v>
      </c>
      <c r="D399" s="66" t="str">
        <f t="shared" si="17"/>
        <v>มาก</v>
      </c>
    </row>
    <row r="400" spans="1:4" s="17" customFormat="1" ht="18.600000000000001" thickBot="1" x14ac:dyDescent="0.4">
      <c r="A400" s="67" t="s">
        <v>148</v>
      </c>
      <c r="B400" s="68">
        <f>AVERAGE(B390:B399)</f>
        <v>4.4428571428571439</v>
      </c>
      <c r="C400" s="68">
        <f>AVERAGE(C390:C399)</f>
        <v>0.66152269733677893</v>
      </c>
      <c r="D400" s="69" t="str">
        <f t="shared" si="17"/>
        <v>มาก</v>
      </c>
    </row>
    <row r="401" spans="1:4" s="17" customFormat="1" ht="18.600000000000001" thickTop="1" x14ac:dyDescent="0.35">
      <c r="A401" s="93"/>
      <c r="B401" s="94"/>
      <c r="C401" s="94"/>
      <c r="D401" s="95"/>
    </row>
    <row r="402" spans="1:4" s="10" customFormat="1" ht="21" x14ac:dyDescent="0.4">
      <c r="A402" s="74" t="s">
        <v>759</v>
      </c>
      <c r="B402" s="75"/>
      <c r="C402" s="75"/>
      <c r="D402" s="76"/>
    </row>
    <row r="403" spans="1:4" s="10" customFormat="1" ht="21" x14ac:dyDescent="0.4">
      <c r="A403" s="74" t="s">
        <v>788</v>
      </c>
      <c r="B403" s="75"/>
      <c r="C403" s="75"/>
      <c r="D403" s="76"/>
    </row>
    <row r="404" spans="1:4" s="10" customFormat="1" ht="21" x14ac:dyDescent="0.4">
      <c r="A404" s="74" t="s">
        <v>789</v>
      </c>
      <c r="B404" s="75"/>
      <c r="C404" s="75"/>
      <c r="D404" s="76"/>
    </row>
    <row r="405" spans="1:4" s="10" customFormat="1" ht="21" x14ac:dyDescent="0.4">
      <c r="A405" s="74" t="s">
        <v>790</v>
      </c>
      <c r="B405" s="75"/>
      <c r="C405" s="75"/>
      <c r="D405" s="76"/>
    </row>
    <row r="406" spans="1:4" s="10" customFormat="1" ht="21" x14ac:dyDescent="0.4">
      <c r="A406" s="74" t="s">
        <v>791</v>
      </c>
      <c r="B406" s="75"/>
      <c r="C406" s="75"/>
      <c r="D406" s="76"/>
    </row>
    <row r="407" spans="1:4" s="10" customFormat="1" ht="21" x14ac:dyDescent="0.4">
      <c r="A407" s="74" t="s">
        <v>792</v>
      </c>
      <c r="B407" s="75"/>
      <c r="C407" s="75"/>
      <c r="D407" s="76"/>
    </row>
    <row r="408" spans="1:4" s="10" customFormat="1" ht="21" x14ac:dyDescent="0.4">
      <c r="A408" s="74"/>
      <c r="B408" s="75"/>
      <c r="C408" s="75"/>
      <c r="D408" s="76"/>
    </row>
    <row r="409" spans="1:4" s="10" customFormat="1" ht="21" x14ac:dyDescent="0.4">
      <c r="A409" s="74"/>
      <c r="B409" s="75"/>
      <c r="C409" s="75"/>
      <c r="D409" s="76"/>
    </row>
    <row r="410" spans="1:4" s="10" customFormat="1" ht="21" x14ac:dyDescent="0.4">
      <c r="A410" s="74"/>
      <c r="B410" s="75"/>
      <c r="C410" s="75"/>
      <c r="D410" s="76"/>
    </row>
    <row r="411" spans="1:4" s="10" customFormat="1" ht="21" x14ac:dyDescent="0.4">
      <c r="A411" s="74"/>
      <c r="B411" s="75"/>
      <c r="C411" s="75"/>
      <c r="D411" s="76"/>
    </row>
    <row r="412" spans="1:4" s="10" customFormat="1" ht="21" x14ac:dyDescent="0.4">
      <c r="A412" s="74"/>
      <c r="B412" s="75"/>
      <c r="C412" s="75"/>
      <c r="D412" s="76"/>
    </row>
    <row r="413" spans="1:4" s="10" customFormat="1" ht="21" x14ac:dyDescent="0.4">
      <c r="A413" s="74"/>
      <c r="B413" s="75"/>
      <c r="C413" s="75"/>
      <c r="D413" s="76"/>
    </row>
    <row r="414" spans="1:4" s="10" customFormat="1" ht="21" x14ac:dyDescent="0.4">
      <c r="A414" s="74"/>
      <c r="B414" s="75"/>
      <c r="C414" s="75"/>
      <c r="D414" s="76"/>
    </row>
    <row r="415" spans="1:4" s="10" customFormat="1" ht="21" x14ac:dyDescent="0.4">
      <c r="A415" s="74"/>
      <c r="B415" s="75"/>
      <c r="C415" s="75"/>
      <c r="D415" s="76"/>
    </row>
    <row r="416" spans="1:4" s="10" customFormat="1" ht="21" x14ac:dyDescent="0.4">
      <c r="A416" s="74"/>
      <c r="B416" s="75"/>
      <c r="C416" s="75"/>
      <c r="D416" s="76"/>
    </row>
    <row r="417" spans="1:7" s="10" customFormat="1" ht="21" x14ac:dyDescent="0.4">
      <c r="A417" s="74"/>
      <c r="B417" s="75"/>
      <c r="C417" s="75"/>
      <c r="D417" s="76"/>
    </row>
    <row r="418" spans="1:7" s="14" customFormat="1" ht="21" x14ac:dyDescent="0.4">
      <c r="A418" s="14" t="s">
        <v>160</v>
      </c>
      <c r="E418" s="77"/>
      <c r="F418" s="77"/>
      <c r="G418" s="77"/>
    </row>
    <row r="419" spans="1:7" s="14" customFormat="1" ht="21" x14ac:dyDescent="0.4">
      <c r="A419" s="14" t="s">
        <v>723</v>
      </c>
      <c r="E419" s="77"/>
      <c r="F419" s="77"/>
      <c r="G419" s="77"/>
    </row>
    <row r="420" spans="1:7" s="14" customFormat="1" ht="21" customHeight="1" x14ac:dyDescent="0.4">
      <c r="A420" s="219" t="s">
        <v>82</v>
      </c>
      <c r="B420" s="221"/>
      <c r="C420" s="223" t="s">
        <v>150</v>
      </c>
      <c r="D420" s="78" t="s">
        <v>151</v>
      </c>
      <c r="E420" s="77"/>
      <c r="F420" s="79"/>
      <c r="G420" s="77"/>
    </row>
    <row r="421" spans="1:7" s="14" customFormat="1" ht="13.5" customHeight="1" x14ac:dyDescent="0.4">
      <c r="A421" s="220"/>
      <c r="B421" s="222"/>
      <c r="C421" s="224"/>
      <c r="D421" s="80" t="s">
        <v>152</v>
      </c>
      <c r="E421" s="77"/>
      <c r="F421" s="77"/>
      <c r="G421" s="77"/>
    </row>
    <row r="422" spans="1:7" s="10" customFormat="1" ht="21" x14ac:dyDescent="0.4">
      <c r="A422" s="81" t="s">
        <v>153</v>
      </c>
      <c r="B422" s="82"/>
      <c r="C422" s="82"/>
      <c r="D422" s="47"/>
      <c r="E422" s="13"/>
      <c r="F422" s="13"/>
      <c r="G422" s="13"/>
    </row>
    <row r="423" spans="1:7" s="10" customFormat="1" ht="25.5" customHeight="1" x14ac:dyDescent="0.4">
      <c r="A423" s="83" t="s">
        <v>154</v>
      </c>
      <c r="B423" s="84">
        <f>'EPE (Intermediate)'!R86</f>
        <v>3.1309523809523809</v>
      </c>
      <c r="C423" s="84">
        <f>'EPE (Intermediate)'!R87</f>
        <v>0.92298379886676196</v>
      </c>
      <c r="D423" s="85" t="str">
        <f>IF(B423&gt;4.5,"มากที่สุด",IF(B423&gt;3.5,"มาก",IF(B423&gt;2.5,"ปานกลาง",IF(B423&gt;1.5,"น้อย",IF(B423&lt;=1.5,"น้อยที่สุด")))))</f>
        <v>ปานกลาง</v>
      </c>
      <c r="E423" s="13"/>
      <c r="F423" s="13"/>
      <c r="G423" s="13"/>
    </row>
    <row r="424" spans="1:7" s="10" customFormat="1" ht="25.2" thickBot="1" x14ac:dyDescent="0.75">
      <c r="A424" s="86" t="s">
        <v>155</v>
      </c>
      <c r="B424" s="87">
        <f>AVERAGE(B423:B423)</f>
        <v>3.1309523809523809</v>
      </c>
      <c r="C424" s="87">
        <f>SUM(C423)</f>
        <v>0.92298379886676196</v>
      </c>
      <c r="D424" s="88" t="str">
        <f>IF(B424&gt;4.5,"มากที่สุด",IF(B424&gt;3.5,"มาก",IF(B424&gt;2.5,"ปานกลาง",IF(B424&gt;1.5,"น้อย",IF(B424&lt;=1.5,"น้อยที่สุด")))))</f>
        <v>ปานกลาง</v>
      </c>
      <c r="E424" s="13"/>
      <c r="F424" s="13"/>
      <c r="G424" s="13"/>
    </row>
    <row r="425" spans="1:7" s="10" customFormat="1" ht="21.6" thickTop="1" x14ac:dyDescent="0.4">
      <c r="A425" s="89" t="s">
        <v>156</v>
      </c>
      <c r="B425" s="82"/>
      <c r="C425" s="82"/>
      <c r="D425" s="82"/>
      <c r="E425" s="13"/>
      <c r="F425" s="13"/>
      <c r="G425" s="13"/>
    </row>
    <row r="426" spans="1:7" s="10" customFormat="1" ht="25.5" customHeight="1" x14ac:dyDescent="0.4">
      <c r="A426" s="83" t="s">
        <v>157</v>
      </c>
      <c r="B426" s="84">
        <f>'EPE (Intermediate)'!S86</f>
        <v>3.9404761904761907</v>
      </c>
      <c r="C426" s="84">
        <f>'EPE (Intermediate)'!S87</f>
        <v>0.62395036577993401</v>
      </c>
      <c r="D426" s="90" t="str">
        <f>IF(B426&gt;4.5,"มากที่สุด",IF(B426&gt;3.5,"มาก",IF(B426&gt;2.5,"ปานกลาง",IF(B426&gt;1.5,"น้อย",IF(B426&lt;=1.5,"น้อยที่สุด")))))</f>
        <v>มาก</v>
      </c>
      <c r="E426" s="13"/>
      <c r="F426" s="13"/>
      <c r="G426" s="13"/>
    </row>
    <row r="427" spans="1:7" s="10" customFormat="1" ht="25.2" thickBot="1" x14ac:dyDescent="0.75">
      <c r="A427" s="86" t="s">
        <v>155</v>
      </c>
      <c r="B427" s="87">
        <f>AVERAGE(B426:B426)</f>
        <v>3.9404761904761907</v>
      </c>
      <c r="C427" s="87">
        <f>SUM(C426)</f>
        <v>0.62395036577993401</v>
      </c>
      <c r="D427" s="91" t="str">
        <f>IF(B427&gt;4.5,"มากที่สุด",IF(B427&gt;3.5,"มาก",IF(B427&gt;2.5,"ปานกลาง",IF(B427&gt;1.5,"น้อย",IF(B427&lt;=1.5,"น้อยที่สุด")))))</f>
        <v>มาก</v>
      </c>
      <c r="E427" s="13"/>
      <c r="F427" s="13"/>
      <c r="G427" s="13"/>
    </row>
    <row r="428" spans="1:7" s="10" customFormat="1" ht="18" customHeight="1" thickTop="1" x14ac:dyDescent="0.4">
      <c r="A428" s="92"/>
      <c r="E428" s="13"/>
      <c r="F428" s="13"/>
      <c r="G428" s="13"/>
    </row>
    <row r="429" spans="1:7" s="10" customFormat="1" ht="21" x14ac:dyDescent="0.4">
      <c r="A429" s="10" t="s">
        <v>161</v>
      </c>
    </row>
    <row r="430" spans="1:7" s="10" customFormat="1" ht="21" x14ac:dyDescent="0.4">
      <c r="A430" s="10" t="s">
        <v>793</v>
      </c>
    </row>
    <row r="431" spans="1:7" s="10" customFormat="1" ht="21" x14ac:dyDescent="0.4">
      <c r="A431" s="10" t="s">
        <v>724</v>
      </c>
    </row>
    <row r="432" spans="1:7" s="10" customFormat="1" ht="16.5" customHeight="1" x14ac:dyDescent="0.4">
      <c r="A432" s="74"/>
      <c r="B432" s="75"/>
      <c r="C432" s="75"/>
      <c r="D432" s="76"/>
    </row>
    <row r="433" spans="1:4" s="17" customFormat="1" ht="21" x14ac:dyDescent="0.4">
      <c r="A433" s="43" t="s">
        <v>162</v>
      </c>
      <c r="B433" s="19"/>
      <c r="C433" s="19"/>
    </row>
    <row r="434" spans="1:4" s="17" customFormat="1" x14ac:dyDescent="0.35">
      <c r="A434" s="230" t="s">
        <v>134</v>
      </c>
      <c r="B434" s="232" t="s">
        <v>163</v>
      </c>
      <c r="C434" s="233"/>
      <c r="D434" s="234"/>
    </row>
    <row r="435" spans="1:4" s="17" customFormat="1" ht="15.75" customHeight="1" x14ac:dyDescent="0.35">
      <c r="A435" s="231"/>
      <c r="B435" s="96"/>
      <c r="C435" s="97" t="s">
        <v>725</v>
      </c>
      <c r="D435" s="98"/>
    </row>
    <row r="436" spans="1:4" s="17" customFormat="1" ht="64.5" customHeight="1" x14ac:dyDescent="0.35">
      <c r="A436" s="226"/>
      <c r="B436" s="99" t="s">
        <v>135</v>
      </c>
      <c r="C436" s="100" t="s">
        <v>136</v>
      </c>
      <c r="D436" s="100" t="s">
        <v>137</v>
      </c>
    </row>
    <row r="437" spans="1:4" s="17" customFormat="1" x14ac:dyDescent="0.35">
      <c r="A437" s="64" t="s">
        <v>138</v>
      </c>
      <c r="B437" s="65">
        <f>'EPE (Pre-Intermediate)'!I80</f>
        <v>4.5512820512820511</v>
      </c>
      <c r="C437" s="65">
        <f>'EPE (Pre-Intermediate)'!I81</f>
        <v>0.52250471467473958</v>
      </c>
      <c r="D437" s="66" t="str">
        <f>IF(B437&gt;4.5,"มากที่สุด",IF(B437&gt;3.5,"มาก",IF(B437&gt;2.5,"ปานกลาง",IF(B437&gt;1.5,"น้อย",IF(B437&lt;=1.5,"น้อยที่สุด")))))</f>
        <v>มากที่สุด</v>
      </c>
    </row>
    <row r="438" spans="1:4" s="17" customFormat="1" x14ac:dyDescent="0.35">
      <c r="A438" s="64" t="s">
        <v>139</v>
      </c>
      <c r="B438" s="65">
        <f>'EPE (Pre-Intermediate)'!J80</f>
        <v>4.5128205128205128</v>
      </c>
      <c r="C438" s="65">
        <f>'EPE (Pre-Intermediate)'!J81</f>
        <v>0.57162812332328294</v>
      </c>
      <c r="D438" s="66" t="str">
        <f t="shared" ref="D438:D447" si="18">IF(B438&gt;4.5,"มากที่สุด",IF(B438&gt;3.5,"มาก",IF(B438&gt;2.5,"ปานกลาง",IF(B438&gt;1.5,"น้อย",IF(B438&lt;=1.5,"น้อยที่สุด")))))</f>
        <v>มากที่สุด</v>
      </c>
    </row>
    <row r="439" spans="1:4" s="17" customFormat="1" x14ac:dyDescent="0.35">
      <c r="A439" s="64" t="s">
        <v>140</v>
      </c>
      <c r="B439" s="65">
        <f>'EPE (Pre-Intermediate)'!K80</f>
        <v>4.4615384615384617</v>
      </c>
      <c r="C439" s="65">
        <f>'EPE (Pre-Intermediate)'!K81</f>
        <v>0.57047680669966738</v>
      </c>
      <c r="D439" s="66" t="str">
        <f t="shared" si="18"/>
        <v>มาก</v>
      </c>
    </row>
    <row r="440" spans="1:4" s="17" customFormat="1" x14ac:dyDescent="0.35">
      <c r="A440" s="64" t="s">
        <v>141</v>
      </c>
      <c r="B440" s="65">
        <f>'EPE (Pre-Intermediate)'!L80</f>
        <v>4.4102564102564106</v>
      </c>
      <c r="C440" s="65">
        <f>'EPE (Pre-Intermediate)'!L81</f>
        <v>0.70594358450954942</v>
      </c>
      <c r="D440" s="66" t="str">
        <f t="shared" si="18"/>
        <v>มาก</v>
      </c>
    </row>
    <row r="441" spans="1:4" s="17" customFormat="1" x14ac:dyDescent="0.35">
      <c r="A441" s="64" t="s">
        <v>142</v>
      </c>
      <c r="B441" s="65">
        <f>'EPE (Pre-Intermediate)'!M80</f>
        <v>4.4743589743589745</v>
      </c>
      <c r="C441" s="65">
        <f>'EPE (Pre-Intermediate)'!M81</f>
        <v>0.67414445257102151</v>
      </c>
      <c r="D441" s="66" t="str">
        <f t="shared" si="18"/>
        <v>มาก</v>
      </c>
    </row>
    <row r="442" spans="1:4" s="17" customFormat="1" x14ac:dyDescent="0.35">
      <c r="A442" s="64" t="s">
        <v>143</v>
      </c>
      <c r="B442" s="65">
        <f>'EPE (Pre-Intermediate)'!N80</f>
        <v>4.5</v>
      </c>
      <c r="C442" s="65">
        <f>'EPE (Pre-Intermediate)'!N81</f>
        <v>0.65535271380164395</v>
      </c>
      <c r="D442" s="66" t="str">
        <f t="shared" si="18"/>
        <v>มาก</v>
      </c>
    </row>
    <row r="443" spans="1:4" s="17" customFormat="1" x14ac:dyDescent="0.35">
      <c r="A443" s="64" t="s">
        <v>144</v>
      </c>
      <c r="B443" s="65">
        <f>'EPE (Pre-Intermediate)'!O80</f>
        <v>4.5128205128205128</v>
      </c>
      <c r="C443" s="65">
        <f>'EPE (Pre-Intermediate)'!O81</f>
        <v>0.67451007374184313</v>
      </c>
      <c r="D443" s="66" t="str">
        <f t="shared" si="18"/>
        <v>มากที่สุด</v>
      </c>
    </row>
    <row r="444" spans="1:4" s="17" customFormat="1" x14ac:dyDescent="0.35">
      <c r="A444" s="64" t="s">
        <v>145</v>
      </c>
      <c r="B444" s="65">
        <f>'EPE (Pre-Intermediate)'!P80</f>
        <v>4.5</v>
      </c>
      <c r="C444" s="65">
        <f>'EPE (Pre-Intermediate)'!P81</f>
        <v>0.67463190343194201</v>
      </c>
      <c r="D444" s="66" t="str">
        <f t="shared" si="18"/>
        <v>มาก</v>
      </c>
    </row>
    <row r="445" spans="1:4" s="17" customFormat="1" x14ac:dyDescent="0.35">
      <c r="A445" s="64" t="s">
        <v>146</v>
      </c>
      <c r="B445" s="65">
        <f>'EPE (Pre-Intermediate)'!Q80</f>
        <v>4.6794871794871797</v>
      </c>
      <c r="C445" s="65">
        <f>'EPE (Pre-Intermediate)'!Q81</f>
        <v>0.565993334734464</v>
      </c>
      <c r="D445" s="66" t="str">
        <f t="shared" si="18"/>
        <v>มากที่สุด</v>
      </c>
    </row>
    <row r="446" spans="1:4" s="17" customFormat="1" x14ac:dyDescent="0.35">
      <c r="A446" s="64" t="s">
        <v>147</v>
      </c>
      <c r="B446" s="65">
        <f>'EPE (Pre-Intermediate)'!T80</f>
        <v>4.2051282051282053</v>
      </c>
      <c r="C446" s="65">
        <f>'EPE (Pre-Intermediate)'!T81</f>
        <v>0.7045452135402076</v>
      </c>
      <c r="D446" s="66" t="str">
        <f t="shared" si="18"/>
        <v>มาก</v>
      </c>
    </row>
    <row r="447" spans="1:4" s="17" customFormat="1" ht="18.600000000000001" thickBot="1" x14ac:dyDescent="0.4">
      <c r="A447" s="67" t="s">
        <v>148</v>
      </c>
      <c r="B447" s="68">
        <f>AVERAGE(B437:B446)</f>
        <v>4.4807692307692317</v>
      </c>
      <c r="C447" s="68">
        <f>AVERAGE(C437:C446)</f>
        <v>0.63197309210283614</v>
      </c>
      <c r="D447" s="69" t="str">
        <f t="shared" si="18"/>
        <v>มาก</v>
      </c>
    </row>
    <row r="448" spans="1:4" s="17" customFormat="1" ht="18.600000000000001" thickTop="1" x14ac:dyDescent="0.35">
      <c r="A448" s="93"/>
      <c r="B448" s="94"/>
      <c r="C448" s="94"/>
      <c r="D448" s="95"/>
    </row>
    <row r="449" spans="1:7" s="17" customFormat="1" x14ac:dyDescent="0.35">
      <c r="A449" s="93"/>
      <c r="B449" s="94"/>
      <c r="C449" s="94"/>
      <c r="D449" s="95"/>
    </row>
    <row r="450" spans="1:7" s="17" customFormat="1" x14ac:dyDescent="0.35">
      <c r="A450" s="93"/>
      <c r="B450" s="94"/>
      <c r="C450" s="94"/>
      <c r="D450" s="95"/>
    </row>
    <row r="451" spans="1:7" s="17" customFormat="1" x14ac:dyDescent="0.35">
      <c r="A451" s="93"/>
      <c r="B451" s="94"/>
      <c r="C451" s="94"/>
      <c r="D451" s="95"/>
    </row>
    <row r="452" spans="1:7" s="17" customFormat="1" x14ac:dyDescent="0.35">
      <c r="A452" s="93"/>
      <c r="B452" s="94"/>
      <c r="C452" s="94"/>
      <c r="D452" s="95"/>
    </row>
    <row r="453" spans="1:7" s="10" customFormat="1" ht="21" x14ac:dyDescent="0.4">
      <c r="A453" s="74" t="s">
        <v>759</v>
      </c>
      <c r="B453" s="75"/>
      <c r="C453" s="75"/>
      <c r="D453" s="76"/>
    </row>
    <row r="454" spans="1:7" s="10" customFormat="1" ht="21" x14ac:dyDescent="0.4">
      <c r="A454" s="74" t="s">
        <v>795</v>
      </c>
      <c r="B454" s="75"/>
      <c r="C454" s="75"/>
      <c r="D454" s="76"/>
    </row>
    <row r="455" spans="1:7" s="10" customFormat="1" ht="21" x14ac:dyDescent="0.4">
      <c r="A455" s="74" t="s">
        <v>794</v>
      </c>
      <c r="B455" s="75"/>
      <c r="C455" s="75"/>
      <c r="D455" s="76"/>
    </row>
    <row r="456" spans="1:7" s="10" customFormat="1" ht="21" x14ac:dyDescent="0.4">
      <c r="A456" s="74" t="s">
        <v>796</v>
      </c>
      <c r="B456" s="75"/>
      <c r="C456" s="75"/>
      <c r="D456" s="76"/>
    </row>
    <row r="457" spans="1:7" s="10" customFormat="1" ht="21" x14ac:dyDescent="0.4">
      <c r="A457" s="74" t="s">
        <v>797</v>
      </c>
      <c r="B457" s="75"/>
      <c r="C457" s="75"/>
      <c r="D457" s="76"/>
    </row>
    <row r="458" spans="1:7" s="10" customFormat="1" ht="21" x14ac:dyDescent="0.4">
      <c r="A458" s="74" t="s">
        <v>798</v>
      </c>
      <c r="B458" s="75"/>
      <c r="C458" s="75"/>
      <c r="D458" s="76"/>
    </row>
    <row r="459" spans="1:7" s="10" customFormat="1" ht="21" x14ac:dyDescent="0.4">
      <c r="A459" s="74" t="s">
        <v>799</v>
      </c>
      <c r="B459" s="75"/>
      <c r="C459" s="75"/>
      <c r="D459" s="76"/>
    </row>
    <row r="460" spans="1:7" s="10" customFormat="1" ht="21" x14ac:dyDescent="0.4">
      <c r="A460" s="74"/>
      <c r="B460" s="75"/>
      <c r="C460" s="75"/>
      <c r="D460" s="76"/>
    </row>
    <row r="461" spans="1:7" s="14" customFormat="1" ht="21" x14ac:dyDescent="0.4">
      <c r="A461" s="14" t="s">
        <v>164</v>
      </c>
      <c r="E461" s="77"/>
      <c r="F461" s="77"/>
      <c r="G461" s="77"/>
    </row>
    <row r="462" spans="1:7" s="14" customFormat="1" ht="21" x14ac:dyDescent="0.4">
      <c r="A462" s="14" t="s">
        <v>726</v>
      </c>
      <c r="E462" s="77"/>
      <c r="F462" s="77"/>
      <c r="G462" s="77"/>
    </row>
    <row r="463" spans="1:7" s="14" customFormat="1" ht="21" customHeight="1" x14ac:dyDescent="0.4">
      <c r="A463" s="219" t="s">
        <v>82</v>
      </c>
      <c r="B463" s="221"/>
      <c r="C463" s="223" t="s">
        <v>150</v>
      </c>
      <c r="D463" s="78" t="s">
        <v>151</v>
      </c>
      <c r="E463" s="77"/>
      <c r="F463" s="79"/>
      <c r="G463" s="77"/>
    </row>
    <row r="464" spans="1:7" s="14" customFormat="1" ht="13.5" customHeight="1" x14ac:dyDescent="0.4">
      <c r="A464" s="220"/>
      <c r="B464" s="222"/>
      <c r="C464" s="224"/>
      <c r="D464" s="80" t="s">
        <v>152</v>
      </c>
      <c r="E464" s="77"/>
      <c r="F464" s="77"/>
      <c r="G464" s="77"/>
    </row>
    <row r="465" spans="1:7" s="10" customFormat="1" ht="21" x14ac:dyDescent="0.4">
      <c r="A465" s="81" t="s">
        <v>153</v>
      </c>
      <c r="B465" s="82"/>
      <c r="C465" s="82"/>
      <c r="D465" s="47"/>
      <c r="E465" s="13"/>
      <c r="F465" s="13"/>
      <c r="G465" s="13"/>
    </row>
    <row r="466" spans="1:7" s="10" customFormat="1" ht="25.5" customHeight="1" x14ac:dyDescent="0.4">
      <c r="A466" s="83" t="s">
        <v>154</v>
      </c>
      <c r="B466" s="84">
        <f>'EPE (Pre-Intermediate)'!R80</f>
        <v>3.2179487179487181</v>
      </c>
      <c r="C466" s="84">
        <f>'EPE (Pre-Intermediate)'!R81</f>
        <v>1.1282779696765026</v>
      </c>
      <c r="D466" s="85" t="str">
        <f>IF(B466&gt;4.5,"มากที่สุด",IF(B466&gt;3.5,"มาก",IF(B466&gt;2.5,"ปานกลาง",IF(B466&gt;1.5,"น้อย",IF(B466&lt;=1.5,"น้อยที่สุด")))))</f>
        <v>ปานกลาง</v>
      </c>
      <c r="E466" s="13"/>
      <c r="F466" s="13"/>
      <c r="G466" s="13"/>
    </row>
    <row r="467" spans="1:7" s="10" customFormat="1" ht="25.2" thickBot="1" x14ac:dyDescent="0.75">
      <c r="A467" s="86" t="s">
        <v>155</v>
      </c>
      <c r="B467" s="87">
        <f>AVERAGE(B466:B466)</f>
        <v>3.2179487179487181</v>
      </c>
      <c r="C467" s="87">
        <f>SUM(C466)</f>
        <v>1.1282779696765026</v>
      </c>
      <c r="D467" s="88" t="str">
        <f>IF(B467&gt;4.5,"มากที่สุด",IF(B467&gt;3.5,"มาก",IF(B467&gt;2.5,"ปานกลาง",IF(B467&gt;1.5,"น้อย",IF(B467&lt;=1.5,"น้อยที่สุด")))))</f>
        <v>ปานกลาง</v>
      </c>
      <c r="E467" s="13"/>
      <c r="F467" s="13"/>
      <c r="G467" s="13"/>
    </row>
    <row r="468" spans="1:7" s="10" customFormat="1" ht="21.6" thickTop="1" x14ac:dyDescent="0.4">
      <c r="A468" s="89" t="s">
        <v>156</v>
      </c>
      <c r="B468" s="82"/>
      <c r="C468" s="82"/>
      <c r="D468" s="82"/>
      <c r="E468" s="13"/>
      <c r="F468" s="13"/>
      <c r="G468" s="13"/>
    </row>
    <row r="469" spans="1:7" s="10" customFormat="1" ht="25.5" customHeight="1" x14ac:dyDescent="0.4">
      <c r="A469" s="83" t="s">
        <v>157</v>
      </c>
      <c r="B469" s="84">
        <f>'EPE (Pre-Intermediate)'!S80</f>
        <v>4.0384615384615383</v>
      </c>
      <c r="C469" s="84">
        <f>'EPE (Pre-Intermediate)'!S81</f>
        <v>0.70605999041099177</v>
      </c>
      <c r="D469" s="90" t="str">
        <f>IF(B469&gt;4.5,"มากที่สุด",IF(B469&gt;3.5,"มาก",IF(B469&gt;2.5,"ปานกลาง",IF(B469&gt;1.5,"น้อย",IF(B469&lt;=1.5,"น้อยที่สุด")))))</f>
        <v>มาก</v>
      </c>
      <c r="E469" s="13"/>
      <c r="F469" s="13"/>
      <c r="G469" s="13"/>
    </row>
    <row r="470" spans="1:7" s="10" customFormat="1" ht="25.2" thickBot="1" x14ac:dyDescent="0.75">
      <c r="A470" s="86" t="s">
        <v>155</v>
      </c>
      <c r="B470" s="87">
        <f>AVERAGE(B469:B469)</f>
        <v>4.0384615384615383</v>
      </c>
      <c r="C470" s="87">
        <f>SUM(C469)</f>
        <v>0.70605999041099177</v>
      </c>
      <c r="D470" s="91" t="str">
        <f>IF(B470&gt;4.5,"มากที่สุด",IF(B470&gt;3.5,"มาก",IF(B470&gt;2.5,"ปานกลาง",IF(B470&gt;1.5,"น้อย",IF(B470&lt;=1.5,"น้อยที่สุด")))))</f>
        <v>มาก</v>
      </c>
      <c r="E470" s="13"/>
      <c r="F470" s="13"/>
      <c r="G470" s="13"/>
    </row>
    <row r="471" spans="1:7" s="10" customFormat="1" ht="21.6" thickTop="1" x14ac:dyDescent="0.4">
      <c r="A471" s="92"/>
      <c r="E471" s="13"/>
      <c r="F471" s="13"/>
      <c r="G471" s="13"/>
    </row>
    <row r="472" spans="1:7" s="10" customFormat="1" ht="21" x14ac:dyDescent="0.4">
      <c r="A472" s="10" t="s">
        <v>165</v>
      </c>
    </row>
    <row r="473" spans="1:7" s="10" customFormat="1" ht="21" x14ac:dyDescent="0.4">
      <c r="A473" s="10" t="s">
        <v>727</v>
      </c>
    </row>
    <row r="474" spans="1:7" s="10" customFormat="1" ht="21" x14ac:dyDescent="0.4">
      <c r="A474" s="10" t="s">
        <v>728</v>
      </c>
    </row>
    <row r="475" spans="1:7" s="10" customFormat="1" ht="21" x14ac:dyDescent="0.4"/>
    <row r="476" spans="1:7" s="10" customFormat="1" ht="21" x14ac:dyDescent="0.4"/>
    <row r="477" spans="1:7" s="10" customFormat="1" ht="21" x14ac:dyDescent="0.4"/>
    <row r="478" spans="1:7" s="10" customFormat="1" ht="21" x14ac:dyDescent="0.4"/>
    <row r="479" spans="1:7" s="10" customFormat="1" ht="21" x14ac:dyDescent="0.4"/>
    <row r="480" spans="1:7" s="10" customFormat="1" ht="21" x14ac:dyDescent="0.4"/>
    <row r="481" spans="1:4" s="10" customFormat="1" ht="21" x14ac:dyDescent="0.4"/>
    <row r="482" spans="1:4" s="10" customFormat="1" ht="21" x14ac:dyDescent="0.4"/>
    <row r="483" spans="1:4" s="10" customFormat="1" ht="21" x14ac:dyDescent="0.4"/>
    <row r="484" spans="1:4" s="10" customFormat="1" ht="21" x14ac:dyDescent="0.4"/>
    <row r="485" spans="1:4" s="10" customFormat="1" ht="21" x14ac:dyDescent="0.4"/>
    <row r="486" spans="1:4" s="10" customFormat="1" ht="21" x14ac:dyDescent="0.4"/>
    <row r="487" spans="1:4" s="17" customFormat="1" ht="21" x14ac:dyDescent="0.4">
      <c r="A487" s="43" t="s">
        <v>166</v>
      </c>
      <c r="B487" s="19"/>
      <c r="C487" s="19"/>
    </row>
    <row r="488" spans="1:4" s="17" customFormat="1" x14ac:dyDescent="0.35">
      <c r="A488" s="225" t="s">
        <v>134</v>
      </c>
      <c r="B488" s="227" t="s">
        <v>800</v>
      </c>
      <c r="C488" s="228"/>
      <c r="D488" s="229"/>
    </row>
    <row r="489" spans="1:4" s="17" customFormat="1" ht="46.8" x14ac:dyDescent="0.35">
      <c r="A489" s="226"/>
      <c r="B489" s="62" t="s">
        <v>135</v>
      </c>
      <c r="C489" s="63" t="s">
        <v>136</v>
      </c>
      <c r="D489" s="63" t="s">
        <v>137</v>
      </c>
    </row>
    <row r="490" spans="1:4" s="17" customFormat="1" x14ac:dyDescent="0.35">
      <c r="A490" s="64" t="s">
        <v>138</v>
      </c>
      <c r="B490" s="65">
        <f>'EPE (Starter 2)'!I42</f>
        <v>4.6500000000000004</v>
      </c>
      <c r="C490" s="65">
        <f>'EPE (Starter 2)'!I43</f>
        <v>0.52678268764263481</v>
      </c>
      <c r="D490" s="66" t="str">
        <f>IF(B490&gt;4.5,"มากที่สุด",IF(B490&gt;3.5,"มาก",IF(B490&gt;2.5,"ปานกลาง",IF(B490&gt;1.5,"น้อย",IF(B490&lt;=1.5,"น้อยที่สุด")))))</f>
        <v>มากที่สุด</v>
      </c>
    </row>
    <row r="491" spans="1:4" s="17" customFormat="1" x14ac:dyDescent="0.35">
      <c r="A491" s="64" t="s">
        <v>139</v>
      </c>
      <c r="B491" s="65">
        <f>'EPE (Starter 2)'!J42</f>
        <v>4.5750000000000002</v>
      </c>
      <c r="C491" s="65">
        <f>'EPE (Starter 2)'!J43</f>
        <v>0.54256336035526709</v>
      </c>
      <c r="D491" s="66" t="str">
        <f t="shared" ref="D491:D500" si="19">IF(B491&gt;4.5,"มากที่สุด",IF(B491&gt;3.5,"มาก",IF(B491&gt;2.5,"ปานกลาง",IF(B491&gt;1.5,"น้อย",IF(B491&lt;=1.5,"น้อยที่สุด")))))</f>
        <v>มากที่สุด</v>
      </c>
    </row>
    <row r="492" spans="1:4" s="17" customFormat="1" x14ac:dyDescent="0.35">
      <c r="A492" s="64" t="s">
        <v>140</v>
      </c>
      <c r="B492" s="65">
        <f>'EPE (Starter 2)'!K42</f>
        <v>4.625</v>
      </c>
      <c r="C492" s="65">
        <f>'EPE (Starter 2)'!K43</f>
        <v>0.53326822519253858</v>
      </c>
      <c r="D492" s="66" t="str">
        <f t="shared" si="19"/>
        <v>มากที่สุด</v>
      </c>
    </row>
    <row r="493" spans="1:4" s="17" customFormat="1" x14ac:dyDescent="0.35">
      <c r="A493" s="64" t="s">
        <v>141</v>
      </c>
      <c r="B493" s="65">
        <f>'EPE (Starter 2)'!L42</f>
        <v>4.5250000000000004</v>
      </c>
      <c r="C493" s="65">
        <f>'EPE (Starter 2)'!L43</f>
        <v>0.5910795208768449</v>
      </c>
      <c r="D493" s="66" t="str">
        <f t="shared" si="19"/>
        <v>มากที่สุด</v>
      </c>
    </row>
    <row r="494" spans="1:4" s="17" customFormat="1" x14ac:dyDescent="0.35">
      <c r="A494" s="64" t="s">
        <v>142</v>
      </c>
      <c r="B494" s="65">
        <f>'EPE (Starter 2)'!M42</f>
        <v>4.7750000000000004</v>
      </c>
      <c r="C494" s="65">
        <f>'EPE (Starter 2)'!M43</f>
        <v>0.52380817099392463</v>
      </c>
      <c r="D494" s="66" t="str">
        <f t="shared" si="19"/>
        <v>มากที่สุด</v>
      </c>
    </row>
    <row r="495" spans="1:4" s="17" customFormat="1" x14ac:dyDescent="0.35">
      <c r="A495" s="64" t="s">
        <v>143</v>
      </c>
      <c r="B495" s="65">
        <f>'EPE (Starter 2)'!N42</f>
        <v>4.6500000000000004</v>
      </c>
      <c r="C495" s="65">
        <f>'EPE (Starter 2)'!N43</f>
        <v>0.6144102863722235</v>
      </c>
      <c r="D495" s="66" t="str">
        <f t="shared" si="19"/>
        <v>มากที่สุด</v>
      </c>
    </row>
    <row r="496" spans="1:4" s="17" customFormat="1" x14ac:dyDescent="0.35">
      <c r="A496" s="64" t="s">
        <v>144</v>
      </c>
      <c r="B496" s="65">
        <f>'EPE (Starter 2)'!O42</f>
        <v>4.8</v>
      </c>
      <c r="C496" s="65">
        <f>'EPE (Starter 2)'!O43</f>
        <v>0.50990195135927507</v>
      </c>
      <c r="D496" s="66" t="str">
        <f t="shared" si="19"/>
        <v>มากที่สุด</v>
      </c>
    </row>
    <row r="497" spans="1:7" s="17" customFormat="1" x14ac:dyDescent="0.35">
      <c r="A497" s="64" t="s">
        <v>145</v>
      </c>
      <c r="B497" s="65">
        <f>'EPE (Starter 2)'!P42</f>
        <v>4.8</v>
      </c>
      <c r="C497" s="65">
        <f>'EPE (Starter 2)'!P43</f>
        <v>0.50990195135927507</v>
      </c>
      <c r="D497" s="66" t="str">
        <f t="shared" si="19"/>
        <v>มากที่สุด</v>
      </c>
    </row>
    <row r="498" spans="1:7" s="17" customFormat="1" x14ac:dyDescent="0.35">
      <c r="A498" s="64" t="s">
        <v>146</v>
      </c>
      <c r="B498" s="65">
        <f>'EPE (Starter 2)'!Q42</f>
        <v>4.8499999999999996</v>
      </c>
      <c r="C498" s="65">
        <f>'EPE (Starter 2)'!Q43</f>
        <v>0.42130748865881779</v>
      </c>
      <c r="D498" s="66" t="str">
        <f t="shared" si="19"/>
        <v>มากที่สุด</v>
      </c>
    </row>
    <row r="499" spans="1:7" s="17" customFormat="1" x14ac:dyDescent="0.35">
      <c r="A499" s="64" t="s">
        <v>147</v>
      </c>
      <c r="B499" s="65">
        <f>'EPE (Starter 2)'!T42</f>
        <v>4.5250000000000004</v>
      </c>
      <c r="C499" s="65">
        <f>'EPE (Starter 2)'!T43</f>
        <v>0.54715171570598276</v>
      </c>
      <c r="D499" s="66" t="str">
        <f t="shared" si="19"/>
        <v>มากที่สุด</v>
      </c>
    </row>
    <row r="500" spans="1:7" s="17" customFormat="1" ht="18.600000000000001" thickBot="1" x14ac:dyDescent="0.4">
      <c r="A500" s="67" t="s">
        <v>148</v>
      </c>
      <c r="B500" s="68">
        <f>AVERAGE(B490:B499)</f>
        <v>4.6774999999999993</v>
      </c>
      <c r="C500" s="68">
        <f>AVERAGE(C490:C499)</f>
        <v>0.53201753585167844</v>
      </c>
      <c r="D500" s="69" t="str">
        <f t="shared" si="19"/>
        <v>มากที่สุด</v>
      </c>
    </row>
    <row r="501" spans="1:7" s="17" customFormat="1" ht="18.600000000000001" thickTop="1" x14ac:dyDescent="0.35">
      <c r="A501" s="93"/>
      <c r="B501" s="94"/>
      <c r="C501" s="94"/>
      <c r="D501" s="95"/>
    </row>
    <row r="502" spans="1:7" s="10" customFormat="1" ht="21" x14ac:dyDescent="0.4">
      <c r="A502" s="74" t="s">
        <v>759</v>
      </c>
      <c r="B502" s="75"/>
      <c r="C502" s="75"/>
      <c r="D502" s="76"/>
    </row>
    <row r="503" spans="1:7" s="10" customFormat="1" ht="21" x14ac:dyDescent="0.4">
      <c r="A503" s="74" t="s">
        <v>899</v>
      </c>
      <c r="B503" s="75"/>
      <c r="C503" s="75"/>
      <c r="D503" s="76"/>
    </row>
    <row r="504" spans="1:7" s="10" customFormat="1" ht="21" x14ac:dyDescent="0.4">
      <c r="A504" s="74" t="s">
        <v>900</v>
      </c>
      <c r="B504" s="75"/>
      <c r="C504" s="75"/>
      <c r="D504" s="76"/>
    </row>
    <row r="505" spans="1:7" s="10" customFormat="1" ht="21" x14ac:dyDescent="0.4">
      <c r="A505" s="74" t="s">
        <v>901</v>
      </c>
      <c r="B505" s="75"/>
      <c r="C505" s="75"/>
      <c r="D505" s="76"/>
    </row>
    <row r="506" spans="1:7" s="10" customFormat="1" ht="21" x14ac:dyDescent="0.4">
      <c r="A506" s="74" t="s">
        <v>939</v>
      </c>
      <c r="B506" s="75"/>
      <c r="C506" s="75"/>
      <c r="D506" s="76"/>
    </row>
    <row r="507" spans="1:7" s="10" customFormat="1" ht="21" x14ac:dyDescent="0.4">
      <c r="A507" s="74" t="s">
        <v>902</v>
      </c>
      <c r="B507" s="75"/>
      <c r="C507" s="75"/>
      <c r="D507" s="76"/>
    </row>
    <row r="508" spans="1:7" s="10" customFormat="1" ht="21" x14ac:dyDescent="0.4">
      <c r="A508" s="74" t="s">
        <v>903</v>
      </c>
      <c r="B508" s="75"/>
      <c r="C508" s="75"/>
      <c r="D508" s="76"/>
    </row>
    <row r="509" spans="1:7" s="10" customFormat="1" ht="21" x14ac:dyDescent="0.4">
      <c r="A509" s="74"/>
      <c r="B509" s="75"/>
      <c r="C509" s="75"/>
      <c r="D509" s="76"/>
    </row>
    <row r="510" spans="1:7" s="14" customFormat="1" ht="21" x14ac:dyDescent="0.4">
      <c r="A510" s="14" t="s">
        <v>167</v>
      </c>
      <c r="E510" s="77"/>
      <c r="F510" s="77"/>
      <c r="G510" s="77"/>
    </row>
    <row r="511" spans="1:7" s="14" customFormat="1" ht="21" x14ac:dyDescent="0.4">
      <c r="A511" s="14" t="s">
        <v>766</v>
      </c>
      <c r="E511" s="77"/>
      <c r="F511" s="77"/>
      <c r="G511" s="77"/>
    </row>
    <row r="512" spans="1:7" s="14" customFormat="1" ht="21" customHeight="1" x14ac:dyDescent="0.4">
      <c r="A512" s="219" t="s">
        <v>82</v>
      </c>
      <c r="B512" s="221"/>
      <c r="C512" s="223" t="s">
        <v>150</v>
      </c>
      <c r="D512" s="78" t="s">
        <v>151</v>
      </c>
      <c r="E512" s="77"/>
      <c r="F512" s="79"/>
      <c r="G512" s="77"/>
    </row>
    <row r="513" spans="1:7" s="14" customFormat="1" ht="13.5" customHeight="1" x14ac:dyDescent="0.4">
      <c r="A513" s="220"/>
      <c r="B513" s="222"/>
      <c r="C513" s="224"/>
      <c r="D513" s="80" t="s">
        <v>152</v>
      </c>
      <c r="E513" s="77"/>
      <c r="F513" s="77"/>
      <c r="G513" s="77"/>
    </row>
    <row r="514" spans="1:7" s="10" customFormat="1" ht="21" x14ac:dyDescent="0.4">
      <c r="A514" s="81" t="s">
        <v>153</v>
      </c>
      <c r="B514" s="82"/>
      <c r="C514" s="82"/>
      <c r="D514" s="47"/>
      <c r="E514" s="13"/>
      <c r="F514" s="13"/>
      <c r="G514" s="13"/>
    </row>
    <row r="515" spans="1:7" s="10" customFormat="1" ht="25.5" customHeight="1" x14ac:dyDescent="0.4">
      <c r="A515" s="83" t="s">
        <v>154</v>
      </c>
      <c r="B515" s="84">
        <f>'EPE (Starter 2)'!R42</f>
        <v>3.2250000000000001</v>
      </c>
      <c r="C515" s="84">
        <f>'EPE (Starter 2)'!R43</f>
        <v>1.3872184399005085</v>
      </c>
      <c r="D515" s="85" t="str">
        <f>IF(B515&gt;4.5,"มากที่สุด",IF(B515&gt;3.5,"มาก",IF(B515&gt;2.5,"ปานกลาง",IF(B515&gt;1.5,"น้อย",IF(B515&lt;=1.5,"น้อยที่สุด")))))</f>
        <v>ปานกลาง</v>
      </c>
      <c r="E515" s="13"/>
      <c r="F515" s="13"/>
      <c r="G515" s="13"/>
    </row>
    <row r="516" spans="1:7" s="10" customFormat="1" ht="25.2" thickBot="1" x14ac:dyDescent="0.75">
      <c r="A516" s="86" t="s">
        <v>155</v>
      </c>
      <c r="B516" s="87">
        <f>AVERAGE(B515:B515)</f>
        <v>3.2250000000000001</v>
      </c>
      <c r="C516" s="87">
        <f>SUM(C515)</f>
        <v>1.3872184399005085</v>
      </c>
      <c r="D516" s="88" t="str">
        <f>IF(B516&gt;4.5,"มากที่สุด",IF(B516&gt;3.5,"มาก",IF(B516&gt;2.5,"ปานกลาง",IF(B516&gt;1.5,"น้อย",IF(B516&lt;=1.5,"น้อยที่สุด")))))</f>
        <v>ปานกลาง</v>
      </c>
      <c r="E516" s="13"/>
      <c r="F516" s="13"/>
      <c r="G516" s="13"/>
    </row>
    <row r="517" spans="1:7" s="10" customFormat="1" ht="21.6" thickTop="1" x14ac:dyDescent="0.4">
      <c r="A517" s="89" t="s">
        <v>156</v>
      </c>
      <c r="B517" s="82"/>
      <c r="C517" s="82"/>
      <c r="D517" s="82"/>
      <c r="E517" s="13"/>
      <c r="F517" s="13"/>
      <c r="G517" s="13"/>
    </row>
    <row r="518" spans="1:7" s="10" customFormat="1" ht="25.5" customHeight="1" x14ac:dyDescent="0.4">
      <c r="A518" s="83" t="s">
        <v>157</v>
      </c>
      <c r="B518" s="84">
        <f>'EPE (Starter 2)'!S42</f>
        <v>4.3</v>
      </c>
      <c r="C518" s="84">
        <f>'EPE (Starter 2)'!S43</f>
        <v>0.67823299831252637</v>
      </c>
      <c r="D518" s="90" t="str">
        <f>IF(B518&gt;4.5,"มากที่สุด",IF(B518&gt;3.5,"มาก",IF(B518&gt;2.5,"ปานกลาง",IF(B518&gt;1.5,"น้อย",IF(B518&lt;=1.5,"น้อยที่สุด")))))</f>
        <v>มาก</v>
      </c>
      <c r="E518" s="13"/>
      <c r="F518" s="13"/>
      <c r="G518" s="13"/>
    </row>
    <row r="519" spans="1:7" s="10" customFormat="1" ht="25.2" thickBot="1" x14ac:dyDescent="0.75">
      <c r="A519" s="86" t="s">
        <v>155</v>
      </c>
      <c r="B519" s="87">
        <f>AVERAGE(B518:B518)</f>
        <v>4.3</v>
      </c>
      <c r="C519" s="87">
        <f>SUM(C518)</f>
        <v>0.67823299831252637</v>
      </c>
      <c r="D519" s="91" t="str">
        <f>IF(B519&gt;4.5,"มากที่สุด",IF(B519&gt;3.5,"มาก",IF(B519&gt;2.5,"ปานกลาง",IF(B519&gt;1.5,"น้อย",IF(B519&lt;=1.5,"น้อยที่สุด")))))</f>
        <v>มาก</v>
      </c>
      <c r="E519" s="13"/>
      <c r="F519" s="13"/>
      <c r="G519" s="13"/>
    </row>
    <row r="520" spans="1:7" s="10" customFormat="1" ht="21.6" thickTop="1" x14ac:dyDescent="0.4">
      <c r="A520" s="92"/>
      <c r="E520" s="13"/>
      <c r="F520" s="13"/>
      <c r="G520" s="13"/>
    </row>
    <row r="521" spans="1:7" s="10" customFormat="1" ht="21" x14ac:dyDescent="0.4">
      <c r="A521" s="10" t="s">
        <v>168</v>
      </c>
    </row>
    <row r="522" spans="1:7" s="10" customFormat="1" ht="21" x14ac:dyDescent="0.4">
      <c r="A522" s="10" t="s">
        <v>729</v>
      </c>
    </row>
    <row r="523" spans="1:7" s="10" customFormat="1" ht="21" x14ac:dyDescent="0.4">
      <c r="A523" s="10" t="s">
        <v>730</v>
      </c>
    </row>
    <row r="524" spans="1:7" s="10" customFormat="1" ht="18" customHeight="1" x14ac:dyDescent="0.4"/>
    <row r="525" spans="1:7" s="17" customFormat="1" ht="21" x14ac:dyDescent="0.4">
      <c r="A525" s="43" t="s">
        <v>732</v>
      </c>
      <c r="B525" s="19"/>
      <c r="C525" s="19"/>
    </row>
    <row r="526" spans="1:7" s="17" customFormat="1" x14ac:dyDescent="0.35">
      <c r="A526" s="225" t="s">
        <v>134</v>
      </c>
      <c r="B526" s="227" t="s">
        <v>767</v>
      </c>
      <c r="C526" s="228"/>
      <c r="D526" s="229"/>
    </row>
    <row r="527" spans="1:7" s="17" customFormat="1" ht="46.8" x14ac:dyDescent="0.35">
      <c r="A527" s="226"/>
      <c r="B527" s="62" t="s">
        <v>135</v>
      </c>
      <c r="C527" s="63" t="s">
        <v>136</v>
      </c>
      <c r="D527" s="63" t="s">
        <v>137</v>
      </c>
    </row>
    <row r="528" spans="1:7" s="17" customFormat="1" x14ac:dyDescent="0.35">
      <c r="A528" s="64" t="s">
        <v>138</v>
      </c>
      <c r="B528" s="65">
        <f>'EPE (Upper-Intermediate)'!I43</f>
        <v>4.7073170731707314</v>
      </c>
      <c r="C528" s="65">
        <f>'EPE (Upper-Intermediate)'!I44</f>
        <v>0.45499410015067399</v>
      </c>
      <c r="D528" s="66" t="str">
        <f>IF(B528&gt;4.5,"มากที่สุด",IF(B528&gt;3.5,"มาก",IF(B528&gt;2.5,"ปานกลาง",IF(B528&gt;1.5,"น้อย",IF(B528&lt;=1.5,"น้อยที่สุด")))))</f>
        <v>มากที่สุด</v>
      </c>
    </row>
    <row r="529" spans="1:4" s="17" customFormat="1" x14ac:dyDescent="0.35">
      <c r="A529" s="64" t="s">
        <v>139</v>
      </c>
      <c r="B529" s="65">
        <f>'EPE (Upper-Intermediate)'!J43</f>
        <v>4.7073170731707314</v>
      </c>
      <c r="C529" s="65">
        <f>'EPE (Upper-Intermediate)'!J44</f>
        <v>0.45499410015067399</v>
      </c>
      <c r="D529" s="66" t="str">
        <f t="shared" ref="D529:D538" si="20">IF(B529&gt;4.5,"มากที่สุด",IF(B529&gt;3.5,"มาก",IF(B529&gt;2.5,"ปานกลาง",IF(B529&gt;1.5,"น้อย",IF(B529&lt;=1.5,"น้อยที่สุด")))))</f>
        <v>มากที่สุด</v>
      </c>
    </row>
    <row r="530" spans="1:4" s="17" customFormat="1" x14ac:dyDescent="0.35">
      <c r="A530" s="64" t="s">
        <v>140</v>
      </c>
      <c r="B530" s="65">
        <f>'EPE (Upper-Intermediate)'!K43</f>
        <v>4.7</v>
      </c>
      <c r="C530" s="65">
        <f>'EPE (Upper-Intermediate)'!K44</f>
        <v>0.45825756949558405</v>
      </c>
      <c r="D530" s="66" t="str">
        <f t="shared" si="20"/>
        <v>มากที่สุด</v>
      </c>
    </row>
    <row r="531" spans="1:4" s="17" customFormat="1" x14ac:dyDescent="0.35">
      <c r="A531" s="64" t="s">
        <v>141</v>
      </c>
      <c r="B531" s="65">
        <f>'EPE (Upper-Intermediate)'!L43</f>
        <v>4.7</v>
      </c>
      <c r="C531" s="65">
        <f>'EPE (Upper-Intermediate)'!L44</f>
        <v>0.45825756949558405</v>
      </c>
      <c r="D531" s="66" t="str">
        <f t="shared" si="20"/>
        <v>มากที่สุด</v>
      </c>
    </row>
    <row r="532" spans="1:4" s="17" customFormat="1" x14ac:dyDescent="0.35">
      <c r="A532" s="64" t="s">
        <v>142</v>
      </c>
      <c r="B532" s="65">
        <f>'EPE (Upper-Intermediate)'!M43</f>
        <v>4.7804878048780486</v>
      </c>
      <c r="C532" s="65">
        <f>'EPE (Upper-Intermediate)'!M44</f>
        <v>0.41391616459700342</v>
      </c>
      <c r="D532" s="66" t="str">
        <f t="shared" si="20"/>
        <v>มากที่สุด</v>
      </c>
    </row>
    <row r="533" spans="1:4" s="17" customFormat="1" x14ac:dyDescent="0.35">
      <c r="A533" s="64" t="s">
        <v>143</v>
      </c>
      <c r="B533" s="65">
        <f>'EPE (Upper-Intermediate)'!N43</f>
        <v>4.8250000000000002</v>
      </c>
      <c r="C533" s="65">
        <f>'EPE (Upper-Intermediate)'!N44</f>
        <v>0.37996710383926668</v>
      </c>
      <c r="D533" s="66" t="str">
        <f t="shared" si="20"/>
        <v>มากที่สุด</v>
      </c>
    </row>
    <row r="534" spans="1:4" s="17" customFormat="1" x14ac:dyDescent="0.35">
      <c r="A534" s="64" t="s">
        <v>144</v>
      </c>
      <c r="B534" s="65">
        <f>'EPE (Upper-Intermediate)'!O43</f>
        <v>4.8499999999999996</v>
      </c>
      <c r="C534" s="65">
        <f>'EPE (Upper-Intermediate)'!O44</f>
        <v>0.35707142142714232</v>
      </c>
      <c r="D534" s="66" t="str">
        <f t="shared" si="20"/>
        <v>มากที่สุด</v>
      </c>
    </row>
    <row r="535" spans="1:4" s="17" customFormat="1" x14ac:dyDescent="0.35">
      <c r="A535" s="64" t="s">
        <v>145</v>
      </c>
      <c r="B535" s="65">
        <f>'EPE (Upper-Intermediate)'!P43</f>
        <v>4.8499999999999996</v>
      </c>
      <c r="C535" s="65">
        <f>'EPE (Upper-Intermediate)'!P44</f>
        <v>0.35707142142714232</v>
      </c>
      <c r="D535" s="66" t="str">
        <f t="shared" si="20"/>
        <v>มากที่สุด</v>
      </c>
    </row>
    <row r="536" spans="1:4" s="17" customFormat="1" x14ac:dyDescent="0.35">
      <c r="A536" s="64" t="s">
        <v>146</v>
      </c>
      <c r="B536" s="65">
        <f>'EPE (Upper-Intermediate)'!Q43</f>
        <v>4.875</v>
      </c>
      <c r="C536" s="65">
        <f>'EPE (Upper-Intermediate)'!Q44</f>
        <v>0.33071891388307384</v>
      </c>
      <c r="D536" s="66" t="str">
        <f t="shared" si="20"/>
        <v>มากที่สุด</v>
      </c>
    </row>
    <row r="537" spans="1:4" s="17" customFormat="1" x14ac:dyDescent="0.35">
      <c r="A537" s="64" t="s">
        <v>147</v>
      </c>
      <c r="B537" s="65">
        <f>'EPE (Upper-Intermediate)'!T43</f>
        <v>4.5365853658536581</v>
      </c>
      <c r="C537" s="65">
        <f>'EPE (Upper-Intermediate)'!T44</f>
        <v>0.49865971464051306</v>
      </c>
      <c r="D537" s="66" t="str">
        <f t="shared" si="20"/>
        <v>มากที่สุด</v>
      </c>
    </row>
    <row r="538" spans="1:4" s="17" customFormat="1" ht="18.600000000000001" thickBot="1" x14ac:dyDescent="0.4">
      <c r="A538" s="67" t="s">
        <v>148</v>
      </c>
      <c r="B538" s="68">
        <f>AVERAGE(B528:B537)</f>
        <v>4.7531707317073169</v>
      </c>
      <c r="C538" s="68">
        <f>AVERAGE(C528:C537)</f>
        <v>0.41639080791066585</v>
      </c>
      <c r="D538" s="69" t="str">
        <f t="shared" si="20"/>
        <v>มากที่สุด</v>
      </c>
    </row>
    <row r="539" spans="1:4" s="17" customFormat="1" ht="18.600000000000001" thickTop="1" x14ac:dyDescent="0.35">
      <c r="A539" s="93"/>
      <c r="B539" s="94"/>
      <c r="C539" s="94"/>
      <c r="D539" s="95"/>
    </row>
    <row r="540" spans="1:4" s="10" customFormat="1" ht="21" x14ac:dyDescent="0.4">
      <c r="A540" s="74" t="s">
        <v>759</v>
      </c>
      <c r="B540" s="75"/>
      <c r="C540" s="75"/>
      <c r="D540" s="76"/>
    </row>
    <row r="541" spans="1:4" s="10" customFormat="1" ht="21" x14ac:dyDescent="0.4">
      <c r="A541" s="74" t="s">
        <v>227</v>
      </c>
      <c r="B541" s="75"/>
      <c r="C541" s="75"/>
      <c r="D541" s="76"/>
    </row>
    <row r="542" spans="1:4" s="10" customFormat="1" ht="21" x14ac:dyDescent="0.4">
      <c r="A542" s="74" t="s">
        <v>801</v>
      </c>
      <c r="B542" s="75"/>
      <c r="C542" s="75"/>
      <c r="D542" s="76"/>
    </row>
    <row r="543" spans="1:4" s="10" customFormat="1" ht="21" x14ac:dyDescent="0.4">
      <c r="A543" s="74" t="s">
        <v>802</v>
      </c>
      <c r="B543" s="75"/>
      <c r="C543" s="75"/>
      <c r="D543" s="76"/>
    </row>
    <row r="544" spans="1:4" s="10" customFormat="1" ht="21" x14ac:dyDescent="0.4">
      <c r="A544" s="74" t="s">
        <v>803</v>
      </c>
      <c r="B544" s="75"/>
      <c r="C544" s="75"/>
      <c r="D544" s="76"/>
    </row>
    <row r="545" spans="1:7" s="10" customFormat="1" ht="21" x14ac:dyDescent="0.4">
      <c r="A545" s="74" t="s">
        <v>804</v>
      </c>
      <c r="B545" s="75"/>
      <c r="C545" s="75"/>
      <c r="D545" s="76"/>
    </row>
    <row r="546" spans="1:7" s="10" customFormat="1" ht="21" x14ac:dyDescent="0.4">
      <c r="A546" s="74" t="s">
        <v>805</v>
      </c>
      <c r="B546" s="75"/>
      <c r="C546" s="75"/>
      <c r="D546" s="76"/>
    </row>
    <row r="547" spans="1:7" s="10" customFormat="1" ht="21" x14ac:dyDescent="0.4">
      <c r="A547" s="74" t="s">
        <v>806</v>
      </c>
      <c r="B547" s="75"/>
      <c r="C547" s="75"/>
      <c r="D547" s="76"/>
    </row>
    <row r="548" spans="1:7" s="10" customFormat="1" ht="21" x14ac:dyDescent="0.4">
      <c r="A548" s="74"/>
      <c r="B548" s="75"/>
      <c r="C548" s="75"/>
      <c r="D548" s="76"/>
    </row>
    <row r="549" spans="1:7" s="10" customFormat="1" ht="21" x14ac:dyDescent="0.4">
      <c r="A549" s="74"/>
      <c r="B549" s="75"/>
      <c r="C549" s="75"/>
      <c r="D549" s="76"/>
    </row>
    <row r="550" spans="1:7" s="10" customFormat="1" ht="21" x14ac:dyDescent="0.4">
      <c r="A550" s="74"/>
      <c r="B550" s="75"/>
      <c r="C550" s="75"/>
      <c r="D550" s="76"/>
    </row>
    <row r="551" spans="1:7" s="10" customFormat="1" ht="21" x14ac:dyDescent="0.4">
      <c r="A551" s="74"/>
      <c r="B551" s="75"/>
      <c r="C551" s="75"/>
      <c r="D551" s="76"/>
    </row>
    <row r="552" spans="1:7" s="10" customFormat="1" ht="21" x14ac:dyDescent="0.4">
      <c r="A552" s="74"/>
      <c r="B552" s="75"/>
      <c r="C552" s="75"/>
      <c r="D552" s="76"/>
    </row>
    <row r="553" spans="1:7" s="10" customFormat="1" ht="21" x14ac:dyDescent="0.4">
      <c r="A553" s="74"/>
      <c r="B553" s="75"/>
      <c r="C553" s="75"/>
      <c r="D553" s="76"/>
    </row>
    <row r="554" spans="1:7" s="10" customFormat="1" ht="21" x14ac:dyDescent="0.4">
      <c r="A554" s="74"/>
      <c r="B554" s="75"/>
      <c r="C554" s="75"/>
      <c r="D554" s="76"/>
    </row>
    <row r="555" spans="1:7" s="10" customFormat="1" ht="21" x14ac:dyDescent="0.4">
      <c r="A555" s="74"/>
      <c r="B555" s="75"/>
      <c r="C555" s="75"/>
      <c r="D555" s="76"/>
    </row>
    <row r="556" spans="1:7" s="14" customFormat="1" ht="21" x14ac:dyDescent="0.4">
      <c r="A556" s="14" t="s">
        <v>733</v>
      </c>
      <c r="E556" s="77"/>
      <c r="F556" s="77"/>
      <c r="G556" s="77"/>
    </row>
    <row r="557" spans="1:7" s="14" customFormat="1" ht="21" x14ac:dyDescent="0.4">
      <c r="A557" s="14" t="s">
        <v>731</v>
      </c>
      <c r="E557" s="77"/>
      <c r="F557" s="77"/>
      <c r="G557" s="77"/>
    </row>
    <row r="558" spans="1:7" s="14" customFormat="1" ht="21" customHeight="1" x14ac:dyDescent="0.4">
      <c r="A558" s="219" t="s">
        <v>82</v>
      </c>
      <c r="B558" s="221"/>
      <c r="C558" s="223" t="s">
        <v>150</v>
      </c>
      <c r="D558" s="78" t="s">
        <v>151</v>
      </c>
      <c r="E558" s="77"/>
      <c r="F558" s="79"/>
      <c r="G558" s="77"/>
    </row>
    <row r="559" spans="1:7" s="14" customFormat="1" ht="13.5" customHeight="1" x14ac:dyDescent="0.4">
      <c r="A559" s="220"/>
      <c r="B559" s="222"/>
      <c r="C559" s="224"/>
      <c r="D559" s="80" t="s">
        <v>152</v>
      </c>
      <c r="E559" s="77"/>
      <c r="F559" s="77"/>
      <c r="G559" s="77"/>
    </row>
    <row r="560" spans="1:7" s="10" customFormat="1" ht="21" x14ac:dyDescent="0.4">
      <c r="A560" s="81" t="s">
        <v>153</v>
      </c>
      <c r="B560" s="82"/>
      <c r="C560" s="82"/>
      <c r="D560" s="47"/>
      <c r="E560" s="13"/>
      <c r="F560" s="13"/>
      <c r="G560" s="13"/>
    </row>
    <row r="561" spans="1:7" s="10" customFormat="1" ht="25.5" customHeight="1" x14ac:dyDescent="0.4">
      <c r="A561" s="83" t="s">
        <v>154</v>
      </c>
      <c r="B561" s="84">
        <f>'EPE (Upper-Intermediate)'!R43</f>
        <v>3.5853658536585367</v>
      </c>
      <c r="C561" s="84">
        <f>'EPE (Upper-Intermediate)'!R44</f>
        <v>0.96210160601541617</v>
      </c>
      <c r="D561" s="85" t="str">
        <f>IF(B561&gt;4.5,"มากที่สุด",IF(B561&gt;3.5,"มาก",IF(B561&gt;2.5,"ปานกลาง",IF(B561&gt;1.5,"น้อย",IF(B561&lt;=1.5,"น้อยที่สุด")))))</f>
        <v>มาก</v>
      </c>
      <c r="E561" s="13"/>
      <c r="F561" s="13"/>
      <c r="G561" s="13"/>
    </row>
    <row r="562" spans="1:7" s="10" customFormat="1" ht="25.2" thickBot="1" x14ac:dyDescent="0.75">
      <c r="A562" s="86" t="s">
        <v>155</v>
      </c>
      <c r="B562" s="87">
        <f>AVERAGE(B561:B561)</f>
        <v>3.5853658536585367</v>
      </c>
      <c r="C562" s="87">
        <f>SUM(C561)</f>
        <v>0.96210160601541617</v>
      </c>
      <c r="D562" s="88" t="str">
        <f>IF(B562&gt;4.5,"มากที่สุด",IF(B562&gt;3.5,"มาก",IF(B562&gt;2.5,"ปานกลาง",IF(B562&gt;1.5,"น้อย",IF(B562&lt;=1.5,"น้อยที่สุด")))))</f>
        <v>มาก</v>
      </c>
      <c r="E562" s="13"/>
      <c r="F562" s="13"/>
      <c r="G562" s="13"/>
    </row>
    <row r="563" spans="1:7" s="10" customFormat="1" ht="21.6" thickTop="1" x14ac:dyDescent="0.4">
      <c r="A563" s="89" t="s">
        <v>156</v>
      </c>
      <c r="B563" s="82"/>
      <c r="C563" s="82"/>
      <c r="D563" s="82"/>
      <c r="E563" s="13"/>
      <c r="F563" s="13"/>
      <c r="G563" s="13"/>
    </row>
    <row r="564" spans="1:7" s="10" customFormat="1" ht="25.5" customHeight="1" x14ac:dyDescent="0.4">
      <c r="A564" s="83" t="s">
        <v>157</v>
      </c>
      <c r="B564" s="84">
        <f>'EPE (Upper-Intermediate)'!S43</f>
        <v>4.3902439024390247</v>
      </c>
      <c r="C564" s="84">
        <f>'EPE (Upper-Intermediate)'!S44</f>
        <v>0.53547557073415242</v>
      </c>
      <c r="D564" s="90" t="str">
        <f>IF(B564&gt;4.5,"มากที่สุด",IF(B564&gt;3.5,"มาก",IF(B564&gt;2.5,"ปานกลาง",IF(B564&gt;1.5,"น้อย",IF(B564&lt;=1.5,"น้อยที่สุด")))))</f>
        <v>มาก</v>
      </c>
      <c r="E564" s="13"/>
      <c r="F564" s="13"/>
      <c r="G564" s="13"/>
    </row>
    <row r="565" spans="1:7" s="10" customFormat="1" ht="25.2" thickBot="1" x14ac:dyDescent="0.75">
      <c r="A565" s="86" t="s">
        <v>155</v>
      </c>
      <c r="B565" s="87">
        <f>AVERAGE(B564:B564)</f>
        <v>4.3902439024390247</v>
      </c>
      <c r="C565" s="87">
        <f>SUM(C564)</f>
        <v>0.53547557073415242</v>
      </c>
      <c r="D565" s="91" t="str">
        <f>IF(B565&gt;4.5,"มากที่สุด",IF(B565&gt;3.5,"มาก",IF(B565&gt;2.5,"ปานกลาง",IF(B565&gt;1.5,"น้อย",IF(B565&lt;=1.5,"น้อยที่สุด")))))</f>
        <v>มาก</v>
      </c>
      <c r="E565" s="13"/>
      <c r="F565" s="13"/>
      <c r="G565" s="13"/>
    </row>
    <row r="566" spans="1:7" s="10" customFormat="1" ht="21.6" thickTop="1" x14ac:dyDescent="0.4">
      <c r="A566" s="92"/>
      <c r="E566" s="13"/>
      <c r="F566" s="13"/>
      <c r="G566" s="13"/>
    </row>
    <row r="567" spans="1:7" s="10" customFormat="1" ht="21" x14ac:dyDescent="0.4">
      <c r="A567" s="10" t="s">
        <v>734</v>
      </c>
    </row>
    <row r="568" spans="1:7" s="10" customFormat="1" ht="21" x14ac:dyDescent="0.4">
      <c r="A568" s="10" t="s">
        <v>735</v>
      </c>
    </row>
    <row r="569" spans="1:7" s="10" customFormat="1" ht="21" x14ac:dyDescent="0.4">
      <c r="A569" s="10" t="s">
        <v>736</v>
      </c>
    </row>
    <row r="570" spans="1:7" s="10" customFormat="1" ht="18" customHeight="1" x14ac:dyDescent="0.4"/>
    <row r="571" spans="1:7" s="56" customFormat="1" ht="21" x14ac:dyDescent="0.4">
      <c r="A571" s="101" t="s">
        <v>169</v>
      </c>
      <c r="B571" s="102" t="s">
        <v>83</v>
      </c>
      <c r="C571" s="102" t="s">
        <v>84</v>
      </c>
    </row>
    <row r="572" spans="1:7" s="56" customFormat="1" ht="21" x14ac:dyDescent="0.4">
      <c r="A572" s="108" t="s">
        <v>737</v>
      </c>
      <c r="B572" s="143">
        <v>1</v>
      </c>
      <c r="C572" s="107">
        <f>B572*100/5</f>
        <v>20</v>
      </c>
    </row>
    <row r="573" spans="1:7" s="15" customFormat="1" ht="26.25" customHeight="1" x14ac:dyDescent="0.4">
      <c r="A573" s="108" t="s">
        <v>807</v>
      </c>
      <c r="B573" s="148">
        <v>1</v>
      </c>
      <c r="C573" s="149">
        <f t="shared" ref="C573:C577" si="21">B573*100/5</f>
        <v>20</v>
      </c>
    </row>
    <row r="574" spans="1:7" s="15" customFormat="1" ht="26.25" customHeight="1" x14ac:dyDescent="0.4">
      <c r="A574" s="152" t="s">
        <v>738</v>
      </c>
      <c r="B574" s="106">
        <v>1</v>
      </c>
      <c r="C574" s="149">
        <f t="shared" si="21"/>
        <v>20</v>
      </c>
    </row>
    <row r="575" spans="1:7" s="15" customFormat="1" ht="26.25" customHeight="1" x14ac:dyDescent="0.4">
      <c r="A575" s="144" t="s">
        <v>904</v>
      </c>
      <c r="B575" s="104">
        <v>1</v>
      </c>
      <c r="C575" s="149">
        <f t="shared" si="21"/>
        <v>20</v>
      </c>
    </row>
    <row r="576" spans="1:7" s="15" customFormat="1" ht="26.25" customHeight="1" x14ac:dyDescent="0.4">
      <c r="A576" s="121" t="s">
        <v>739</v>
      </c>
      <c r="B576" s="148">
        <v>1</v>
      </c>
      <c r="C576" s="149">
        <f t="shared" si="21"/>
        <v>20</v>
      </c>
    </row>
    <row r="577" spans="1:3" s="15" customFormat="1" ht="21.6" thickBot="1" x14ac:dyDescent="0.45">
      <c r="A577" s="115" t="s">
        <v>91</v>
      </c>
      <c r="B577" s="116">
        <f>SUM(B572:B576)</f>
        <v>5</v>
      </c>
      <c r="C577" s="117">
        <f t="shared" si="21"/>
        <v>100</v>
      </c>
    </row>
    <row r="578" spans="1:3" s="15" customFormat="1" ht="21.6" thickTop="1" x14ac:dyDescent="0.4">
      <c r="A578" s="118"/>
      <c r="B578" s="119"/>
      <c r="C578" s="120"/>
    </row>
    <row r="579" spans="1:3" s="15" customFormat="1" ht="21" x14ac:dyDescent="0.4">
      <c r="A579" s="118"/>
      <c r="B579" s="119"/>
      <c r="C579" s="120"/>
    </row>
    <row r="580" spans="1:3" s="15" customFormat="1" ht="21" x14ac:dyDescent="0.4">
      <c r="A580" s="118"/>
      <c r="B580" s="119"/>
      <c r="C580" s="120"/>
    </row>
    <row r="581" spans="1:3" s="15" customFormat="1" ht="21" x14ac:dyDescent="0.4">
      <c r="A581" s="118"/>
      <c r="B581" s="119"/>
      <c r="C581" s="120"/>
    </row>
    <row r="582" spans="1:3" s="15" customFormat="1" ht="21" x14ac:dyDescent="0.4">
      <c r="A582" s="118"/>
      <c r="B582" s="119"/>
      <c r="C582" s="120"/>
    </row>
    <row r="583" spans="1:3" s="15" customFormat="1" ht="21" x14ac:dyDescent="0.4">
      <c r="A583" s="118"/>
      <c r="B583" s="119"/>
      <c r="C583" s="120"/>
    </row>
    <row r="584" spans="1:3" s="15" customFormat="1" ht="21" x14ac:dyDescent="0.4">
      <c r="A584" s="118"/>
      <c r="B584" s="119"/>
      <c r="C584" s="120"/>
    </row>
    <row r="585" spans="1:3" s="15" customFormat="1" ht="21" x14ac:dyDescent="0.4">
      <c r="A585" s="118"/>
      <c r="B585" s="119"/>
      <c r="C585" s="120"/>
    </row>
    <row r="586" spans="1:3" s="15" customFormat="1" ht="21" x14ac:dyDescent="0.4">
      <c r="A586" s="118"/>
      <c r="B586" s="119"/>
      <c r="C586" s="120"/>
    </row>
    <row r="587" spans="1:3" s="15" customFormat="1" ht="21" x14ac:dyDescent="0.4">
      <c r="A587" s="118"/>
      <c r="B587" s="119"/>
      <c r="C587" s="120"/>
    </row>
    <row r="588" spans="1:3" s="15" customFormat="1" ht="21" x14ac:dyDescent="0.4">
      <c r="A588" s="118"/>
      <c r="B588" s="119"/>
      <c r="C588" s="120"/>
    </row>
    <row r="589" spans="1:3" s="56" customFormat="1" ht="21" x14ac:dyDescent="0.4">
      <c r="A589" s="101" t="s">
        <v>228</v>
      </c>
      <c r="B589" s="102" t="s">
        <v>83</v>
      </c>
      <c r="C589" s="102" t="s">
        <v>84</v>
      </c>
    </row>
    <row r="590" spans="1:3" s="15" customFormat="1" ht="26.25" customHeight="1" thickTop="1" x14ac:dyDescent="0.4">
      <c r="A590" s="153" t="s">
        <v>740</v>
      </c>
      <c r="B590" s="174">
        <v>3</v>
      </c>
      <c r="C590" s="113">
        <f>B590*100/8</f>
        <v>37.5</v>
      </c>
    </row>
    <row r="591" spans="1:3" s="15" customFormat="1" ht="26.25" customHeight="1" x14ac:dyDescent="0.4">
      <c r="A591" s="121" t="s">
        <v>741</v>
      </c>
      <c r="B591" s="145">
        <v>1</v>
      </c>
      <c r="C591" s="113">
        <f>B591*100/8</f>
        <v>12.5</v>
      </c>
    </row>
    <row r="592" spans="1:3" s="15" customFormat="1" ht="26.25" customHeight="1" x14ac:dyDescent="0.4">
      <c r="A592" s="121" t="s">
        <v>742</v>
      </c>
      <c r="B592" s="209">
        <v>1</v>
      </c>
      <c r="C592" s="149">
        <f>B592*100/8</f>
        <v>12.5</v>
      </c>
    </row>
    <row r="593" spans="1:3" s="15" customFormat="1" ht="26.25" customHeight="1" x14ac:dyDescent="0.4">
      <c r="A593" s="121" t="s">
        <v>744</v>
      </c>
      <c r="B593" s="240">
        <v>1</v>
      </c>
      <c r="C593" s="244">
        <f>B593*100/8</f>
        <v>12.5</v>
      </c>
    </row>
    <row r="594" spans="1:3" s="15" customFormat="1" ht="26.25" customHeight="1" x14ac:dyDescent="0.4">
      <c r="A594" s="153" t="s">
        <v>743</v>
      </c>
      <c r="B594" s="241"/>
      <c r="C594" s="245"/>
    </row>
    <row r="595" spans="1:3" s="15" customFormat="1" ht="26.25" customHeight="1" x14ac:dyDescent="0.4">
      <c r="A595" s="144" t="s">
        <v>745</v>
      </c>
      <c r="B595" s="209">
        <v>1</v>
      </c>
      <c r="C595" s="113">
        <f>B595*100/8</f>
        <v>12.5</v>
      </c>
    </row>
    <row r="596" spans="1:3" s="15" customFormat="1" ht="26.25" customHeight="1" x14ac:dyDescent="0.4">
      <c r="A596" s="152" t="s">
        <v>746</v>
      </c>
      <c r="B596" s="209">
        <v>1</v>
      </c>
      <c r="C596" s="113">
        <f>B596*100/8</f>
        <v>12.5</v>
      </c>
    </row>
    <row r="597" spans="1:3" s="15" customFormat="1" ht="21.6" thickBot="1" x14ac:dyDescent="0.45">
      <c r="A597" s="115" t="s">
        <v>91</v>
      </c>
      <c r="B597" s="116">
        <f>SUM(B590:B596)</f>
        <v>8</v>
      </c>
      <c r="C597" s="117">
        <f>B597*100/8</f>
        <v>100</v>
      </c>
    </row>
    <row r="598" spans="1:3" s="15" customFormat="1" ht="21.6" thickTop="1" x14ac:dyDescent="0.4">
      <c r="A598" s="118"/>
      <c r="B598" s="119"/>
      <c r="C598" s="120"/>
    </row>
    <row r="599" spans="1:3" s="56" customFormat="1" ht="21" x14ac:dyDescent="0.4">
      <c r="A599" s="101" t="s">
        <v>229</v>
      </c>
      <c r="B599" s="112" t="s">
        <v>83</v>
      </c>
      <c r="C599" s="112" t="s">
        <v>84</v>
      </c>
    </row>
    <row r="600" spans="1:3" s="15" customFormat="1" ht="26.25" customHeight="1" x14ac:dyDescent="0.4">
      <c r="A600" s="108" t="s">
        <v>170</v>
      </c>
      <c r="B600" s="104">
        <v>1</v>
      </c>
      <c r="C600" s="113">
        <f>B600*100/8</f>
        <v>12.5</v>
      </c>
    </row>
    <row r="601" spans="1:3" s="15" customFormat="1" ht="26.25" customHeight="1" x14ac:dyDescent="0.4">
      <c r="A601" s="105" t="s">
        <v>748</v>
      </c>
      <c r="B601" s="104">
        <v>1</v>
      </c>
      <c r="C601" s="113">
        <f t="shared" ref="C601:C605" si="22">B601*100/8</f>
        <v>12.5</v>
      </c>
    </row>
    <row r="602" spans="1:3" s="15" customFormat="1" ht="26.25" customHeight="1" x14ac:dyDescent="0.4">
      <c r="A602" s="105" t="s">
        <v>749</v>
      </c>
      <c r="B602" s="104">
        <v>1</v>
      </c>
      <c r="C602" s="113">
        <f t="shared" si="22"/>
        <v>12.5</v>
      </c>
    </row>
    <row r="603" spans="1:3" s="15" customFormat="1" ht="26.25" customHeight="1" x14ac:dyDescent="0.4">
      <c r="A603" s="105" t="s">
        <v>750</v>
      </c>
      <c r="B603" s="104">
        <v>1</v>
      </c>
      <c r="C603" s="113">
        <f t="shared" si="22"/>
        <v>12.5</v>
      </c>
    </row>
    <row r="604" spans="1:3" s="15" customFormat="1" ht="26.25" customHeight="1" x14ac:dyDescent="0.4">
      <c r="A604" s="105" t="s">
        <v>940</v>
      </c>
      <c r="B604" s="104">
        <v>1</v>
      </c>
      <c r="C604" s="113">
        <f t="shared" si="22"/>
        <v>12.5</v>
      </c>
    </row>
    <row r="605" spans="1:3" s="15" customFormat="1" ht="26.25" customHeight="1" x14ac:dyDescent="0.4">
      <c r="A605" s="105" t="s">
        <v>751</v>
      </c>
      <c r="B605" s="104">
        <v>1</v>
      </c>
      <c r="C605" s="113">
        <f t="shared" si="22"/>
        <v>12.5</v>
      </c>
    </row>
    <row r="606" spans="1:3" s="15" customFormat="1" ht="26.25" customHeight="1" x14ac:dyDescent="0.4">
      <c r="A606" s="105" t="s">
        <v>752</v>
      </c>
      <c r="B606" s="242">
        <v>1</v>
      </c>
      <c r="C606" s="244">
        <v>12.5</v>
      </c>
    </row>
    <row r="607" spans="1:3" s="15" customFormat="1" ht="26.25" customHeight="1" x14ac:dyDescent="0.4">
      <c r="A607" s="103" t="s">
        <v>747</v>
      </c>
      <c r="B607" s="243"/>
      <c r="C607" s="245"/>
    </row>
    <row r="608" spans="1:3" s="15" customFormat="1" ht="26.25" customHeight="1" x14ac:dyDescent="0.4">
      <c r="A608" s="114" t="s">
        <v>753</v>
      </c>
      <c r="B608" s="122">
        <v>1</v>
      </c>
      <c r="C608" s="113">
        <f t="shared" ref="C608" si="23">B608*100/8</f>
        <v>12.5</v>
      </c>
    </row>
    <row r="609" spans="1:3" s="15" customFormat="1" ht="21.6" thickBot="1" x14ac:dyDescent="0.45">
      <c r="A609" s="115" t="s">
        <v>91</v>
      </c>
      <c r="B609" s="116">
        <f>SUM(B600:B608)</f>
        <v>8</v>
      </c>
      <c r="C609" s="117">
        <f>B609*100/8</f>
        <v>100</v>
      </c>
    </row>
    <row r="610" spans="1:3" s="15" customFormat="1" ht="21.6" thickTop="1" x14ac:dyDescent="0.4">
      <c r="A610" s="118"/>
      <c r="B610" s="119"/>
      <c r="C610" s="120"/>
    </row>
    <row r="611" spans="1:3" s="56" customFormat="1" ht="21" x14ac:dyDescent="0.4">
      <c r="A611" s="101" t="s">
        <v>171</v>
      </c>
      <c r="B611" s="102" t="s">
        <v>83</v>
      </c>
      <c r="C611" s="102" t="s">
        <v>84</v>
      </c>
    </row>
    <row r="612" spans="1:3" s="15" customFormat="1" ht="26.25" customHeight="1" x14ac:dyDescent="0.4">
      <c r="A612" s="108" t="s">
        <v>170</v>
      </c>
      <c r="B612" s="122">
        <v>1</v>
      </c>
      <c r="C612" s="113">
        <f>B612*100/4</f>
        <v>25</v>
      </c>
    </row>
    <row r="613" spans="1:3" s="15" customFormat="1" ht="26.25" customHeight="1" x14ac:dyDescent="0.4">
      <c r="A613" s="105" t="s">
        <v>754</v>
      </c>
      <c r="B613" s="122">
        <v>1</v>
      </c>
      <c r="C613" s="113">
        <f t="shared" ref="C613:C615" si="24">B613*100/4</f>
        <v>25</v>
      </c>
    </row>
    <row r="614" spans="1:3" s="15" customFormat="1" ht="26.25" customHeight="1" x14ac:dyDescent="0.4">
      <c r="A614" s="105" t="s">
        <v>755</v>
      </c>
      <c r="B614" s="122">
        <v>1</v>
      </c>
      <c r="C614" s="113">
        <f t="shared" si="24"/>
        <v>25</v>
      </c>
    </row>
    <row r="615" spans="1:3" s="15" customFormat="1" ht="26.25" customHeight="1" x14ac:dyDescent="0.4">
      <c r="A615" s="105" t="s">
        <v>756</v>
      </c>
      <c r="B615" s="122">
        <v>1</v>
      </c>
      <c r="C615" s="113">
        <f t="shared" si="24"/>
        <v>25</v>
      </c>
    </row>
    <row r="616" spans="1:3" s="15" customFormat="1" ht="21.6" thickBot="1" x14ac:dyDescent="0.45">
      <c r="A616" s="115" t="s">
        <v>91</v>
      </c>
      <c r="B616" s="116">
        <f>SUM(B612:B615)</f>
        <v>4</v>
      </c>
      <c r="C616" s="117">
        <f>B616*100/4</f>
        <v>100</v>
      </c>
    </row>
    <row r="617" spans="1:3" s="15" customFormat="1" ht="21.6" thickTop="1" x14ac:dyDescent="0.4">
      <c r="A617" s="118"/>
      <c r="B617" s="119"/>
      <c r="C617" s="120"/>
    </row>
    <row r="618" spans="1:3" s="56" customFormat="1" ht="21" x14ac:dyDescent="0.4">
      <c r="A618" s="101" t="s">
        <v>757</v>
      </c>
      <c r="B618" s="102" t="s">
        <v>83</v>
      </c>
      <c r="C618" s="102" t="s">
        <v>84</v>
      </c>
    </row>
    <row r="619" spans="1:3" s="15" customFormat="1" ht="26.25" customHeight="1" x14ac:dyDescent="0.4">
      <c r="A619" s="108" t="s">
        <v>170</v>
      </c>
      <c r="B619" s="122">
        <v>1</v>
      </c>
      <c r="C619" s="113">
        <f>B619*100/3</f>
        <v>33.333333333333336</v>
      </c>
    </row>
    <row r="620" spans="1:3" s="15" customFormat="1" ht="26.25" customHeight="1" x14ac:dyDescent="0.4">
      <c r="A620" s="105" t="s">
        <v>758</v>
      </c>
      <c r="B620" s="122">
        <v>2</v>
      </c>
      <c r="C620" s="113">
        <f>B620*100/3</f>
        <v>66.666666666666671</v>
      </c>
    </row>
    <row r="621" spans="1:3" s="15" customFormat="1" ht="21.6" thickBot="1" x14ac:dyDescent="0.45">
      <c r="A621" s="115" t="s">
        <v>91</v>
      </c>
      <c r="B621" s="109">
        <f>SUM(B619:B620)</f>
        <v>3</v>
      </c>
      <c r="C621" s="117">
        <f>B621*100/3</f>
        <v>100</v>
      </c>
    </row>
    <row r="622" spans="1:3" s="56" customFormat="1" ht="21.6" thickTop="1" x14ac:dyDescent="0.4">
      <c r="A622" s="110"/>
      <c r="B622" s="111"/>
      <c r="C622" s="111"/>
    </row>
    <row r="623" spans="1:3" s="56" customFormat="1" ht="21" x14ac:dyDescent="0.4">
      <c r="A623" s="110"/>
      <c r="B623" s="111"/>
      <c r="C623" s="111"/>
    </row>
    <row r="624" spans="1:3" s="56" customFormat="1" ht="21" x14ac:dyDescent="0.4">
      <c r="A624" s="110"/>
      <c r="B624" s="111"/>
      <c r="C624" s="111"/>
    </row>
    <row r="625" spans="1:3" s="56" customFormat="1" ht="21" x14ac:dyDescent="0.4">
      <c r="A625" s="110"/>
      <c r="B625" s="111"/>
      <c r="C625" s="111"/>
    </row>
    <row r="626" spans="1:3" s="56" customFormat="1" ht="21" x14ac:dyDescent="0.4">
      <c r="A626" s="110"/>
      <c r="B626" s="111"/>
      <c r="C626" s="111"/>
    </row>
    <row r="627" spans="1:3" s="56" customFormat="1" ht="21" x14ac:dyDescent="0.4">
      <c r="A627" s="110"/>
      <c r="B627" s="111"/>
      <c r="C627" s="111"/>
    </row>
    <row r="628" spans="1:3" s="56" customFormat="1" ht="21" x14ac:dyDescent="0.4">
      <c r="A628" s="110"/>
      <c r="B628" s="111"/>
      <c r="C628" s="111"/>
    </row>
    <row r="629" spans="1:3" s="56" customFormat="1" ht="21" x14ac:dyDescent="0.4">
      <c r="A629" s="110"/>
      <c r="B629" s="111"/>
      <c r="C629" s="111"/>
    </row>
    <row r="630" spans="1:3" s="56" customFormat="1" ht="21" x14ac:dyDescent="0.4">
      <c r="A630" s="110"/>
      <c r="B630" s="111"/>
      <c r="C630" s="111"/>
    </row>
    <row r="631" spans="1:3" s="56" customFormat="1" ht="21" x14ac:dyDescent="0.4">
      <c r="A631" s="110"/>
      <c r="B631" s="111"/>
      <c r="C631" s="111"/>
    </row>
    <row r="632" spans="1:3" s="56" customFormat="1" ht="21" x14ac:dyDescent="0.4">
      <c r="A632" s="110"/>
      <c r="B632" s="111"/>
      <c r="C632" s="111"/>
    </row>
    <row r="633" spans="1:3" s="56" customFormat="1" ht="21" x14ac:dyDescent="0.4">
      <c r="A633" s="110"/>
      <c r="B633" s="111"/>
      <c r="C633" s="111"/>
    </row>
    <row r="634" spans="1:3" s="56" customFormat="1" ht="21" x14ac:dyDescent="0.4">
      <c r="A634" s="110"/>
      <c r="B634" s="111"/>
      <c r="C634" s="111"/>
    </row>
    <row r="635" spans="1:3" s="56" customFormat="1" ht="21" x14ac:dyDescent="0.4">
      <c r="A635" s="110"/>
      <c r="B635" s="111"/>
      <c r="C635" s="111"/>
    </row>
    <row r="636" spans="1:3" s="56" customFormat="1" ht="21" x14ac:dyDescent="0.4">
      <c r="A636" s="110"/>
      <c r="B636" s="111"/>
      <c r="C636" s="111"/>
    </row>
    <row r="637" spans="1:3" s="56" customFormat="1" ht="21" x14ac:dyDescent="0.4">
      <c r="A637" s="110"/>
      <c r="B637" s="111"/>
      <c r="C637" s="111"/>
    </row>
    <row r="638" spans="1:3" s="56" customFormat="1" ht="21" x14ac:dyDescent="0.4">
      <c r="A638" s="110"/>
      <c r="B638" s="111"/>
      <c r="C638" s="111"/>
    </row>
    <row r="639" spans="1:3" s="56" customFormat="1" ht="21" x14ac:dyDescent="0.4">
      <c r="A639" s="110"/>
      <c r="B639" s="111"/>
      <c r="C639" s="111"/>
    </row>
    <row r="640" spans="1:3" s="56" customFormat="1" ht="21" x14ac:dyDescent="0.4">
      <c r="A640" s="110"/>
      <c r="B640" s="111"/>
      <c r="C640" s="111"/>
    </row>
    <row r="641" spans="1:3" s="56" customFormat="1" ht="21" x14ac:dyDescent="0.4">
      <c r="A641" s="110"/>
      <c r="B641" s="111"/>
      <c r="C641" s="111"/>
    </row>
    <row r="642" spans="1:3" s="56" customFormat="1" ht="21" x14ac:dyDescent="0.4">
      <c r="A642" s="110"/>
      <c r="B642" s="111"/>
      <c r="C642" s="111"/>
    </row>
    <row r="643" spans="1:3" s="56" customFormat="1" ht="21" x14ac:dyDescent="0.4">
      <c r="A643" s="110"/>
      <c r="B643" s="111"/>
      <c r="C643" s="111"/>
    </row>
    <row r="644" spans="1:3" s="56" customFormat="1" ht="21" x14ac:dyDescent="0.4">
      <c r="A644" s="110"/>
      <c r="B644" s="111"/>
      <c r="C644" s="111"/>
    </row>
    <row r="645" spans="1:3" s="56" customFormat="1" ht="21" x14ac:dyDescent="0.4">
      <c r="A645" s="110"/>
      <c r="B645" s="111"/>
      <c r="C645" s="111"/>
    </row>
    <row r="646" spans="1:3" s="56" customFormat="1" ht="21" x14ac:dyDescent="0.4">
      <c r="A646" s="110"/>
      <c r="B646" s="111"/>
      <c r="C646" s="111"/>
    </row>
    <row r="647" spans="1:3" s="56" customFormat="1" ht="21" x14ac:dyDescent="0.4">
      <c r="A647" s="110"/>
      <c r="B647" s="111"/>
      <c r="C647" s="111"/>
    </row>
    <row r="648" spans="1:3" s="56" customFormat="1" ht="21" x14ac:dyDescent="0.4">
      <c r="A648" s="110"/>
      <c r="B648" s="111"/>
      <c r="C648" s="111"/>
    </row>
    <row r="649" spans="1:3" s="56" customFormat="1" ht="21" x14ac:dyDescent="0.4">
      <c r="A649" s="110"/>
      <c r="B649" s="111"/>
      <c r="C649" s="111"/>
    </row>
    <row r="650" spans="1:3" s="56" customFormat="1" ht="21" x14ac:dyDescent="0.4">
      <c r="A650" s="110"/>
      <c r="B650" s="111"/>
      <c r="C650" s="111"/>
    </row>
    <row r="651" spans="1:3" s="56" customFormat="1" ht="21" x14ac:dyDescent="0.4">
      <c r="A651" s="110"/>
      <c r="B651" s="111"/>
      <c r="C651" s="111"/>
    </row>
    <row r="652" spans="1:3" s="56" customFormat="1" ht="21" x14ac:dyDescent="0.4">
      <c r="A652" s="110"/>
      <c r="B652" s="111"/>
      <c r="C652" s="111"/>
    </row>
    <row r="653" spans="1:3" s="56" customFormat="1" ht="21" x14ac:dyDescent="0.4">
      <c r="A653" s="110"/>
      <c r="B653" s="111"/>
      <c r="C653" s="111"/>
    </row>
    <row r="654" spans="1:3" s="56" customFormat="1" ht="21" x14ac:dyDescent="0.4">
      <c r="A654" s="110"/>
      <c r="B654" s="111"/>
      <c r="C654" s="111"/>
    </row>
    <row r="655" spans="1:3" s="56" customFormat="1" ht="21" x14ac:dyDescent="0.4">
      <c r="A655" s="110"/>
      <c r="B655" s="111"/>
      <c r="C655" s="111"/>
    </row>
    <row r="656" spans="1:3" s="56" customFormat="1" ht="21" x14ac:dyDescent="0.4">
      <c r="A656" s="110"/>
      <c r="B656" s="111"/>
      <c r="C656" s="111"/>
    </row>
    <row r="657" spans="1:3" s="56" customFormat="1" ht="21" x14ac:dyDescent="0.4">
      <c r="A657" s="110"/>
      <c r="B657" s="111"/>
      <c r="C657" s="111"/>
    </row>
    <row r="658" spans="1:3" s="56" customFormat="1" ht="21" x14ac:dyDescent="0.4">
      <c r="A658" s="110"/>
      <c r="B658" s="111"/>
      <c r="C658" s="111"/>
    </row>
    <row r="659" spans="1:3" s="56" customFormat="1" ht="21" x14ac:dyDescent="0.4">
      <c r="A659" s="110"/>
      <c r="B659" s="111"/>
      <c r="C659" s="111"/>
    </row>
    <row r="660" spans="1:3" s="56" customFormat="1" ht="21" x14ac:dyDescent="0.4">
      <c r="A660" s="110"/>
      <c r="B660" s="111"/>
      <c r="C660" s="111"/>
    </row>
    <row r="661" spans="1:3" s="56" customFormat="1" ht="21" x14ac:dyDescent="0.4">
      <c r="A661" s="110"/>
      <c r="B661" s="111"/>
      <c r="C661" s="111"/>
    </row>
    <row r="662" spans="1:3" s="56" customFormat="1" ht="21" x14ac:dyDescent="0.4">
      <c r="A662" s="110"/>
      <c r="B662" s="111"/>
      <c r="C662" s="111"/>
    </row>
    <row r="663" spans="1:3" s="56" customFormat="1" ht="21" x14ac:dyDescent="0.4">
      <c r="A663" s="110"/>
      <c r="B663" s="111"/>
      <c r="C663" s="111"/>
    </row>
    <row r="664" spans="1:3" s="56" customFormat="1" ht="21" x14ac:dyDescent="0.4">
      <c r="A664" s="110"/>
      <c r="B664" s="111"/>
      <c r="C664" s="111"/>
    </row>
    <row r="665" spans="1:3" s="56" customFormat="1" ht="21" x14ac:dyDescent="0.4">
      <c r="A665" s="110"/>
      <c r="B665" s="111"/>
      <c r="C665" s="111"/>
    </row>
    <row r="666" spans="1:3" s="56" customFormat="1" ht="21" x14ac:dyDescent="0.4">
      <c r="A666" s="110"/>
      <c r="B666" s="111"/>
      <c r="C666" s="111"/>
    </row>
    <row r="667" spans="1:3" s="56" customFormat="1" ht="21" x14ac:dyDescent="0.4">
      <c r="A667" s="110"/>
      <c r="B667" s="111"/>
      <c r="C667" s="111"/>
    </row>
    <row r="668" spans="1:3" s="56" customFormat="1" ht="21" x14ac:dyDescent="0.4">
      <c r="A668" s="110"/>
      <c r="B668" s="111"/>
      <c r="C668" s="111"/>
    </row>
    <row r="669" spans="1:3" s="56" customFormat="1" ht="21" x14ac:dyDescent="0.4">
      <c r="A669" s="110"/>
      <c r="B669" s="111"/>
      <c r="C669" s="111"/>
    </row>
    <row r="670" spans="1:3" s="56" customFormat="1" ht="21" x14ac:dyDescent="0.4">
      <c r="A670" s="110"/>
      <c r="B670" s="111"/>
      <c r="C670" s="111"/>
    </row>
    <row r="671" spans="1:3" s="56" customFormat="1" ht="21" x14ac:dyDescent="0.4">
      <c r="A671" s="110"/>
      <c r="B671" s="111"/>
      <c r="C671" s="111"/>
    </row>
    <row r="672" spans="1:3" s="56" customFormat="1" ht="21" x14ac:dyDescent="0.4">
      <c r="A672" s="110"/>
      <c r="B672" s="111"/>
      <c r="C672" s="111"/>
    </row>
    <row r="673" spans="1:3" s="56" customFormat="1" ht="21" x14ac:dyDescent="0.4">
      <c r="A673" s="110"/>
      <c r="B673" s="111"/>
      <c r="C673" s="111"/>
    </row>
    <row r="674" spans="1:3" s="56" customFormat="1" ht="21" x14ac:dyDescent="0.4">
      <c r="A674" s="110"/>
      <c r="B674" s="111"/>
      <c r="C674" s="111"/>
    </row>
    <row r="675" spans="1:3" s="56" customFormat="1" ht="21" x14ac:dyDescent="0.4">
      <c r="A675" s="110"/>
      <c r="B675" s="111"/>
      <c r="C675" s="111"/>
    </row>
    <row r="676" spans="1:3" s="56" customFormat="1" ht="21" x14ac:dyDescent="0.4">
      <c r="A676" s="110"/>
      <c r="B676" s="111"/>
      <c r="C676" s="111"/>
    </row>
    <row r="677" spans="1:3" s="56" customFormat="1" ht="21" x14ac:dyDescent="0.4">
      <c r="A677" s="110"/>
      <c r="B677" s="111"/>
      <c r="C677" s="111"/>
    </row>
    <row r="678" spans="1:3" s="56" customFormat="1" ht="21" x14ac:dyDescent="0.4">
      <c r="A678" s="110"/>
      <c r="B678" s="111"/>
      <c r="C678" s="111"/>
    </row>
    <row r="679" spans="1:3" s="56" customFormat="1" ht="21" x14ac:dyDescent="0.4">
      <c r="A679" s="110"/>
      <c r="B679" s="111"/>
      <c r="C679" s="111"/>
    </row>
    <row r="680" spans="1:3" s="56" customFormat="1" ht="21" x14ac:dyDescent="0.4">
      <c r="A680" s="110"/>
      <c r="B680" s="111"/>
      <c r="C680" s="111"/>
    </row>
    <row r="681" spans="1:3" s="56" customFormat="1" ht="21" x14ac:dyDescent="0.4">
      <c r="A681" s="110"/>
      <c r="B681" s="111"/>
      <c r="C681" s="111"/>
    </row>
    <row r="682" spans="1:3" s="56" customFormat="1" ht="21" x14ac:dyDescent="0.4">
      <c r="A682" s="110"/>
      <c r="B682" s="111"/>
      <c r="C682" s="111"/>
    </row>
    <row r="683" spans="1:3" s="56" customFormat="1" ht="21" x14ac:dyDescent="0.4">
      <c r="A683" s="110"/>
      <c r="B683" s="111"/>
      <c r="C683" s="111"/>
    </row>
    <row r="684" spans="1:3" s="56" customFormat="1" ht="21" x14ac:dyDescent="0.4">
      <c r="A684" s="110"/>
      <c r="B684" s="111"/>
      <c r="C684" s="111"/>
    </row>
    <row r="685" spans="1:3" s="56" customFormat="1" ht="21" x14ac:dyDescent="0.4">
      <c r="A685" s="110"/>
      <c r="B685" s="111"/>
      <c r="C685" s="111"/>
    </row>
    <row r="686" spans="1:3" s="56" customFormat="1" ht="21" x14ac:dyDescent="0.4">
      <c r="A686" s="110"/>
      <c r="B686" s="111"/>
      <c r="C686" s="111"/>
    </row>
    <row r="687" spans="1:3" s="56" customFormat="1" ht="21" x14ac:dyDescent="0.4">
      <c r="A687" s="110"/>
      <c r="B687" s="111"/>
      <c r="C687" s="111"/>
    </row>
    <row r="688" spans="1:3" s="56" customFormat="1" ht="21" x14ac:dyDescent="0.4">
      <c r="A688" s="110"/>
      <c r="B688" s="111"/>
      <c r="C688" s="111"/>
    </row>
    <row r="689" spans="1:3" s="56" customFormat="1" ht="21" x14ac:dyDescent="0.4">
      <c r="A689" s="110"/>
      <c r="B689" s="111"/>
      <c r="C689" s="111"/>
    </row>
    <row r="690" spans="1:3" s="56" customFormat="1" ht="21" x14ac:dyDescent="0.4">
      <c r="A690" s="110"/>
      <c r="B690" s="111"/>
      <c r="C690" s="111"/>
    </row>
    <row r="691" spans="1:3" s="56" customFormat="1" ht="21" x14ac:dyDescent="0.4">
      <c r="A691" s="110"/>
      <c r="B691" s="111"/>
      <c r="C691" s="111"/>
    </row>
    <row r="692" spans="1:3" s="56" customFormat="1" ht="21" x14ac:dyDescent="0.4">
      <c r="A692" s="110"/>
      <c r="B692" s="111"/>
      <c r="C692" s="111"/>
    </row>
    <row r="693" spans="1:3" s="56" customFormat="1" ht="21" x14ac:dyDescent="0.4">
      <c r="A693" s="110"/>
      <c r="B693" s="111"/>
      <c r="C693" s="111"/>
    </row>
    <row r="694" spans="1:3" s="56" customFormat="1" ht="21" x14ac:dyDescent="0.4">
      <c r="A694" s="110"/>
      <c r="B694" s="111"/>
      <c r="C694" s="111"/>
    </row>
    <row r="695" spans="1:3" s="56" customFormat="1" ht="21" x14ac:dyDescent="0.4">
      <c r="A695" s="110"/>
      <c r="B695" s="111"/>
      <c r="C695" s="111"/>
    </row>
    <row r="696" spans="1:3" s="56" customFormat="1" ht="21" x14ac:dyDescent="0.4">
      <c r="A696" s="110"/>
      <c r="B696" s="111"/>
      <c r="C696" s="111"/>
    </row>
    <row r="697" spans="1:3" s="56" customFormat="1" ht="21" x14ac:dyDescent="0.4">
      <c r="A697" s="110"/>
      <c r="B697" s="111"/>
      <c r="C697" s="111"/>
    </row>
    <row r="698" spans="1:3" s="56" customFormat="1" ht="21" x14ac:dyDescent="0.4">
      <c r="A698" s="110"/>
      <c r="B698" s="111"/>
      <c r="C698" s="111"/>
    </row>
    <row r="699" spans="1:3" s="56" customFormat="1" ht="21" x14ac:dyDescent="0.4">
      <c r="A699" s="110"/>
      <c r="B699" s="111"/>
      <c r="C699" s="111"/>
    </row>
    <row r="700" spans="1:3" s="56" customFormat="1" ht="21" x14ac:dyDescent="0.4">
      <c r="A700" s="110"/>
      <c r="B700" s="111"/>
      <c r="C700" s="111"/>
    </row>
    <row r="701" spans="1:3" s="56" customFormat="1" ht="21" x14ac:dyDescent="0.4">
      <c r="A701" s="110"/>
      <c r="B701" s="111"/>
      <c r="C701" s="111"/>
    </row>
    <row r="702" spans="1:3" s="56" customFormat="1" ht="21" x14ac:dyDescent="0.4">
      <c r="A702" s="110"/>
      <c r="B702" s="111"/>
      <c r="C702" s="111"/>
    </row>
    <row r="703" spans="1:3" s="56" customFormat="1" ht="21" x14ac:dyDescent="0.4">
      <c r="A703" s="110"/>
      <c r="B703" s="111"/>
      <c r="C703" s="111"/>
    </row>
    <row r="704" spans="1:3" s="56" customFormat="1" ht="21" x14ac:dyDescent="0.4">
      <c r="A704" s="110"/>
      <c r="B704" s="111"/>
      <c r="C704" s="111"/>
    </row>
    <row r="705" spans="1:3" s="56" customFormat="1" ht="21" x14ac:dyDescent="0.4">
      <c r="A705" s="110"/>
      <c r="B705" s="111"/>
      <c r="C705" s="111"/>
    </row>
    <row r="706" spans="1:3" s="56" customFormat="1" ht="21" x14ac:dyDescent="0.4">
      <c r="A706" s="110"/>
      <c r="B706" s="111"/>
      <c r="C706" s="111"/>
    </row>
    <row r="707" spans="1:3" s="56" customFormat="1" ht="21" x14ac:dyDescent="0.4">
      <c r="A707" s="110"/>
      <c r="B707" s="111"/>
      <c r="C707" s="111"/>
    </row>
    <row r="708" spans="1:3" s="56" customFormat="1" ht="21" x14ac:dyDescent="0.4">
      <c r="A708" s="110"/>
      <c r="B708" s="111"/>
      <c r="C708" s="111"/>
    </row>
    <row r="709" spans="1:3" s="56" customFormat="1" ht="21" x14ac:dyDescent="0.4">
      <c r="A709" s="110"/>
      <c r="B709" s="111"/>
      <c r="C709" s="111"/>
    </row>
    <row r="710" spans="1:3" s="56" customFormat="1" ht="21" x14ac:dyDescent="0.4">
      <c r="A710" s="110"/>
      <c r="B710" s="111"/>
      <c r="C710" s="111"/>
    </row>
    <row r="711" spans="1:3" s="56" customFormat="1" ht="21" x14ac:dyDescent="0.4">
      <c r="A711" s="110"/>
      <c r="B711" s="111"/>
      <c r="C711" s="111"/>
    </row>
    <row r="712" spans="1:3" s="56" customFormat="1" ht="21" x14ac:dyDescent="0.4">
      <c r="A712" s="110"/>
      <c r="B712" s="111"/>
      <c r="C712" s="111"/>
    </row>
    <row r="713" spans="1:3" s="56" customFormat="1" ht="21" x14ac:dyDescent="0.4">
      <c r="A713" s="110"/>
      <c r="B713" s="111"/>
      <c r="C713" s="111"/>
    </row>
    <row r="714" spans="1:3" s="56" customFormat="1" ht="21" x14ac:dyDescent="0.4">
      <c r="A714" s="110"/>
      <c r="B714" s="111"/>
      <c r="C714" s="111"/>
    </row>
    <row r="715" spans="1:3" s="56" customFormat="1" ht="21" x14ac:dyDescent="0.4">
      <c r="A715" s="110"/>
      <c r="B715" s="111"/>
      <c r="C715" s="111"/>
    </row>
    <row r="716" spans="1:3" s="56" customFormat="1" ht="21" x14ac:dyDescent="0.4">
      <c r="A716" s="110"/>
      <c r="B716" s="111"/>
      <c r="C716" s="111"/>
    </row>
    <row r="717" spans="1:3" s="56" customFormat="1" ht="21" x14ac:dyDescent="0.4">
      <c r="A717" s="110"/>
      <c r="B717" s="111"/>
      <c r="C717" s="111"/>
    </row>
    <row r="718" spans="1:3" s="56" customFormat="1" ht="21" x14ac:dyDescent="0.4">
      <c r="A718" s="110"/>
      <c r="B718" s="111"/>
      <c r="C718" s="111"/>
    </row>
    <row r="719" spans="1:3" s="56" customFormat="1" ht="21" x14ac:dyDescent="0.4">
      <c r="A719" s="110"/>
      <c r="B719" s="111"/>
      <c r="C719" s="111"/>
    </row>
    <row r="720" spans="1:3" s="56" customFormat="1" ht="21" x14ac:dyDescent="0.4">
      <c r="A720" s="110"/>
      <c r="B720" s="111"/>
      <c r="C720" s="111"/>
    </row>
    <row r="721" spans="1:3" s="56" customFormat="1" ht="21" x14ac:dyDescent="0.4">
      <c r="A721" s="110"/>
      <c r="B721" s="111"/>
      <c r="C721" s="111"/>
    </row>
    <row r="722" spans="1:3" s="56" customFormat="1" ht="21" x14ac:dyDescent="0.4">
      <c r="A722" s="110"/>
      <c r="B722" s="111"/>
      <c r="C722" s="111"/>
    </row>
    <row r="723" spans="1:3" s="56" customFormat="1" ht="21" x14ac:dyDescent="0.4">
      <c r="A723" s="110"/>
      <c r="B723" s="111"/>
      <c r="C723" s="111"/>
    </row>
    <row r="724" spans="1:3" s="56" customFormat="1" ht="21" x14ac:dyDescent="0.4">
      <c r="A724" s="110"/>
      <c r="B724" s="111"/>
      <c r="C724" s="111"/>
    </row>
    <row r="725" spans="1:3" s="56" customFormat="1" ht="21" x14ac:dyDescent="0.4">
      <c r="A725" s="110"/>
      <c r="B725" s="111"/>
      <c r="C725" s="111"/>
    </row>
    <row r="726" spans="1:3" s="56" customFormat="1" ht="21" x14ac:dyDescent="0.4">
      <c r="A726" s="110"/>
      <c r="B726" s="111"/>
      <c r="C726" s="111"/>
    </row>
    <row r="727" spans="1:3" s="56" customFormat="1" ht="21" x14ac:dyDescent="0.4">
      <c r="A727" s="110"/>
      <c r="B727" s="111"/>
      <c r="C727" s="111"/>
    </row>
    <row r="728" spans="1:3" s="56" customFormat="1" ht="21" x14ac:dyDescent="0.4">
      <c r="A728" s="110"/>
      <c r="B728" s="111"/>
      <c r="C728" s="111"/>
    </row>
    <row r="729" spans="1:3" s="56" customFormat="1" ht="21" x14ac:dyDescent="0.4">
      <c r="A729" s="110"/>
      <c r="B729" s="111"/>
      <c r="C729" s="111"/>
    </row>
    <row r="730" spans="1:3" s="56" customFormat="1" ht="21" x14ac:dyDescent="0.4">
      <c r="A730" s="110"/>
      <c r="B730" s="111"/>
      <c r="C730" s="111"/>
    </row>
    <row r="731" spans="1:3" s="56" customFormat="1" ht="21" x14ac:dyDescent="0.4">
      <c r="A731" s="110"/>
      <c r="B731" s="111"/>
      <c r="C731" s="111"/>
    </row>
    <row r="732" spans="1:3" s="56" customFormat="1" ht="21" x14ac:dyDescent="0.4">
      <c r="A732" s="110"/>
      <c r="B732" s="111"/>
      <c r="C732" s="111"/>
    </row>
    <row r="733" spans="1:3" s="56" customFormat="1" ht="21" x14ac:dyDescent="0.4">
      <c r="A733" s="110"/>
      <c r="B733" s="111"/>
      <c r="C733" s="111"/>
    </row>
  </sheetData>
  <mergeCells count="31">
    <mergeCell ref="B593:B594"/>
    <mergeCell ref="B606:B607"/>
    <mergeCell ref="C606:C607"/>
    <mergeCell ref="A526:A527"/>
    <mergeCell ref="B526:D526"/>
    <mergeCell ref="A558:A559"/>
    <mergeCell ref="B558:B559"/>
    <mergeCell ref="C558:C559"/>
    <mergeCell ref="C593:C594"/>
    <mergeCell ref="A1:D1"/>
    <mergeCell ref="A2:D2"/>
    <mergeCell ref="A350:A351"/>
    <mergeCell ref="B350:D350"/>
    <mergeCell ref="A374:A375"/>
    <mergeCell ref="B374:B375"/>
    <mergeCell ref="C374:C375"/>
    <mergeCell ref="A512:A513"/>
    <mergeCell ref="B512:B513"/>
    <mergeCell ref="C512:C513"/>
    <mergeCell ref="A388:A389"/>
    <mergeCell ref="B388:D388"/>
    <mergeCell ref="A420:A421"/>
    <mergeCell ref="B420:B421"/>
    <mergeCell ref="C420:C421"/>
    <mergeCell ref="A434:A436"/>
    <mergeCell ref="B434:D434"/>
    <mergeCell ref="A463:A464"/>
    <mergeCell ref="B463:B464"/>
    <mergeCell ref="C463:C464"/>
    <mergeCell ref="A488:A489"/>
    <mergeCell ref="B488:D488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121920</xdr:colOff>
                <xdr:row>462</xdr:row>
                <xdr:rowOff>160020</xdr:rowOff>
              </from>
              <to>
                <xdr:col>1</xdr:col>
                <xdr:colOff>259080</xdr:colOff>
                <xdr:row>463</xdr:row>
                <xdr:rowOff>30480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121920</xdr:colOff>
                <xdr:row>373</xdr:row>
                <xdr:rowOff>220980</xdr:rowOff>
              </from>
              <to>
                <xdr:col>1</xdr:col>
                <xdr:colOff>259080</xdr:colOff>
                <xdr:row>374</xdr:row>
                <xdr:rowOff>83820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121920</xdr:colOff>
                <xdr:row>419</xdr:row>
                <xdr:rowOff>160020</xdr:rowOff>
              </from>
              <to>
                <xdr:col>1</xdr:col>
                <xdr:colOff>259080</xdr:colOff>
                <xdr:row>420</xdr:row>
                <xdr:rowOff>30480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121920</xdr:colOff>
                <xdr:row>511</xdr:row>
                <xdr:rowOff>160020</xdr:rowOff>
              </from>
              <to>
                <xdr:col>1</xdr:col>
                <xdr:colOff>259080</xdr:colOff>
                <xdr:row>512</xdr:row>
                <xdr:rowOff>30480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121920</xdr:colOff>
                <xdr:row>462</xdr:row>
                <xdr:rowOff>160020</xdr:rowOff>
              </from>
              <to>
                <xdr:col>1</xdr:col>
                <xdr:colOff>259080</xdr:colOff>
                <xdr:row>463</xdr:row>
                <xdr:rowOff>30480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121920</xdr:colOff>
                <xdr:row>373</xdr:row>
                <xdr:rowOff>220980</xdr:rowOff>
              </from>
              <to>
                <xdr:col>1</xdr:col>
                <xdr:colOff>259080</xdr:colOff>
                <xdr:row>374</xdr:row>
                <xdr:rowOff>83820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121920</xdr:colOff>
                <xdr:row>419</xdr:row>
                <xdr:rowOff>160020</xdr:rowOff>
              </from>
              <to>
                <xdr:col>1</xdr:col>
                <xdr:colOff>259080</xdr:colOff>
                <xdr:row>420</xdr:row>
                <xdr:rowOff>30480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121920</xdr:colOff>
                <xdr:row>511</xdr:row>
                <xdr:rowOff>160020</xdr:rowOff>
              </from>
              <to>
                <xdr:col>1</xdr:col>
                <xdr:colOff>259080</xdr:colOff>
                <xdr:row>512</xdr:row>
                <xdr:rowOff>30480</xdr:rowOff>
              </to>
            </anchor>
          </objectPr>
        </oleObject>
      </mc:Choice>
      <mc:Fallback>
        <oleObject progId="Equation.3" shapeId="8200" r:id="rId12"/>
      </mc:Fallback>
    </mc:AlternateContent>
    <mc:AlternateContent xmlns:mc="http://schemas.openxmlformats.org/markup-compatibility/2006">
      <mc:Choice Requires="x14">
        <oleObject progId="Equation.3" shapeId="8203" r:id="rId13">
          <objectPr defaultSize="0" autoPict="0" r:id="rId5">
            <anchor moveWithCells="1" sizeWithCells="1">
              <from>
                <xdr:col>1</xdr:col>
                <xdr:colOff>121920</xdr:colOff>
                <xdr:row>557</xdr:row>
                <xdr:rowOff>160020</xdr:rowOff>
              </from>
              <to>
                <xdr:col>1</xdr:col>
                <xdr:colOff>259080</xdr:colOff>
                <xdr:row>558</xdr:row>
                <xdr:rowOff>30480</xdr:rowOff>
              </to>
            </anchor>
          </objectPr>
        </oleObject>
      </mc:Choice>
      <mc:Fallback>
        <oleObject progId="Equation.3" shapeId="8203" r:id="rId13"/>
      </mc:Fallback>
    </mc:AlternateContent>
    <mc:AlternateContent xmlns:mc="http://schemas.openxmlformats.org/markup-compatibility/2006">
      <mc:Choice Requires="x14">
        <oleObject progId="Equation.3" shapeId="8204" r:id="rId14">
          <objectPr defaultSize="0" autoPict="0" r:id="rId5">
            <anchor moveWithCells="1" sizeWithCells="1">
              <from>
                <xdr:col>1</xdr:col>
                <xdr:colOff>121920</xdr:colOff>
                <xdr:row>557</xdr:row>
                <xdr:rowOff>160020</xdr:rowOff>
              </from>
              <to>
                <xdr:col>1</xdr:col>
                <xdr:colOff>259080</xdr:colOff>
                <xdr:row>558</xdr:row>
                <xdr:rowOff>30480</xdr:rowOff>
              </to>
            </anchor>
          </objectPr>
        </oleObject>
      </mc:Choice>
      <mc:Fallback>
        <oleObject progId="Equation.3" shapeId="8204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EPE (Upper-Intermediate)</vt:lpstr>
      <vt:lpstr>บทสรุปผู้บริหาร</vt:lpstr>
      <vt:lpstr>สรุปรวม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ASUS</cp:lastModifiedBy>
  <cp:lastPrinted>2021-04-19T07:56:21Z</cp:lastPrinted>
  <dcterms:created xsi:type="dcterms:W3CDTF">2020-12-28T02:20:10Z</dcterms:created>
  <dcterms:modified xsi:type="dcterms:W3CDTF">2021-05-06T08:46:45Z</dcterms:modified>
</cp:coreProperties>
</file>