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75" windowWidth="4995" windowHeight="6165" tabRatio="601" activeTab="2"/>
  </bookViews>
  <sheets>
    <sheet name="คีย์ข้อมูล" sheetId="1" r:id="rId1"/>
    <sheet name="แหล่งข้อมูล" sheetId="2" r:id="rId2"/>
    <sheet name="บทสรุป" sheetId="3" r:id="rId3"/>
    <sheet name="สรุปผล" sheetId="4" r:id="rId4"/>
    <sheet name="ข้อเสนอแนะ" sheetId="5" r:id="rId5"/>
  </sheets>
  <definedNames>
    <definedName name="_xlnm._FilterDatabase" localSheetId="0" hidden="1">'คีย์ข้อมูล'!$A$2:$AF$2</definedName>
  </definedNames>
  <calcPr fullCalcOnLoad="1"/>
</workbook>
</file>

<file path=xl/sharedStrings.xml><?xml version="1.0" encoding="utf-8"?>
<sst xmlns="http://schemas.openxmlformats.org/spreadsheetml/2006/main" count="191" uniqueCount="155">
  <si>
    <t>ที่</t>
  </si>
  <si>
    <t>SD</t>
  </si>
  <si>
    <t>X</t>
  </si>
  <si>
    <t>N</t>
  </si>
  <si>
    <t>รวม</t>
  </si>
  <si>
    <t>รายการ</t>
  </si>
  <si>
    <t>ความถี่</t>
  </si>
  <si>
    <t>ร้อยละ</t>
  </si>
  <si>
    <t>จำนวน</t>
  </si>
  <si>
    <t xml:space="preserve"> - 3 -</t>
  </si>
  <si>
    <t>ระดับความคิดเห็น</t>
  </si>
  <si>
    <t>การประชาสัมพันธ์</t>
  </si>
  <si>
    <t>ข้อมูลทั่วไป</t>
  </si>
  <si>
    <t>E-mail</t>
  </si>
  <si>
    <t>SMS</t>
  </si>
  <si>
    <t>เพื่อน</t>
  </si>
  <si>
    <t>web</t>
  </si>
  <si>
    <t>คณะ</t>
  </si>
  <si>
    <t>อาจารย์</t>
  </si>
  <si>
    <t>ป้าย</t>
  </si>
  <si>
    <t>บทสรุปสำหรับผู้บริหาร</t>
  </si>
  <si>
    <t>ผ่านมาโดยบังเอิญ</t>
  </si>
  <si>
    <t>รวมเฉลี่ย</t>
  </si>
  <si>
    <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</si>
  <si>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</si>
  <si>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</si>
  <si>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 xml:space="preserve"> - 4 -</t>
  </si>
  <si>
    <t>1. หัวข้อที่ท่านต้องการให้จัดสัมมนาครั้งต่อไป</t>
  </si>
  <si>
    <t>หัวหน้างาน</t>
  </si>
  <si>
    <t>นักวิชาการศึกษา</t>
  </si>
  <si>
    <t xml:space="preserve"> - 5 -</t>
  </si>
  <si>
    <t xml:space="preserve">                 ความคิดเห็นเกี่ยวกับการจัดสัมมนาคณาจารย์บัณฑิตศึกษาของมหาวิทยาลัยนเรศวร ในภาพรวมอยู่ในระดับมาก </t>
  </si>
  <si>
    <t>สังกัด</t>
  </si>
  <si>
    <t>เพศ</t>
  </si>
  <si>
    <t>ตำแหน่ง</t>
  </si>
  <si>
    <t>แหล่งข้อมูล</t>
  </si>
  <si>
    <t>ชาย</t>
  </si>
  <si>
    <t>หญิง</t>
  </si>
  <si>
    <t>กองคลัง</t>
  </si>
  <si>
    <t>นักวิชาการเงินและบัญชี</t>
  </si>
  <si>
    <t>หนังสือแจ้งเวียน</t>
  </si>
  <si>
    <t>นักวิชาการโสตทัศนศึกษา</t>
  </si>
  <si>
    <t>บัณฑิตวิทยาลัย</t>
  </si>
  <si>
    <t>นักวิเคราะห์นโยบายและแผน</t>
  </si>
  <si>
    <t>เว็บไซต์บัณฑิตวิทยาลัย</t>
  </si>
  <si>
    <t>วิทยาลัยพลังงานทดแทน</t>
  </si>
  <si>
    <t>เจ้าหน้าที่บริหารงานทั่วไป</t>
  </si>
  <si>
    <t>การอบรมมีประโยชน์มาก</t>
  </si>
  <si>
    <t>สำนักงานอธิการบดี</t>
  </si>
  <si>
    <t>กองอาคารสถานที่</t>
  </si>
  <si>
    <t>กองกิจการนิสิต</t>
  </si>
  <si>
    <t>วิทยาลัยนานาชาติ</t>
  </si>
  <si>
    <t>สถาบัน Nice</t>
  </si>
  <si>
    <t>กองกลาง</t>
  </si>
  <si>
    <t>นักวิชาการพัสดุ</t>
  </si>
  <si>
    <t>สำนักงานสภามหาวิทยาลัย</t>
  </si>
  <si>
    <t>นายช่างเทคนิค</t>
  </si>
  <si>
    <t>ควรประชาสัมพันธ์ให้ทุกหน่วยงานเข้ารับการสัมมนาทุกหน่วยงาน</t>
  </si>
  <si>
    <t>แผ่นไวนิลประชาสัมพันธ์</t>
  </si>
  <si>
    <t>การสร้างจิตสำนึกการประหยัดพลังงานในองค์กร</t>
  </si>
  <si>
    <t>วิทยาศาสตร์การแพทย์</t>
  </si>
  <si>
    <t>เจ้าหน้าที่พัสดุ</t>
  </si>
  <si>
    <t>สำนักหอสมุด</t>
  </si>
  <si>
    <t>ช่างเทคนิค</t>
  </si>
  <si>
    <t>ควรจัดอบรมโครงการมากกว่า 1 วัน</t>
  </si>
  <si>
    <t>citcoms</t>
  </si>
  <si>
    <t>นักวิชาการคอมพิวเตอร์</t>
  </si>
  <si>
    <t>ควรจัดอบรมให้บุคลากรในมหาวิทยาลัยทุกคนได้ช่วยกันในการให้ความร่วมมือและ</t>
  </si>
  <si>
    <t>วิทยากรบรรยายดีมากๆ</t>
  </si>
  <si>
    <t>ต้องการให้บัณฑิตวิทยาลัยจัดอบรมแบบนี้อีก โดยวิทยากรคนเดิม</t>
  </si>
  <si>
    <t>ตระหนักถึงปัญหา ความร้ายแรงของภาวะโลกร้อน และจะได้ดำเนินการแก้ปัญหาร่วมกัน</t>
  </si>
  <si>
    <t>หน่วยงาน</t>
  </si>
  <si>
    <t>คนสวน</t>
  </si>
  <si>
    <t>พนักงานขับรถ</t>
  </si>
  <si>
    <t>ควรจัดอย่างต่อเนื่อง</t>
  </si>
  <si>
    <t>หนังสือเชิญเข้าร่วมโครงการ</t>
  </si>
  <si>
    <t>สถานอารยธรรมศึกษาโขง-สาละวิน</t>
  </si>
  <si>
    <t>ไม่ระบุ</t>
  </si>
  <si>
    <t>ผลการประเมินโครงการสัมมนาเทคนิคการใช้อุปกรณ์สำนักงานเพื่อประหยัดพลังงาน</t>
  </si>
  <si>
    <t>เรื่อง "การสร้างจิตสำนึกและเสริมสร้างทักษะด้านพลังงาน"</t>
  </si>
  <si>
    <t>วันพฤหัสบดีที่ 14 กรกฎาคม  2554</t>
  </si>
  <si>
    <t>ณ ห้อง Main Conference อาคารสถานบริการเทคโนโลยีสารสนเทศและการสื่อสาร มหาวิทยาลัยนเรศวร</t>
  </si>
  <si>
    <r>
      <t xml:space="preserve">ตาราง 1  </t>
    </r>
    <r>
      <rPr>
        <sz val="16"/>
        <rFont val="TH SarabunPSK"/>
        <family val="2"/>
      </rPr>
      <t>แสดงจำนวนและร้อยละของผู้ตอบแบบสอบถาม จำแนกตามเพศ</t>
    </r>
  </si>
  <si>
    <r>
      <t xml:space="preserve">ตาราง 2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จำแนกตามสังกัด/หน่วยงาน</t>
    </r>
  </si>
  <si>
    <t>สังกัด/หน่วยงาน</t>
  </si>
  <si>
    <t>ตาราง 2 (ต่อ)</t>
  </si>
  <si>
    <t>สถานบริการเทคโนโลยีสารสนเทศและการสื่อสาร</t>
  </si>
  <si>
    <t>คณะเกษตรศาสตร์ฯ</t>
  </si>
  <si>
    <t>คณะนิติศาสตร์</t>
  </si>
  <si>
    <t>คณะวิทยาศาสตร์</t>
  </si>
  <si>
    <t>คณะพยาบาลศาสตร์</t>
  </si>
  <si>
    <t>คณะเภสัชศาสตร์</t>
  </si>
  <si>
    <t>คณะวิศวกรรมศาสตร์</t>
  </si>
  <si>
    <t>คณะศึกษาศาสตร์</t>
  </si>
  <si>
    <t>คณะสหเวชศาสตร์</t>
  </si>
  <si>
    <r>
      <t xml:space="preserve">ตาราง 3  </t>
    </r>
    <r>
      <rPr>
        <sz val="16"/>
        <rFont val="TH SarabunPSK"/>
        <family val="2"/>
      </rPr>
      <t>แสดงจำนวนและร้อยละของผู้ตอบแบบสอบถาม จำแนกตามตำแหน่ง</t>
    </r>
  </si>
  <si>
    <t>ตาราง 3 (ต่อ)</t>
  </si>
  <si>
    <r>
      <t>ตาราง 5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</t>
    </r>
  </si>
  <si>
    <r>
      <t xml:space="preserve">ตาราง 4  </t>
    </r>
    <r>
      <rPr>
        <sz val="16"/>
        <rFont val="TH SarabunPSK"/>
        <family val="2"/>
      </rPr>
      <t>แสดงจำนวนและร้อยละของผู้ตอบแบบสอบถาม จำแนกตามการรับทราบแหล่งข้อมูลการจัดโครงการ</t>
    </r>
  </si>
  <si>
    <t xml:space="preserve">   1.1 การประชาสัมพันธ์และการแจ้งข่าว</t>
  </si>
  <si>
    <t xml:space="preserve">    4.1 วัตถุประสงค์ของการจัดโครงการฯ</t>
  </si>
  <si>
    <t>1. ด้านกระบวนการขั้นตอนการให้บริการ</t>
  </si>
  <si>
    <t xml:space="preserve">   1.2 การลงทะเบียนเข้าร่วมโครงการ</t>
  </si>
  <si>
    <t>2. ด้านเจ้าหน้าที่ผู้ให้บริการ</t>
  </si>
  <si>
    <t xml:space="preserve">   2.1 การประสานงาน/การรับแจ้งข่าว/การให้ข้อมูลเกี่ยวกับการจัดโครงการ</t>
  </si>
  <si>
    <t xml:space="preserve">   2.2 การอำนวยความสะดวกในการเข้าร่วมโครงการ</t>
  </si>
  <si>
    <t>3. ด้านสิ่งอำนวยความสะดวก</t>
  </si>
  <si>
    <t xml:space="preserve">    3.1  สถานที่จัดโครงการฯ</t>
  </si>
  <si>
    <t xml:space="preserve">    3.2  โสตทัศนูปกรณ์</t>
  </si>
  <si>
    <t>4. ด้านคุณภาพการให้บริการ (โครงการสัมมนาเทคนิคการใช้อุปกรณ์สำนักงาน</t>
  </si>
  <si>
    <t xml:space="preserve">    เพื่อประหยัดพลังงาน)</t>
  </si>
  <si>
    <t xml:space="preserve">    4.2 การบรรยายของวิทยากร ในหัวข้อจิตสำนึกการประหยัดพลังงาน</t>
  </si>
  <si>
    <t xml:space="preserve">    4.3 การสาธิตการใช้พลังงานของเครื่องใช้ไฟฟ้าในบ้านและสำนักงาน</t>
  </si>
  <si>
    <t xml:space="preserve">    4.4 ความเหมาะสมของวิทยากร คุณเชฏฐ์ ทับทอง</t>
  </si>
  <si>
    <t xml:space="preserve">    4.6  ระยะเวลาในการจัดโครงการ</t>
  </si>
  <si>
    <t xml:space="preserve">    4.7 เอกสารประกอบโครงการ</t>
  </si>
  <si>
    <t xml:space="preserve">   1.3 พิธีกร/พิธีการ</t>
  </si>
  <si>
    <t xml:space="preserve"> - 6 -</t>
  </si>
  <si>
    <t xml:space="preserve">                จากการจัดโครงการสัมมนาเทคนิคการใช้อุปกรณ์สำนักงานเพื่อประหยัดพลังงาน เรื่อง "การสร้างจิตสำนึกและ</t>
  </si>
  <si>
    <t xml:space="preserve"> - 7 -</t>
  </si>
  <si>
    <t>2. ข้อเสนอแนะอื่นๆ</t>
  </si>
  <si>
    <t>พนักงานธุรการ</t>
  </si>
  <si>
    <t>ที่ประชุม</t>
  </si>
  <si>
    <t>มหาวิทยาลัยควรจัดโครงการรณรงค์การประหยัดพลังงาน เพื่อกระตุ้นบุคลากร</t>
  </si>
  <si>
    <t>บรรณารักษ์</t>
  </si>
  <si>
    <t>ผู้บริหารบัณฑิตวิทยาลัย</t>
  </si>
  <si>
    <t>การใชัพลังงานทดแทนในอนาคต</t>
  </si>
  <si>
    <t xml:space="preserve">         จากตาราง 4 พบว่า ผู้ตอบแบบสอบถามรับทราบแหล่งข้อมูลการจัดโครงการจาก หนังสือเชิญเข้าร่วมโครงการ </t>
  </si>
  <si>
    <t xml:space="preserve">    4.5 ประโยชน์ที่ได้รับจากการเข้าร่วมโครงการฯ</t>
  </si>
  <si>
    <t xml:space="preserve">         และสู่ความเป็นเลิศด้านการจัดการพลังงาน</t>
  </si>
  <si>
    <t>ควรเชิญผู้บริหารระดับคณะหรือหน่วยงานเข้าร่วมโครงการฯ</t>
  </si>
  <si>
    <t>ควรเผยแพร่การบรรยายลงในเว็บไซต์หรือ Facebook ของบัณฑิตวิทยาลัย</t>
  </si>
  <si>
    <t>ควรเชิญบุคลากร นิสิตของมหาวิทยาลัยนเรศวร และผู้สนใจ เข้าร่วมโครงการฯ</t>
  </si>
  <si>
    <t xml:space="preserve">          จากตาราง 1 พบว่า ผู้ตอบแบบสอบถามเป็นเพศหญิง ร้อยละ 58.93 และเพศชาย ร้อยละ 41.07</t>
  </si>
  <si>
    <t xml:space="preserve">          จากตาราง 2 พบว่า ผู้ตอบแบบสอบถามสังกัดบัณฑิตวิทยาลัย ร้อยละ 37.50 กองคลัง ร้อยละ 8.93</t>
  </si>
  <si>
    <t>กองอาคารสถานที่ และสำนักงานสภามหาวิทยาลัย ร้อยละ 5.36</t>
  </si>
  <si>
    <t xml:space="preserve">         จากตาราง 3 พบว่า ผู้ตอบแบบสอบถามตำแหน่งเจ้าหน้าที่บริหารงานทั่วไป ร้อยละ 30.36 นักวิชาการเงินและพัสดุ </t>
  </si>
  <si>
    <t>ร้อยละ 12.50 และนักวิชาการโสตทัศนศึกษา ร้อยละ 10.71</t>
  </si>
  <si>
    <t>ร้อยละ 25.00 หนังสือแจ้งเวียน ร้อยละ 17.86 และแผ่นไวนิลประชาสัมพันธ์ ร้อยละ 16.07</t>
  </si>
  <si>
    <t>N = 56</t>
  </si>
  <si>
    <t xml:space="preserve">               จากตาราง 5 พบว่าภาพรวมของการดำเนินโครงการ อยู่ในระดับมาก (ค่าเฉลี่ย 4.39) และเมื่อพิจารณารายข้อ</t>
  </si>
  <si>
    <t xml:space="preserve">พบว่า ผู้เข้าร่วมโครงการฯ มีความพึงพอใจความเหมาะสมของวิทยากร คุณเชฏฐ์ ทับทอง มากที่สุด (ค่าเฉลี่ย 4.77) รองลงมา </t>
  </si>
  <si>
    <t>คือ ประโยชน์จากการจัดโครงการฯ (ค่าเฉลี่ย 4.73) และการบรรยายของวิทยากร ในหัวข้อจิตสำนึกการประหยัดพลังงาน</t>
  </si>
  <si>
    <t xml:space="preserve">จำนวน 56 คน คิดเป็นร้อยละ 82.35 เป็นเพศหญิง ร้อยละ 58.93 และเพศชาย ร้อยละ 41.07  สังกัดบัณฑิตวิทยาลัย </t>
  </si>
  <si>
    <t xml:space="preserve">(ค่าเฉลี่ย 4.39) และเมื่อพิจารณารายข้อ พบว่า ผู้เข้าร่วมโครงการฯ มีความพึงพอใจความเหมาะสมของวิทยากร คุณเชฏฐ์ ทับทอง </t>
  </si>
  <si>
    <t>มากที่สุด (ค่าเฉลี่ย 4.77) รองลงมา คือ ประโยชน์จากการจัดโครงการฯ (ค่าเฉลี่ย 4.73) และการบรรยายของวิทยากร ในหัวข้อ</t>
  </si>
  <si>
    <t>จิตสำนึกการประหยัดพลังงานและสู่ความเป็นเลิศด้านการประหยัดพลังงาน (ค่าเฉลี่ย 4.71)</t>
  </si>
  <si>
    <t>ร้อยละ 37.50 กองคลัง ร้อยละ 8.93 กองอาคารสถานที่ และสำนักงานสภามหาวิทยาลัย ร้อยละ 5.36  ตำแหน่งเจ้าหน้าที่-</t>
  </si>
  <si>
    <t xml:space="preserve">บริหารงานทั่วไป ร้อยละ 30.36 นักวิชาการเงินและพัสดุ ร้อยละ 12.50 และนักวิชาการโสตทัศนศึกษา ร้อยละ 10.71 </t>
  </si>
  <si>
    <t>รับทราบแหล่งข้อมูลการจัดโครงการจาก หนังสือเชิญเข้าร่วมโครงการ ร้อยละ 25.00 หนังสือแจ้งเวียน ร้อยละ 17.86</t>
  </si>
  <si>
    <t>และแผ่นไวนิลประชาสัมพันธ์ ร้อยละ 16.07</t>
  </si>
  <si>
    <t xml:space="preserve">เทคโนโลยีสารสนเทศและการสื่อสาร มหาวิทยาลัยนเรศวร มีผู้เข้าร่วมโครงการ จำนวนทั้งสิ้น 68 คน ผู้ตอบแบบสอบถาม </t>
  </si>
  <si>
    <t>หัวหน้าสำนักงานฯ/หัวหน้างาน</t>
  </si>
  <si>
    <t>และสู่ความเป็นเลิศด้านการจัดการพลังงาน (ค่าเฉลี่ย 4.71)</t>
  </si>
  <si>
    <t>เสริมสร้างทักษะด้านพลังงาน" ในวันพฤหัสบดีที่ 14 กรกฎาคม 2554  ณ ห้อง Main Conference อาคารสถานบริการ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</si>
</sst>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t&quot;р.&quot;#,##0_);\(t&quot;р.&quot;#,##0\)"/>
    <numFmt numFmtId="208" formatCode="t&quot;р.&quot;#,##0_);[Red]\(t&quot;р.&quot;#,##0\)"/>
    <numFmt numFmtId="209" formatCode="t&quot;р.&quot;#,##0.00_);\(t&quot;р.&quot;#,##0.00\)"/>
    <numFmt numFmtId="210" formatCode="t&quot;р.&quot;#,##0.00_);[Red]\(t&quot;р.&quot;#,##0.00\)"/>
    <numFmt numFmtId="211" formatCode="0.0"/>
    <numFmt numFmtId="212" formatCode="0.00000"/>
    <numFmt numFmtId="213" formatCode="0.0000"/>
    <numFmt numFmtId="214" formatCode="0.000"/>
    <numFmt numFmtId="215" formatCode="0.0000000"/>
    <numFmt numFmtId="216" formatCode="0.000000"/>
    <numFmt numFmtId="217" formatCode="0.00000000"/>
    <numFmt numFmtId="218" formatCode="0.0000000000"/>
    <numFmt numFmtId="219" formatCode="0.000000000"/>
  </numFmts>
  <fonts count="59">
    <font>
      <sz val="14"/>
      <name val="Cordia New"/>
      <family val="0"/>
    </font>
    <font>
      <sz val="8"/>
      <name val="Cordia New"/>
      <family val="2"/>
    </font>
    <font>
      <sz val="15"/>
      <name val="Cordia New"/>
      <family val="2"/>
    </font>
    <font>
      <sz val="15"/>
      <color indexed="14"/>
      <name val="Cordia New"/>
      <family val="2"/>
    </font>
    <font>
      <sz val="15"/>
      <color indexed="17"/>
      <name val="Cordia New"/>
      <family val="2"/>
    </font>
    <font>
      <sz val="15"/>
      <color indexed="12"/>
      <name val="Cordia New"/>
      <family val="2"/>
    </font>
    <font>
      <sz val="15"/>
      <color indexed="8"/>
      <name val="Cordia New"/>
      <family val="2"/>
    </font>
    <font>
      <sz val="15"/>
      <color indexed="48"/>
      <name val="Cordia New"/>
      <family val="2"/>
    </font>
    <font>
      <sz val="15"/>
      <color indexed="53"/>
      <name val="Cordia New"/>
      <family val="2"/>
    </font>
    <font>
      <b/>
      <sz val="15"/>
      <name val="Cordia New"/>
      <family val="2"/>
    </font>
    <font>
      <u val="single"/>
      <sz val="15.4"/>
      <color indexed="12"/>
      <name val="Cordia New"/>
      <family val="2"/>
    </font>
    <font>
      <u val="single"/>
      <sz val="15.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u val="single"/>
      <sz val="16"/>
      <name val="TH SarabunPSK"/>
      <family val="2"/>
    </font>
    <font>
      <i/>
      <sz val="16"/>
      <name val="TH SarabunPSK"/>
      <family val="2"/>
    </font>
    <font>
      <b/>
      <sz val="17"/>
      <name val="TH SarabunPSK"/>
      <family val="2"/>
    </font>
    <font>
      <sz val="15"/>
      <color indexed="56"/>
      <name val="Cordia New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2" fontId="3" fillId="34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34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" fillId="39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39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2" fontId="0" fillId="40" borderId="0" xfId="0" applyNumberFormat="1" applyFill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" fontId="12" fillId="0" borderId="17" xfId="0" applyNumberFormat="1" applyFont="1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19" xfId="0" applyFont="1" applyFill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2" fontId="13" fillId="0" borderId="22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3" xfId="0" applyFont="1" applyBorder="1" applyAlignment="1">
      <alignment/>
    </xf>
    <xf numFmtId="2" fontId="13" fillId="0" borderId="24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2" fontId="13" fillId="0" borderId="27" xfId="0" applyNumberFormat="1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2" fontId="12" fillId="0" borderId="31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" fillId="40" borderId="12" xfId="0" applyFont="1" applyFill="1" applyBorder="1" applyAlignment="1">
      <alignment horizontal="center" vertical="center"/>
    </xf>
    <xf numFmtId="0" fontId="2" fillId="41" borderId="12" xfId="0" applyFont="1" applyFill="1" applyBorder="1" applyAlignment="1">
      <alignment horizontal="center" vertical="center"/>
    </xf>
    <xf numFmtId="0" fontId="2" fillId="42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2" fillId="35" borderId="32" xfId="0" applyFont="1" applyFill="1" applyBorder="1" applyAlignment="1">
      <alignment horizontal="center" vertical="center"/>
    </xf>
    <xf numFmtId="0" fontId="2" fillId="43" borderId="33" xfId="0" applyFont="1" applyFill="1" applyBorder="1" applyAlignment="1">
      <alignment horizontal="center" vertical="center"/>
    </xf>
    <xf numFmtId="0" fontId="2" fillId="41" borderId="33" xfId="0" applyFont="1" applyFill="1" applyBorder="1" applyAlignment="1">
      <alignment horizontal="center" vertical="center"/>
    </xf>
    <xf numFmtId="0" fontId="2" fillId="44" borderId="33" xfId="0" applyFont="1" applyFill="1" applyBorder="1" applyAlignment="1">
      <alignment horizontal="center" vertical="center"/>
    </xf>
    <xf numFmtId="2" fontId="13" fillId="0" borderId="30" xfId="0" applyNumberFormat="1" applyFont="1" applyBorder="1" applyAlignment="1">
      <alignment horizontal="center"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2" fontId="13" fillId="0" borderId="36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45" borderId="10" xfId="0" applyFont="1" applyFill="1" applyBorder="1" applyAlignment="1">
      <alignment horizontal="center" vertical="center"/>
    </xf>
    <xf numFmtId="0" fontId="2" fillId="45" borderId="37" xfId="0" applyFont="1" applyFill="1" applyBorder="1" applyAlignment="1">
      <alignment horizontal="center" vertical="center"/>
    </xf>
    <xf numFmtId="0" fontId="2" fillId="46" borderId="10" xfId="0" applyFont="1" applyFill="1" applyBorder="1" applyAlignment="1">
      <alignment horizontal="center" vertical="center"/>
    </xf>
    <xf numFmtId="0" fontId="2" fillId="45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2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21" xfId="0" applyFont="1" applyBorder="1" applyAlignment="1">
      <alignment horizontal="center"/>
    </xf>
    <xf numFmtId="0" fontId="13" fillId="0" borderId="21" xfId="0" applyFont="1" applyBorder="1" applyAlignment="1">
      <alignment horizontal="left"/>
    </xf>
    <xf numFmtId="2" fontId="2" fillId="0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39" borderId="0" xfId="0" applyNumberFormat="1" applyFont="1" applyFill="1" applyAlignment="1">
      <alignment horizontal="center"/>
    </xf>
    <xf numFmtId="0" fontId="20" fillId="0" borderId="0" xfId="0" applyFont="1" applyBorder="1" applyAlignment="1">
      <alignment/>
    </xf>
    <xf numFmtId="2" fontId="13" fillId="0" borderId="0" xfId="0" applyNumberFormat="1" applyFont="1" applyAlignment="1">
      <alignment horizontal="center"/>
    </xf>
    <xf numFmtId="0" fontId="13" fillId="0" borderId="0" xfId="0" applyFont="1" applyBorder="1" applyAlignment="1">
      <alignment/>
    </xf>
    <xf numFmtId="0" fontId="12" fillId="0" borderId="17" xfId="0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0" fontId="13" fillId="0" borderId="38" xfId="0" applyFont="1" applyBorder="1" applyAlignment="1">
      <alignment/>
    </xf>
    <xf numFmtId="0" fontId="13" fillId="0" borderId="39" xfId="0" applyFont="1" applyBorder="1" applyAlignment="1">
      <alignment/>
    </xf>
    <xf numFmtId="2" fontId="13" fillId="0" borderId="40" xfId="0" applyNumberFormat="1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" fillId="47" borderId="10" xfId="0" applyFont="1" applyFill="1" applyBorder="1" applyAlignment="1">
      <alignment horizontal="center" vertical="center"/>
    </xf>
    <xf numFmtId="0" fontId="2" fillId="48" borderId="10" xfId="0" applyFont="1" applyFill="1" applyBorder="1" applyAlignment="1">
      <alignment horizontal="center" vertical="center"/>
    </xf>
    <xf numFmtId="0" fontId="2" fillId="48" borderId="3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21" fillId="0" borderId="21" xfId="0" applyFont="1" applyBorder="1" applyAlignment="1">
      <alignment/>
    </xf>
    <xf numFmtId="0" fontId="2" fillId="47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49" borderId="0" xfId="0" applyFont="1" applyFill="1" applyAlignment="1">
      <alignment horizontal="center"/>
    </xf>
    <xf numFmtId="0" fontId="2" fillId="49" borderId="0" xfId="0" applyFont="1" applyFill="1" applyAlignment="1">
      <alignment horizontal="left"/>
    </xf>
    <xf numFmtId="0" fontId="2" fillId="49" borderId="0" xfId="0" applyFont="1" applyFill="1" applyAlignment="1">
      <alignment/>
    </xf>
    <xf numFmtId="0" fontId="2" fillId="49" borderId="0" xfId="0" applyFont="1" applyFill="1" applyAlignment="1">
      <alignment horizontal="center"/>
    </xf>
    <xf numFmtId="2" fontId="2" fillId="49" borderId="0" xfId="0" applyNumberFormat="1" applyFont="1" applyFill="1" applyAlignment="1">
      <alignment horizontal="center"/>
    </xf>
    <xf numFmtId="0" fontId="13" fillId="0" borderId="17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2" fontId="13" fillId="0" borderId="18" xfId="0" applyNumberFormat="1" applyFont="1" applyBorder="1" applyAlignment="1">
      <alignment horizontal="center"/>
    </xf>
    <xf numFmtId="2" fontId="13" fillId="0" borderId="18" xfId="0" applyNumberFormat="1" applyFont="1" applyFill="1" applyBorder="1" applyAlignment="1">
      <alignment horizontal="center"/>
    </xf>
    <xf numFmtId="0" fontId="13" fillId="0" borderId="18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2" fontId="12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3" fillId="0" borderId="41" xfId="0" applyFont="1" applyBorder="1" applyAlignment="1">
      <alignment/>
    </xf>
    <xf numFmtId="2" fontId="13" fillId="0" borderId="42" xfId="0" applyNumberFormat="1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44" xfId="0" applyFont="1" applyBorder="1" applyAlignment="1">
      <alignment/>
    </xf>
    <xf numFmtId="0" fontId="13" fillId="0" borderId="4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58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4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6" fillId="45" borderId="0" xfId="0" applyFont="1" applyFill="1" applyAlignment="1">
      <alignment horizontal="center"/>
    </xf>
    <xf numFmtId="0" fontId="6" fillId="45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2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65</xdr:row>
      <xdr:rowOff>0</xdr:rowOff>
    </xdr:from>
    <xdr:to>
      <xdr:col>24</xdr:col>
      <xdr:colOff>0</xdr:colOff>
      <xdr:row>65</xdr:row>
      <xdr:rowOff>0</xdr:rowOff>
    </xdr:to>
    <xdr:sp>
      <xdr:nvSpPr>
        <xdr:cNvPr id="1" name="Line 2"/>
        <xdr:cNvSpPr>
          <a:spLocks/>
        </xdr:cNvSpPr>
      </xdr:nvSpPr>
      <xdr:spPr>
        <a:xfrm>
          <a:off x="9324975" y="1915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65</xdr:row>
      <xdr:rowOff>0</xdr:rowOff>
    </xdr:from>
    <xdr:to>
      <xdr:col>24</xdr:col>
      <xdr:colOff>0</xdr:colOff>
      <xdr:row>65</xdr:row>
      <xdr:rowOff>0</xdr:rowOff>
    </xdr:to>
    <xdr:sp>
      <xdr:nvSpPr>
        <xdr:cNvPr id="2" name="Line 3"/>
        <xdr:cNvSpPr>
          <a:spLocks/>
        </xdr:cNvSpPr>
      </xdr:nvSpPr>
      <xdr:spPr>
        <a:xfrm>
          <a:off x="9324975" y="1915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65</xdr:row>
      <xdr:rowOff>0</xdr:rowOff>
    </xdr:from>
    <xdr:to>
      <xdr:col>24</xdr:col>
      <xdr:colOff>0</xdr:colOff>
      <xdr:row>65</xdr:row>
      <xdr:rowOff>0</xdr:rowOff>
    </xdr:to>
    <xdr:sp>
      <xdr:nvSpPr>
        <xdr:cNvPr id="3" name="Line 7"/>
        <xdr:cNvSpPr>
          <a:spLocks/>
        </xdr:cNvSpPr>
      </xdr:nvSpPr>
      <xdr:spPr>
        <a:xfrm>
          <a:off x="9324975" y="1915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65</xdr:row>
      <xdr:rowOff>0</xdr:rowOff>
    </xdr:from>
    <xdr:to>
      <xdr:col>24</xdr:col>
      <xdr:colOff>0</xdr:colOff>
      <xdr:row>65</xdr:row>
      <xdr:rowOff>0</xdr:rowOff>
    </xdr:to>
    <xdr:sp>
      <xdr:nvSpPr>
        <xdr:cNvPr id="4" name="Line 8"/>
        <xdr:cNvSpPr>
          <a:spLocks/>
        </xdr:cNvSpPr>
      </xdr:nvSpPr>
      <xdr:spPr>
        <a:xfrm>
          <a:off x="9324975" y="1915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0</xdr:colOff>
      <xdr:row>65</xdr:row>
      <xdr:rowOff>0</xdr:rowOff>
    </xdr:from>
    <xdr:to>
      <xdr:col>24</xdr:col>
      <xdr:colOff>0</xdr:colOff>
      <xdr:row>65</xdr:row>
      <xdr:rowOff>0</xdr:rowOff>
    </xdr:to>
    <xdr:sp>
      <xdr:nvSpPr>
        <xdr:cNvPr id="5" name="Line 9"/>
        <xdr:cNvSpPr>
          <a:spLocks/>
        </xdr:cNvSpPr>
      </xdr:nvSpPr>
      <xdr:spPr>
        <a:xfrm>
          <a:off x="9324975" y="1915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zoomScalePageLayoutView="0" workbookViewId="0" topLeftCell="Q1">
      <pane ySplit="2" topLeftCell="A3" activePane="bottomLeft" state="frozen"/>
      <selection pane="topLeft" activeCell="A1" sqref="A1"/>
      <selection pane="bottomLeft" activeCell="AF3" sqref="AF3"/>
    </sheetView>
  </sheetViews>
  <sheetFormatPr defaultColWidth="9.140625" defaultRowHeight="21.75"/>
  <cols>
    <col min="1" max="1" width="5.00390625" style="5" customWidth="1"/>
    <col min="2" max="2" width="5.00390625" style="19" customWidth="1"/>
    <col min="3" max="3" width="30.7109375" style="19" bestFit="1" customWidth="1"/>
    <col min="4" max="4" width="24.57421875" style="19" bestFit="1" customWidth="1"/>
    <col min="5" max="5" width="29.7109375" style="13" customWidth="1"/>
    <col min="6" max="6" width="4.421875" style="13" hidden="1" customWidth="1"/>
    <col min="7" max="7" width="4.8515625" style="13" hidden="1" customWidth="1"/>
    <col min="8" max="8" width="7.28125" style="13" hidden="1" customWidth="1"/>
    <col min="9" max="9" width="6.140625" style="13" hidden="1" customWidth="1"/>
    <col min="10" max="10" width="4.8515625" style="13" hidden="1" customWidth="1"/>
    <col min="11" max="12" width="5.28125" style="13" hidden="1" customWidth="1"/>
    <col min="13" max="15" width="4.00390625" style="13" hidden="1" customWidth="1"/>
    <col min="16" max="16" width="3.7109375" style="14" hidden="1" customWidth="1"/>
    <col min="17" max="17" width="8.28125" style="14" bestFit="1" customWidth="1"/>
    <col min="18" max="18" width="6.8515625" style="14" bestFit="1" customWidth="1"/>
    <col min="19" max="21" width="5.00390625" style="14" bestFit="1" customWidth="1"/>
    <col min="22" max="23" width="4.57421875" style="5" customWidth="1"/>
    <col min="24" max="24" width="5.57421875" style="5" bestFit="1" customWidth="1"/>
    <col min="25" max="25" width="5.8515625" style="5" customWidth="1"/>
    <col min="26" max="28" width="7.28125" style="5" bestFit="1" customWidth="1"/>
    <col min="29" max="29" width="7.28125" style="5" customWidth="1"/>
    <col min="30" max="30" width="6.7109375" style="5" customWidth="1"/>
    <col min="31" max="16384" width="9.140625" style="5" customWidth="1"/>
  </cols>
  <sheetData>
    <row r="1" spans="5:24" s="19" customFormat="1" ht="23.25">
      <c r="E1" s="20"/>
      <c r="F1" s="184" t="s">
        <v>11</v>
      </c>
      <c r="G1" s="184"/>
      <c r="H1" s="184"/>
      <c r="I1" s="184"/>
      <c r="J1" s="184"/>
      <c r="K1" s="184"/>
      <c r="L1" s="184"/>
      <c r="M1" s="185"/>
      <c r="N1" s="31"/>
      <c r="O1" s="31"/>
      <c r="P1" s="21"/>
      <c r="Q1" s="182"/>
      <c r="R1" s="182"/>
      <c r="S1" s="182"/>
      <c r="T1" s="182"/>
      <c r="U1" s="182"/>
      <c r="V1" s="183"/>
      <c r="W1" s="183"/>
      <c r="X1" s="183"/>
    </row>
    <row r="2" spans="1:30" s="3" customFormat="1" ht="23.25">
      <c r="A2" s="1" t="s">
        <v>0</v>
      </c>
      <c r="B2" s="138" t="s">
        <v>33</v>
      </c>
      <c r="C2" s="139" t="s">
        <v>32</v>
      </c>
      <c r="D2" s="111" t="s">
        <v>34</v>
      </c>
      <c r="E2" s="17" t="s">
        <v>35</v>
      </c>
      <c r="F2" s="34" t="s">
        <v>16</v>
      </c>
      <c r="G2" s="34" t="s">
        <v>17</v>
      </c>
      <c r="H2" s="34" t="s">
        <v>18</v>
      </c>
      <c r="I2" s="34" t="s">
        <v>13</v>
      </c>
      <c r="J2" s="34" t="s">
        <v>14</v>
      </c>
      <c r="K2" s="34" t="s">
        <v>19</v>
      </c>
      <c r="L2" s="34" t="s">
        <v>15</v>
      </c>
      <c r="M2" s="2" t="s">
        <v>21</v>
      </c>
      <c r="N2" s="2"/>
      <c r="O2" s="2"/>
      <c r="P2" s="2"/>
      <c r="Q2" s="38">
        <v>1.1</v>
      </c>
      <c r="R2" s="37">
        <v>1.2</v>
      </c>
      <c r="S2" s="95">
        <v>1.3</v>
      </c>
      <c r="T2" s="96">
        <v>2.1</v>
      </c>
      <c r="U2" s="97">
        <v>2.2</v>
      </c>
      <c r="V2" s="39">
        <v>3.1</v>
      </c>
      <c r="W2" s="99">
        <v>3.2</v>
      </c>
      <c r="X2" s="112">
        <v>4.1</v>
      </c>
      <c r="Y2" s="100">
        <v>4.2</v>
      </c>
      <c r="Z2" s="101">
        <v>4.3</v>
      </c>
      <c r="AA2" s="102">
        <v>4.4</v>
      </c>
      <c r="AB2" s="100">
        <v>4.5</v>
      </c>
      <c r="AC2" s="140">
        <v>4.6</v>
      </c>
      <c r="AD2" s="113">
        <v>4.7</v>
      </c>
    </row>
    <row r="3" spans="1:32" ht="23.25">
      <c r="A3" s="4">
        <v>1</v>
      </c>
      <c r="B3" s="108">
        <v>2</v>
      </c>
      <c r="C3" s="108">
        <v>4</v>
      </c>
      <c r="D3" s="108">
        <v>6</v>
      </c>
      <c r="E3" s="23"/>
      <c r="F3" s="25"/>
      <c r="G3" s="25"/>
      <c r="H3" s="25"/>
      <c r="I3" s="25"/>
      <c r="J3" s="25"/>
      <c r="K3" s="32"/>
      <c r="L3" s="25"/>
      <c r="M3" s="33"/>
      <c r="N3" s="33"/>
      <c r="O3" s="33"/>
      <c r="P3" s="35"/>
      <c r="Q3" s="40">
        <v>2</v>
      </c>
      <c r="R3" s="18">
        <v>4</v>
      </c>
      <c r="S3" s="7">
        <v>5</v>
      </c>
      <c r="T3" s="141">
        <v>3</v>
      </c>
      <c r="U3" s="98">
        <v>4</v>
      </c>
      <c r="V3" s="22">
        <v>4</v>
      </c>
      <c r="W3" s="28">
        <v>4</v>
      </c>
      <c r="X3" s="142">
        <v>4</v>
      </c>
      <c r="Y3" s="33">
        <v>4</v>
      </c>
      <c r="Z3" s="33">
        <v>4</v>
      </c>
      <c r="AA3" s="33">
        <v>5</v>
      </c>
      <c r="AB3" s="33">
        <v>4</v>
      </c>
      <c r="AC3" s="33">
        <v>3</v>
      </c>
      <c r="AD3" s="33">
        <v>3</v>
      </c>
      <c r="AF3" s="53">
        <f aca="true" t="shared" si="0" ref="AF3:AF34">AVERAGE(Q3:AD3)</f>
        <v>3.7857142857142856</v>
      </c>
    </row>
    <row r="4" spans="1:32" ht="23.25">
      <c r="A4" s="4">
        <v>2</v>
      </c>
      <c r="B4" s="109">
        <v>1</v>
      </c>
      <c r="C4" s="109">
        <v>6</v>
      </c>
      <c r="D4" s="109">
        <v>10</v>
      </c>
      <c r="E4" s="24"/>
      <c r="F4" s="25"/>
      <c r="G4" s="25"/>
      <c r="H4" s="25"/>
      <c r="I4" s="25"/>
      <c r="J4" s="25"/>
      <c r="K4" s="32"/>
      <c r="L4" s="25"/>
      <c r="M4" s="25"/>
      <c r="N4" s="25"/>
      <c r="O4" s="25"/>
      <c r="P4" s="36"/>
      <c r="Q4" s="41">
        <v>4</v>
      </c>
      <c r="R4" s="6">
        <v>4</v>
      </c>
      <c r="S4" s="7">
        <v>4</v>
      </c>
      <c r="T4" s="141">
        <v>3</v>
      </c>
      <c r="U4" s="98">
        <v>4</v>
      </c>
      <c r="V4" s="22">
        <v>4</v>
      </c>
      <c r="W4" s="29">
        <v>4</v>
      </c>
      <c r="X4" s="143">
        <v>3</v>
      </c>
      <c r="Y4" s="25">
        <v>3</v>
      </c>
      <c r="Z4" s="25">
        <v>4</v>
      </c>
      <c r="AA4" s="25">
        <v>5</v>
      </c>
      <c r="AB4" s="25">
        <v>5</v>
      </c>
      <c r="AC4" s="25">
        <v>5</v>
      </c>
      <c r="AD4" s="25">
        <v>3</v>
      </c>
      <c r="AF4" s="53">
        <f t="shared" si="0"/>
        <v>3.9285714285714284</v>
      </c>
    </row>
    <row r="5" spans="1:32" ht="23.25">
      <c r="A5" s="4">
        <v>3</v>
      </c>
      <c r="B5" s="109">
        <v>2</v>
      </c>
      <c r="C5" s="109">
        <v>8</v>
      </c>
      <c r="D5" s="109">
        <v>5</v>
      </c>
      <c r="E5" s="24"/>
      <c r="F5" s="25"/>
      <c r="G5" s="25"/>
      <c r="H5" s="25"/>
      <c r="I5" s="25"/>
      <c r="J5" s="25"/>
      <c r="K5" s="32"/>
      <c r="L5" s="25"/>
      <c r="M5" s="25"/>
      <c r="N5" s="25"/>
      <c r="O5" s="25"/>
      <c r="P5" s="36"/>
      <c r="Q5" s="41">
        <v>5</v>
      </c>
      <c r="R5" s="6">
        <v>5</v>
      </c>
      <c r="S5" s="7">
        <v>5</v>
      </c>
      <c r="T5" s="141">
        <v>5</v>
      </c>
      <c r="U5" s="98">
        <v>5</v>
      </c>
      <c r="V5" s="22">
        <v>5</v>
      </c>
      <c r="W5" s="29">
        <v>4</v>
      </c>
      <c r="X5" s="143">
        <v>5</v>
      </c>
      <c r="Y5" s="25">
        <v>5</v>
      </c>
      <c r="Z5" s="25"/>
      <c r="AA5" s="25">
        <v>4</v>
      </c>
      <c r="AB5" s="25">
        <v>4</v>
      </c>
      <c r="AC5" s="25"/>
      <c r="AD5" s="25"/>
      <c r="AF5" s="53">
        <f t="shared" si="0"/>
        <v>4.7272727272727275</v>
      </c>
    </row>
    <row r="6" spans="1:32" ht="23.25">
      <c r="A6" s="4">
        <v>4</v>
      </c>
      <c r="B6" s="109">
        <v>2</v>
      </c>
      <c r="C6" s="109">
        <v>13</v>
      </c>
      <c r="D6" s="109">
        <v>5</v>
      </c>
      <c r="E6" s="24"/>
      <c r="F6" s="25"/>
      <c r="G6" s="25"/>
      <c r="H6" s="25"/>
      <c r="I6" s="25"/>
      <c r="J6" s="25"/>
      <c r="K6" s="32"/>
      <c r="L6" s="25"/>
      <c r="M6" s="25"/>
      <c r="N6" s="25"/>
      <c r="O6" s="25"/>
      <c r="P6" s="36"/>
      <c r="Q6" s="41">
        <v>4</v>
      </c>
      <c r="R6" s="6">
        <v>4</v>
      </c>
      <c r="S6" s="7">
        <v>4</v>
      </c>
      <c r="T6" s="141">
        <v>4</v>
      </c>
      <c r="U6" s="98">
        <v>4</v>
      </c>
      <c r="V6" s="22">
        <v>4</v>
      </c>
      <c r="W6" s="29">
        <v>4</v>
      </c>
      <c r="X6" s="143">
        <v>4</v>
      </c>
      <c r="Y6" s="25">
        <v>5</v>
      </c>
      <c r="Z6" s="25">
        <v>5</v>
      </c>
      <c r="AA6" s="25">
        <v>5</v>
      </c>
      <c r="AB6" s="25">
        <v>5</v>
      </c>
      <c r="AC6" s="25">
        <v>4</v>
      </c>
      <c r="AD6" s="25">
        <v>4</v>
      </c>
      <c r="AF6" s="53">
        <f t="shared" si="0"/>
        <v>4.285714285714286</v>
      </c>
    </row>
    <row r="7" spans="1:32" ht="23.25">
      <c r="A7" s="4">
        <v>5</v>
      </c>
      <c r="B7" s="109">
        <v>2</v>
      </c>
      <c r="C7" s="109">
        <v>4</v>
      </c>
      <c r="D7" s="109">
        <v>7</v>
      </c>
      <c r="E7" s="24"/>
      <c r="F7" s="25"/>
      <c r="G7" s="25"/>
      <c r="H7" s="25"/>
      <c r="I7" s="25"/>
      <c r="J7" s="25"/>
      <c r="K7" s="32"/>
      <c r="L7" s="25"/>
      <c r="M7" s="25"/>
      <c r="N7" s="25"/>
      <c r="O7" s="25"/>
      <c r="P7" s="36"/>
      <c r="Q7" s="41">
        <v>3</v>
      </c>
      <c r="R7" s="6">
        <v>3</v>
      </c>
      <c r="S7" s="7">
        <v>3</v>
      </c>
      <c r="T7" s="141">
        <v>3</v>
      </c>
      <c r="U7" s="98">
        <v>3</v>
      </c>
      <c r="V7" s="22">
        <v>4</v>
      </c>
      <c r="W7" s="29">
        <v>4</v>
      </c>
      <c r="X7" s="143">
        <v>4</v>
      </c>
      <c r="Y7" s="25">
        <v>5</v>
      </c>
      <c r="Z7" s="25">
        <v>5</v>
      </c>
      <c r="AA7" s="25">
        <v>5</v>
      </c>
      <c r="AB7" s="25">
        <v>5</v>
      </c>
      <c r="AC7" s="25">
        <v>4</v>
      </c>
      <c r="AD7" s="25">
        <v>4</v>
      </c>
      <c r="AF7" s="53">
        <f t="shared" si="0"/>
        <v>3.9285714285714284</v>
      </c>
    </row>
    <row r="8" spans="1:32" ht="23.25">
      <c r="A8" s="4">
        <v>6</v>
      </c>
      <c r="B8" s="109">
        <v>2</v>
      </c>
      <c r="C8" s="109">
        <v>16</v>
      </c>
      <c r="D8" s="109">
        <v>2</v>
      </c>
      <c r="E8" s="24"/>
      <c r="F8" s="25"/>
      <c r="G8" s="25"/>
      <c r="H8" s="25"/>
      <c r="I8" s="25"/>
      <c r="J8" s="25"/>
      <c r="K8" s="32"/>
      <c r="L8" s="25"/>
      <c r="M8" s="25"/>
      <c r="N8" s="25"/>
      <c r="O8" s="25"/>
      <c r="P8" s="36"/>
      <c r="Q8" s="41">
        <v>4</v>
      </c>
      <c r="R8" s="6">
        <v>4</v>
      </c>
      <c r="S8" s="7">
        <v>4</v>
      </c>
      <c r="T8" s="141">
        <v>4</v>
      </c>
      <c r="U8" s="98">
        <v>4</v>
      </c>
      <c r="V8" s="22">
        <v>5</v>
      </c>
      <c r="W8" s="29">
        <v>5</v>
      </c>
      <c r="X8" s="143">
        <v>5</v>
      </c>
      <c r="Y8" s="25">
        <v>5</v>
      </c>
      <c r="Z8" s="25">
        <v>5</v>
      </c>
      <c r="AA8" s="25">
        <v>5</v>
      </c>
      <c r="AB8" s="25">
        <v>5</v>
      </c>
      <c r="AC8" s="25">
        <v>4</v>
      </c>
      <c r="AD8" s="25">
        <v>5</v>
      </c>
      <c r="AF8" s="53">
        <f t="shared" si="0"/>
        <v>4.571428571428571</v>
      </c>
    </row>
    <row r="9" spans="1:32" ht="23.25">
      <c r="A9" s="4">
        <v>7</v>
      </c>
      <c r="B9" s="109">
        <v>1</v>
      </c>
      <c r="C9" s="109">
        <v>21</v>
      </c>
      <c r="D9" s="109">
        <v>7</v>
      </c>
      <c r="E9" s="24"/>
      <c r="F9" s="25"/>
      <c r="G9" s="25"/>
      <c r="H9" s="25"/>
      <c r="I9" s="25"/>
      <c r="J9" s="25"/>
      <c r="K9" s="32"/>
      <c r="L9" s="25"/>
      <c r="M9" s="25"/>
      <c r="N9" s="25"/>
      <c r="O9" s="25"/>
      <c r="P9" s="36"/>
      <c r="Q9" s="41">
        <v>3</v>
      </c>
      <c r="R9" s="6">
        <v>5</v>
      </c>
      <c r="S9" s="7">
        <v>4</v>
      </c>
      <c r="T9" s="141">
        <v>3</v>
      </c>
      <c r="U9" s="98">
        <v>5</v>
      </c>
      <c r="V9" s="22">
        <v>4</v>
      </c>
      <c r="W9" s="29">
        <v>5</v>
      </c>
      <c r="X9" s="143">
        <v>5</v>
      </c>
      <c r="Y9" s="25">
        <v>5</v>
      </c>
      <c r="Z9" s="151"/>
      <c r="AA9" s="25">
        <v>5</v>
      </c>
      <c r="AB9" s="25">
        <v>4</v>
      </c>
      <c r="AC9" s="25">
        <v>3</v>
      </c>
      <c r="AD9" s="25">
        <v>5</v>
      </c>
      <c r="AF9" s="53">
        <f t="shared" si="0"/>
        <v>4.3076923076923075</v>
      </c>
    </row>
    <row r="10" spans="1:32" ht="23.25">
      <c r="A10" s="4">
        <v>8</v>
      </c>
      <c r="B10" s="109">
        <v>2</v>
      </c>
      <c r="C10" s="109">
        <v>17</v>
      </c>
      <c r="D10" s="109">
        <v>2</v>
      </c>
      <c r="E10" s="24"/>
      <c r="F10" s="25"/>
      <c r="G10" s="25"/>
      <c r="H10" s="25"/>
      <c r="I10" s="25"/>
      <c r="J10" s="25"/>
      <c r="K10" s="32"/>
      <c r="L10" s="25"/>
      <c r="M10" s="25"/>
      <c r="N10" s="25"/>
      <c r="O10" s="25"/>
      <c r="P10" s="36"/>
      <c r="Q10" s="41">
        <v>4</v>
      </c>
      <c r="R10" s="6">
        <v>5</v>
      </c>
      <c r="S10" s="7">
        <v>5</v>
      </c>
      <c r="T10" s="141">
        <v>5</v>
      </c>
      <c r="U10" s="98">
        <v>5</v>
      </c>
      <c r="V10" s="22">
        <v>5</v>
      </c>
      <c r="W10" s="29">
        <v>5</v>
      </c>
      <c r="X10" s="143">
        <v>5</v>
      </c>
      <c r="Y10" s="25">
        <v>5</v>
      </c>
      <c r="Z10" s="25">
        <v>5</v>
      </c>
      <c r="AA10" s="25">
        <v>5</v>
      </c>
      <c r="AB10" s="25">
        <v>5</v>
      </c>
      <c r="AC10" s="25">
        <v>4</v>
      </c>
      <c r="AD10" s="25">
        <v>4</v>
      </c>
      <c r="AF10" s="53">
        <f t="shared" si="0"/>
        <v>4.785714285714286</v>
      </c>
    </row>
    <row r="11" spans="1:32" ht="23.25">
      <c r="A11" s="4">
        <v>9</v>
      </c>
      <c r="B11" s="109">
        <v>1</v>
      </c>
      <c r="C11" s="109">
        <v>5</v>
      </c>
      <c r="D11" s="109">
        <v>2</v>
      </c>
      <c r="E11" s="24"/>
      <c r="F11" s="25"/>
      <c r="G11" s="25"/>
      <c r="H11" s="25"/>
      <c r="I11" s="25"/>
      <c r="J11" s="25"/>
      <c r="K11" s="32"/>
      <c r="L11" s="25"/>
      <c r="M11" s="25"/>
      <c r="N11" s="25"/>
      <c r="O11" s="25"/>
      <c r="P11" s="36"/>
      <c r="Q11" s="41">
        <v>4</v>
      </c>
      <c r="R11" s="6">
        <v>4</v>
      </c>
      <c r="S11" s="7">
        <v>4</v>
      </c>
      <c r="T11" s="141">
        <v>4</v>
      </c>
      <c r="U11" s="98">
        <v>3</v>
      </c>
      <c r="V11" s="22">
        <v>3</v>
      </c>
      <c r="W11" s="29">
        <v>3</v>
      </c>
      <c r="X11" s="143">
        <v>4</v>
      </c>
      <c r="Y11" s="25">
        <v>4</v>
      </c>
      <c r="Z11" s="25">
        <v>4</v>
      </c>
      <c r="AA11" s="25">
        <v>4</v>
      </c>
      <c r="AB11" s="25">
        <v>4</v>
      </c>
      <c r="AC11" s="25">
        <v>4</v>
      </c>
      <c r="AD11" s="25">
        <v>4</v>
      </c>
      <c r="AF11" s="53">
        <f t="shared" si="0"/>
        <v>3.7857142857142856</v>
      </c>
    </row>
    <row r="12" spans="1:32" ht="23.25">
      <c r="A12" s="4">
        <v>10</v>
      </c>
      <c r="B12" s="109">
        <v>1</v>
      </c>
      <c r="C12" s="109">
        <v>3</v>
      </c>
      <c r="D12" s="109">
        <v>2</v>
      </c>
      <c r="E12" s="24"/>
      <c r="F12" s="25"/>
      <c r="G12" s="25"/>
      <c r="H12" s="25"/>
      <c r="I12" s="25"/>
      <c r="J12" s="25"/>
      <c r="K12" s="32"/>
      <c r="L12" s="25"/>
      <c r="M12" s="25"/>
      <c r="N12" s="25"/>
      <c r="O12" s="25"/>
      <c r="P12" s="36"/>
      <c r="Q12" s="41">
        <v>4</v>
      </c>
      <c r="R12" s="6">
        <v>4</v>
      </c>
      <c r="S12" s="7">
        <v>4</v>
      </c>
      <c r="T12" s="141">
        <v>4</v>
      </c>
      <c r="U12" s="98">
        <v>5</v>
      </c>
      <c r="V12" s="22">
        <v>5</v>
      </c>
      <c r="W12" s="29">
        <v>5</v>
      </c>
      <c r="X12" s="143">
        <v>4</v>
      </c>
      <c r="Y12" s="25">
        <v>5</v>
      </c>
      <c r="Z12" s="25">
        <v>4</v>
      </c>
      <c r="AA12" s="25">
        <v>5</v>
      </c>
      <c r="AB12" s="25">
        <v>5</v>
      </c>
      <c r="AC12" s="25">
        <v>4</v>
      </c>
      <c r="AD12" s="25">
        <v>4</v>
      </c>
      <c r="AF12" s="53">
        <f t="shared" si="0"/>
        <v>4.428571428571429</v>
      </c>
    </row>
    <row r="13" spans="1:32" ht="23.25">
      <c r="A13" s="4">
        <v>11</v>
      </c>
      <c r="B13" s="109">
        <v>2</v>
      </c>
      <c r="C13" s="109">
        <v>12</v>
      </c>
      <c r="D13" s="109">
        <v>0</v>
      </c>
      <c r="E13" s="24"/>
      <c r="F13" s="25"/>
      <c r="G13" s="25"/>
      <c r="H13" s="25"/>
      <c r="I13" s="25"/>
      <c r="J13" s="25"/>
      <c r="K13" s="32"/>
      <c r="L13" s="25"/>
      <c r="M13" s="25"/>
      <c r="N13" s="25"/>
      <c r="O13" s="25"/>
      <c r="P13" s="36"/>
      <c r="Q13" s="41">
        <v>4</v>
      </c>
      <c r="R13" s="6">
        <v>5</v>
      </c>
      <c r="S13" s="7">
        <v>5</v>
      </c>
      <c r="T13" s="141">
        <v>4</v>
      </c>
      <c r="U13" s="98">
        <v>4</v>
      </c>
      <c r="V13" s="22">
        <v>4</v>
      </c>
      <c r="W13" s="29">
        <v>4</v>
      </c>
      <c r="X13" s="143">
        <v>4</v>
      </c>
      <c r="Y13" s="25">
        <v>5</v>
      </c>
      <c r="Z13" s="25">
        <v>5</v>
      </c>
      <c r="AA13" s="25">
        <v>5</v>
      </c>
      <c r="AB13" s="25">
        <v>5</v>
      </c>
      <c r="AC13" s="25">
        <v>4</v>
      </c>
      <c r="AD13" s="25">
        <v>4</v>
      </c>
      <c r="AF13" s="53">
        <f t="shared" si="0"/>
        <v>4.428571428571429</v>
      </c>
    </row>
    <row r="14" spans="1:32" ht="23.25">
      <c r="A14" s="4">
        <v>12</v>
      </c>
      <c r="B14" s="109">
        <v>1</v>
      </c>
      <c r="C14" s="109">
        <v>3</v>
      </c>
      <c r="D14" s="109">
        <v>10</v>
      </c>
      <c r="E14" s="24"/>
      <c r="F14" s="25"/>
      <c r="G14" s="25"/>
      <c r="H14" s="25"/>
      <c r="I14" s="25"/>
      <c r="J14" s="25"/>
      <c r="K14" s="32"/>
      <c r="L14" s="25"/>
      <c r="M14" s="25"/>
      <c r="N14" s="25"/>
      <c r="O14" s="25"/>
      <c r="P14" s="36"/>
      <c r="Q14" s="41">
        <v>4</v>
      </c>
      <c r="R14" s="6">
        <v>3</v>
      </c>
      <c r="S14" s="7">
        <v>5</v>
      </c>
      <c r="T14" s="141">
        <v>3</v>
      </c>
      <c r="U14" s="98">
        <v>3</v>
      </c>
      <c r="V14" s="22">
        <v>4</v>
      </c>
      <c r="W14" s="29">
        <v>3</v>
      </c>
      <c r="X14" s="143">
        <v>4</v>
      </c>
      <c r="Y14" s="25">
        <v>3</v>
      </c>
      <c r="Z14" s="25">
        <v>4</v>
      </c>
      <c r="AA14" s="25">
        <v>4</v>
      </c>
      <c r="AB14" s="25">
        <v>4</v>
      </c>
      <c r="AC14" s="25">
        <v>4</v>
      </c>
      <c r="AD14" s="25">
        <v>4</v>
      </c>
      <c r="AF14" s="53">
        <f t="shared" si="0"/>
        <v>3.7142857142857144</v>
      </c>
    </row>
    <row r="15" spans="1:32" ht="23.25">
      <c r="A15" s="4">
        <v>13</v>
      </c>
      <c r="B15" s="109">
        <v>2</v>
      </c>
      <c r="C15" s="109">
        <v>18</v>
      </c>
      <c r="D15" s="109">
        <v>2</v>
      </c>
      <c r="E15" s="24"/>
      <c r="F15" s="25"/>
      <c r="G15" s="25"/>
      <c r="H15" s="25"/>
      <c r="I15" s="25"/>
      <c r="J15" s="25"/>
      <c r="K15" s="32"/>
      <c r="L15" s="25"/>
      <c r="M15" s="25"/>
      <c r="N15" s="25"/>
      <c r="O15" s="25"/>
      <c r="P15" s="36"/>
      <c r="Q15" s="41">
        <v>4</v>
      </c>
      <c r="R15" s="6">
        <v>4</v>
      </c>
      <c r="S15" s="7">
        <v>5</v>
      </c>
      <c r="T15" s="141">
        <v>4</v>
      </c>
      <c r="U15" s="98">
        <v>4</v>
      </c>
      <c r="V15" s="22">
        <v>4</v>
      </c>
      <c r="W15" s="29"/>
      <c r="X15" s="143">
        <v>4</v>
      </c>
      <c r="Y15" s="25">
        <v>5</v>
      </c>
      <c r="Z15" s="25">
        <v>3</v>
      </c>
      <c r="AA15" s="25">
        <v>5</v>
      </c>
      <c r="AB15" s="25">
        <v>4</v>
      </c>
      <c r="AC15" s="25">
        <v>4</v>
      </c>
      <c r="AD15" s="25">
        <v>3</v>
      </c>
      <c r="AF15" s="53">
        <f t="shared" si="0"/>
        <v>4.076923076923077</v>
      </c>
    </row>
    <row r="16" spans="1:32" ht="23.25">
      <c r="A16" s="4">
        <v>14</v>
      </c>
      <c r="B16" s="109">
        <v>2</v>
      </c>
      <c r="C16" s="109">
        <v>2</v>
      </c>
      <c r="D16" s="109">
        <v>2</v>
      </c>
      <c r="E16" s="24"/>
      <c r="F16" s="25"/>
      <c r="G16" s="25"/>
      <c r="H16" s="25"/>
      <c r="I16" s="25"/>
      <c r="J16" s="25"/>
      <c r="K16" s="32"/>
      <c r="L16" s="25"/>
      <c r="M16" s="25"/>
      <c r="N16" s="25"/>
      <c r="O16" s="25"/>
      <c r="P16" s="36"/>
      <c r="Q16" s="41">
        <v>4</v>
      </c>
      <c r="R16" s="6">
        <v>4</v>
      </c>
      <c r="S16" s="7">
        <v>4</v>
      </c>
      <c r="T16" s="141">
        <v>4</v>
      </c>
      <c r="U16" s="98">
        <v>5</v>
      </c>
      <c r="V16" s="22">
        <v>5</v>
      </c>
      <c r="W16" s="29">
        <v>5</v>
      </c>
      <c r="X16" s="143">
        <v>5</v>
      </c>
      <c r="Y16" s="25">
        <v>5</v>
      </c>
      <c r="Z16" s="25">
        <v>4</v>
      </c>
      <c r="AA16" s="25">
        <v>4</v>
      </c>
      <c r="AB16" s="25">
        <v>5</v>
      </c>
      <c r="AC16" s="25">
        <v>5</v>
      </c>
      <c r="AD16" s="25">
        <v>2</v>
      </c>
      <c r="AF16" s="53">
        <f t="shared" si="0"/>
        <v>4.357142857142857</v>
      </c>
    </row>
    <row r="17" spans="1:32" ht="23.25">
      <c r="A17" s="4">
        <v>15</v>
      </c>
      <c r="B17" s="109">
        <v>2</v>
      </c>
      <c r="C17" s="109">
        <v>7</v>
      </c>
      <c r="D17" s="109">
        <v>8</v>
      </c>
      <c r="E17" s="24"/>
      <c r="F17" s="25"/>
      <c r="G17" s="25"/>
      <c r="H17" s="25"/>
      <c r="I17" s="25"/>
      <c r="J17" s="25"/>
      <c r="K17" s="32"/>
      <c r="L17" s="25"/>
      <c r="M17" s="25"/>
      <c r="N17" s="25"/>
      <c r="O17" s="25"/>
      <c r="P17" s="36"/>
      <c r="Q17" s="41">
        <v>3</v>
      </c>
      <c r="R17" s="6">
        <v>3</v>
      </c>
      <c r="S17" s="7">
        <v>4</v>
      </c>
      <c r="T17" s="141">
        <v>3</v>
      </c>
      <c r="U17" s="98">
        <v>3</v>
      </c>
      <c r="V17" s="22">
        <v>3</v>
      </c>
      <c r="W17" s="29">
        <v>3</v>
      </c>
      <c r="X17" s="143">
        <v>3</v>
      </c>
      <c r="Y17" s="25">
        <v>4</v>
      </c>
      <c r="Z17" s="25">
        <v>4</v>
      </c>
      <c r="AA17" s="25">
        <v>4</v>
      </c>
      <c r="AB17" s="25">
        <v>4</v>
      </c>
      <c r="AC17" s="25">
        <v>3</v>
      </c>
      <c r="AD17" s="25">
        <v>4</v>
      </c>
      <c r="AF17" s="53">
        <f t="shared" si="0"/>
        <v>3.4285714285714284</v>
      </c>
    </row>
    <row r="18" spans="1:32" ht="23.25">
      <c r="A18" s="4">
        <v>16</v>
      </c>
      <c r="B18" s="109">
        <v>1</v>
      </c>
      <c r="C18" s="109">
        <v>20</v>
      </c>
      <c r="D18" s="109">
        <v>2</v>
      </c>
      <c r="E18" s="24"/>
      <c r="F18" s="25"/>
      <c r="G18" s="25"/>
      <c r="H18" s="25"/>
      <c r="I18" s="25"/>
      <c r="J18" s="25"/>
      <c r="K18" s="32"/>
      <c r="L18" s="25"/>
      <c r="M18" s="25"/>
      <c r="N18" s="25"/>
      <c r="O18" s="25"/>
      <c r="P18" s="36"/>
      <c r="Q18" s="41">
        <v>4</v>
      </c>
      <c r="R18" s="6">
        <v>4</v>
      </c>
      <c r="S18" s="7">
        <v>4</v>
      </c>
      <c r="T18" s="141">
        <v>4</v>
      </c>
      <c r="U18" s="98">
        <v>4</v>
      </c>
      <c r="V18" s="22">
        <v>5</v>
      </c>
      <c r="W18" s="29">
        <v>5</v>
      </c>
      <c r="X18" s="143">
        <v>5</v>
      </c>
      <c r="Y18" s="25">
        <v>5</v>
      </c>
      <c r="Z18" s="25">
        <v>5</v>
      </c>
      <c r="AA18" s="25">
        <v>5</v>
      </c>
      <c r="AB18" s="25">
        <v>5</v>
      </c>
      <c r="AC18" s="25">
        <v>5</v>
      </c>
      <c r="AD18" s="25">
        <v>5</v>
      </c>
      <c r="AF18" s="53">
        <f t="shared" si="0"/>
        <v>4.642857142857143</v>
      </c>
    </row>
    <row r="19" spans="1:32" ht="23.25">
      <c r="A19" s="4">
        <v>17</v>
      </c>
      <c r="B19" s="109">
        <v>1</v>
      </c>
      <c r="C19" s="109">
        <v>8</v>
      </c>
      <c r="D19" s="109">
        <v>0</v>
      </c>
      <c r="E19" s="24"/>
      <c r="F19" s="25"/>
      <c r="G19" s="25"/>
      <c r="H19" s="25"/>
      <c r="I19" s="25"/>
      <c r="J19" s="25"/>
      <c r="K19" s="32"/>
      <c r="L19" s="25"/>
      <c r="M19" s="25"/>
      <c r="N19" s="25"/>
      <c r="O19" s="25"/>
      <c r="P19" s="36"/>
      <c r="Q19" s="41">
        <v>5</v>
      </c>
      <c r="R19" s="6">
        <v>5</v>
      </c>
      <c r="S19" s="7">
        <v>5</v>
      </c>
      <c r="T19" s="141">
        <v>5</v>
      </c>
      <c r="U19" s="98">
        <v>5</v>
      </c>
      <c r="V19" s="22">
        <v>5</v>
      </c>
      <c r="W19" s="29">
        <v>5</v>
      </c>
      <c r="X19" s="143">
        <v>5</v>
      </c>
      <c r="Y19" s="25">
        <v>5</v>
      </c>
      <c r="Z19" s="25">
        <v>5</v>
      </c>
      <c r="AA19" s="25">
        <v>5</v>
      </c>
      <c r="AB19" s="25">
        <v>5</v>
      </c>
      <c r="AC19" s="25">
        <v>5</v>
      </c>
      <c r="AD19" s="25">
        <v>5</v>
      </c>
      <c r="AF19" s="53">
        <f t="shared" si="0"/>
        <v>5</v>
      </c>
    </row>
    <row r="20" spans="1:32" ht="23.25">
      <c r="A20" s="4">
        <v>18</v>
      </c>
      <c r="B20" s="109">
        <v>1</v>
      </c>
      <c r="C20" s="109">
        <v>19</v>
      </c>
      <c r="D20" s="109">
        <v>11</v>
      </c>
      <c r="E20" s="24"/>
      <c r="F20" s="25"/>
      <c r="G20" s="25"/>
      <c r="H20" s="25"/>
      <c r="I20" s="25"/>
      <c r="J20" s="25"/>
      <c r="K20" s="32"/>
      <c r="L20" s="25"/>
      <c r="M20" s="25"/>
      <c r="N20" s="25"/>
      <c r="O20" s="25"/>
      <c r="P20" s="36"/>
      <c r="Q20" s="41">
        <v>4</v>
      </c>
      <c r="R20" s="6">
        <v>5</v>
      </c>
      <c r="S20" s="7">
        <v>5</v>
      </c>
      <c r="T20" s="141">
        <v>4</v>
      </c>
      <c r="U20" s="98">
        <v>4</v>
      </c>
      <c r="V20" s="22">
        <v>4</v>
      </c>
      <c r="W20" s="29">
        <v>3</v>
      </c>
      <c r="X20" s="143">
        <v>5</v>
      </c>
      <c r="Y20" s="25">
        <v>5</v>
      </c>
      <c r="Z20" s="25">
        <v>5</v>
      </c>
      <c r="AA20" s="25">
        <v>5</v>
      </c>
      <c r="AB20" s="25">
        <v>5</v>
      </c>
      <c r="AC20" s="25">
        <v>3</v>
      </c>
      <c r="AD20" s="25">
        <v>4</v>
      </c>
      <c r="AF20" s="53">
        <f t="shared" si="0"/>
        <v>4.357142857142857</v>
      </c>
    </row>
    <row r="21" spans="1:32" ht="23.25">
      <c r="A21" s="4">
        <v>19</v>
      </c>
      <c r="B21" s="109">
        <v>1</v>
      </c>
      <c r="C21" s="109">
        <v>20</v>
      </c>
      <c r="D21" s="109">
        <v>5</v>
      </c>
      <c r="E21" s="24"/>
      <c r="F21" s="25"/>
      <c r="G21" s="25"/>
      <c r="H21" s="25"/>
      <c r="I21" s="25"/>
      <c r="J21" s="25"/>
      <c r="K21" s="32"/>
      <c r="L21" s="25"/>
      <c r="M21" s="25"/>
      <c r="N21" s="25"/>
      <c r="O21" s="25"/>
      <c r="P21" s="36"/>
      <c r="Q21" s="41">
        <v>3</v>
      </c>
      <c r="R21" s="6">
        <v>4</v>
      </c>
      <c r="S21" s="7">
        <v>4</v>
      </c>
      <c r="T21" s="141">
        <v>4</v>
      </c>
      <c r="U21" s="98"/>
      <c r="V21" s="22">
        <v>4</v>
      </c>
      <c r="W21" s="29">
        <v>4</v>
      </c>
      <c r="X21" s="143">
        <v>5</v>
      </c>
      <c r="Y21" s="25">
        <v>5</v>
      </c>
      <c r="Z21" s="25">
        <v>5</v>
      </c>
      <c r="AA21" s="25">
        <v>5</v>
      </c>
      <c r="AB21" s="25">
        <v>5</v>
      </c>
      <c r="AC21" s="25">
        <v>5</v>
      </c>
      <c r="AD21" s="25">
        <v>5</v>
      </c>
      <c r="AF21" s="53">
        <f t="shared" si="0"/>
        <v>4.461538461538462</v>
      </c>
    </row>
    <row r="22" spans="1:32" ht="23.25">
      <c r="A22" s="4">
        <v>20</v>
      </c>
      <c r="B22" s="109">
        <v>1</v>
      </c>
      <c r="C22" s="109">
        <v>11</v>
      </c>
      <c r="D22" s="109">
        <v>10</v>
      </c>
      <c r="E22" s="24"/>
      <c r="F22" s="25"/>
      <c r="G22" s="25"/>
      <c r="H22" s="25"/>
      <c r="I22" s="25"/>
      <c r="J22" s="25"/>
      <c r="K22" s="32"/>
      <c r="L22" s="25"/>
      <c r="M22" s="25"/>
      <c r="N22" s="25"/>
      <c r="O22" s="25"/>
      <c r="P22" s="36"/>
      <c r="Q22" s="41">
        <v>4</v>
      </c>
      <c r="R22" s="6">
        <v>4</v>
      </c>
      <c r="S22" s="7">
        <v>5</v>
      </c>
      <c r="T22" s="141">
        <v>4</v>
      </c>
      <c r="U22" s="98"/>
      <c r="V22" s="22">
        <v>4</v>
      </c>
      <c r="W22" s="29">
        <v>4</v>
      </c>
      <c r="X22" s="143">
        <v>4</v>
      </c>
      <c r="Y22" s="25">
        <v>5</v>
      </c>
      <c r="Z22" s="25">
        <v>5</v>
      </c>
      <c r="AA22" s="25">
        <v>5</v>
      </c>
      <c r="AB22" s="25">
        <v>5</v>
      </c>
      <c r="AC22" s="25">
        <v>4</v>
      </c>
      <c r="AD22" s="25">
        <v>4</v>
      </c>
      <c r="AF22" s="53">
        <f t="shared" si="0"/>
        <v>4.384615384615385</v>
      </c>
    </row>
    <row r="23" spans="1:32" ht="23.25">
      <c r="A23" s="4">
        <v>21</v>
      </c>
      <c r="B23" s="109">
        <v>1</v>
      </c>
      <c r="C23" s="109">
        <v>11</v>
      </c>
      <c r="D23" s="109">
        <v>13</v>
      </c>
      <c r="E23" s="24"/>
      <c r="F23" s="25"/>
      <c r="G23" s="25"/>
      <c r="H23" s="25"/>
      <c r="I23" s="25"/>
      <c r="J23" s="25"/>
      <c r="K23" s="32"/>
      <c r="L23" s="25"/>
      <c r="M23" s="25"/>
      <c r="N23" s="25"/>
      <c r="O23" s="25"/>
      <c r="P23" s="36"/>
      <c r="Q23" s="41">
        <v>4</v>
      </c>
      <c r="R23" s="6">
        <v>5</v>
      </c>
      <c r="S23" s="7">
        <v>5</v>
      </c>
      <c r="T23" s="141">
        <v>4</v>
      </c>
      <c r="U23" s="98">
        <v>5</v>
      </c>
      <c r="V23" s="22">
        <v>5</v>
      </c>
      <c r="W23" s="29">
        <v>4</v>
      </c>
      <c r="X23" s="143">
        <v>5</v>
      </c>
      <c r="Y23" s="25">
        <v>5</v>
      </c>
      <c r="Z23" s="25">
        <v>5</v>
      </c>
      <c r="AA23" s="25">
        <v>5</v>
      </c>
      <c r="AB23" s="25">
        <v>5</v>
      </c>
      <c r="AC23" s="25">
        <v>5</v>
      </c>
      <c r="AD23" s="25">
        <v>5</v>
      </c>
      <c r="AF23" s="53">
        <f t="shared" si="0"/>
        <v>4.785714285714286</v>
      </c>
    </row>
    <row r="24" spans="1:32" ht="23.25">
      <c r="A24" s="4">
        <v>22</v>
      </c>
      <c r="B24" s="109">
        <v>2</v>
      </c>
      <c r="C24" s="109">
        <v>15</v>
      </c>
      <c r="D24" s="109">
        <v>8</v>
      </c>
      <c r="E24" s="24"/>
      <c r="F24" s="25"/>
      <c r="G24" s="25"/>
      <c r="H24" s="25"/>
      <c r="I24" s="25"/>
      <c r="J24" s="25"/>
      <c r="K24" s="32"/>
      <c r="L24" s="25"/>
      <c r="M24" s="25"/>
      <c r="N24" s="25"/>
      <c r="O24" s="25"/>
      <c r="P24" s="36"/>
      <c r="Q24" s="41">
        <v>3</v>
      </c>
      <c r="R24" s="6">
        <v>3</v>
      </c>
      <c r="S24" s="7">
        <v>4</v>
      </c>
      <c r="T24" s="141">
        <v>3</v>
      </c>
      <c r="U24" s="98">
        <v>3</v>
      </c>
      <c r="V24" s="22">
        <v>4</v>
      </c>
      <c r="W24" s="29">
        <v>4</v>
      </c>
      <c r="X24" s="143">
        <v>5</v>
      </c>
      <c r="Y24" s="25">
        <v>5</v>
      </c>
      <c r="Z24" s="25">
        <v>5</v>
      </c>
      <c r="AA24" s="25">
        <v>5</v>
      </c>
      <c r="AB24" s="25">
        <v>5</v>
      </c>
      <c r="AC24" s="25">
        <v>4</v>
      </c>
      <c r="AD24" s="25">
        <v>4</v>
      </c>
      <c r="AF24" s="53">
        <f t="shared" si="0"/>
        <v>4.071428571428571</v>
      </c>
    </row>
    <row r="25" spans="1:32" ht="23.25">
      <c r="A25" s="4">
        <v>23</v>
      </c>
      <c r="B25" s="109">
        <v>2</v>
      </c>
      <c r="C25" s="109">
        <v>8</v>
      </c>
      <c r="D25" s="109">
        <v>9</v>
      </c>
      <c r="E25" s="24"/>
      <c r="F25" s="25"/>
      <c r="G25" s="25"/>
      <c r="H25" s="25"/>
      <c r="I25" s="25"/>
      <c r="J25" s="25"/>
      <c r="K25" s="32"/>
      <c r="L25" s="25"/>
      <c r="M25" s="25"/>
      <c r="N25" s="25"/>
      <c r="O25" s="25"/>
      <c r="P25" s="36"/>
      <c r="Q25" s="41">
        <v>5</v>
      </c>
      <c r="R25" s="6">
        <v>5</v>
      </c>
      <c r="S25" s="7">
        <v>5</v>
      </c>
      <c r="T25" s="141">
        <v>4</v>
      </c>
      <c r="U25" s="98">
        <v>4</v>
      </c>
      <c r="V25" s="22">
        <v>4</v>
      </c>
      <c r="W25" s="29">
        <v>4</v>
      </c>
      <c r="X25" s="143">
        <v>5</v>
      </c>
      <c r="Y25" s="25">
        <v>5</v>
      </c>
      <c r="Z25" s="25">
        <v>5</v>
      </c>
      <c r="AA25" s="25">
        <v>5</v>
      </c>
      <c r="AB25" s="25">
        <v>5</v>
      </c>
      <c r="AC25" s="25">
        <v>5</v>
      </c>
      <c r="AD25" s="25">
        <v>5</v>
      </c>
      <c r="AF25" s="53">
        <f t="shared" si="0"/>
        <v>4.714285714285714</v>
      </c>
    </row>
    <row r="26" spans="1:32" ht="23.25">
      <c r="A26" s="4">
        <v>24</v>
      </c>
      <c r="B26" s="109">
        <v>2</v>
      </c>
      <c r="C26" s="109">
        <v>4</v>
      </c>
      <c r="D26" s="109">
        <v>7</v>
      </c>
      <c r="E26" s="24"/>
      <c r="F26" s="25"/>
      <c r="G26" s="25"/>
      <c r="H26" s="25"/>
      <c r="I26" s="25"/>
      <c r="J26" s="25"/>
      <c r="K26" s="32"/>
      <c r="L26" s="25"/>
      <c r="M26" s="25"/>
      <c r="N26" s="25"/>
      <c r="O26" s="25"/>
      <c r="P26" s="36"/>
      <c r="Q26" s="41">
        <v>3</v>
      </c>
      <c r="R26" s="6">
        <v>4</v>
      </c>
      <c r="S26" s="7">
        <v>5</v>
      </c>
      <c r="T26" s="141">
        <v>4</v>
      </c>
      <c r="U26" s="98">
        <v>4</v>
      </c>
      <c r="V26" s="22">
        <v>4</v>
      </c>
      <c r="W26" s="29">
        <v>4</v>
      </c>
      <c r="X26" s="143">
        <v>5</v>
      </c>
      <c r="Y26" s="25">
        <v>5</v>
      </c>
      <c r="Z26" s="25">
        <v>5</v>
      </c>
      <c r="AA26" s="25">
        <v>5</v>
      </c>
      <c r="AB26" s="25">
        <v>5</v>
      </c>
      <c r="AC26" s="25">
        <v>5</v>
      </c>
      <c r="AD26" s="25">
        <v>4</v>
      </c>
      <c r="AF26" s="53">
        <f t="shared" si="0"/>
        <v>4.428571428571429</v>
      </c>
    </row>
    <row r="27" spans="1:32" ht="23.25">
      <c r="A27" s="4">
        <v>25</v>
      </c>
      <c r="B27" s="109">
        <v>2</v>
      </c>
      <c r="C27" s="109">
        <v>21</v>
      </c>
      <c r="D27" s="109">
        <v>7</v>
      </c>
      <c r="E27" s="24"/>
      <c r="F27" s="25"/>
      <c r="G27" s="25"/>
      <c r="H27" s="25"/>
      <c r="I27" s="25"/>
      <c r="J27" s="25"/>
      <c r="K27" s="32"/>
      <c r="L27" s="25"/>
      <c r="M27" s="25"/>
      <c r="N27" s="25"/>
      <c r="O27" s="25"/>
      <c r="P27" s="36"/>
      <c r="Q27" s="41">
        <v>2</v>
      </c>
      <c r="R27" s="6">
        <v>3</v>
      </c>
      <c r="S27" s="7">
        <v>3</v>
      </c>
      <c r="T27" s="141">
        <v>3</v>
      </c>
      <c r="U27" s="98">
        <v>3</v>
      </c>
      <c r="V27" s="22">
        <v>3</v>
      </c>
      <c r="W27" s="29">
        <v>3</v>
      </c>
      <c r="X27" s="143">
        <v>5</v>
      </c>
      <c r="Y27" s="25">
        <v>5</v>
      </c>
      <c r="Z27" s="25">
        <v>5</v>
      </c>
      <c r="AA27" s="25">
        <v>5</v>
      </c>
      <c r="AB27" s="25">
        <v>5</v>
      </c>
      <c r="AC27" s="25">
        <v>4</v>
      </c>
      <c r="AD27" s="25">
        <v>3</v>
      </c>
      <c r="AF27" s="53">
        <f t="shared" si="0"/>
        <v>3.7142857142857144</v>
      </c>
    </row>
    <row r="28" spans="1:32" ht="23.25">
      <c r="A28" s="4">
        <v>26</v>
      </c>
      <c r="B28" s="109">
        <v>2</v>
      </c>
      <c r="C28" s="109">
        <v>14</v>
      </c>
      <c r="D28" s="109">
        <v>3</v>
      </c>
      <c r="E28" s="24"/>
      <c r="F28" s="25"/>
      <c r="G28" s="25"/>
      <c r="H28" s="25"/>
      <c r="I28" s="25"/>
      <c r="J28" s="25"/>
      <c r="K28" s="32"/>
      <c r="L28" s="25"/>
      <c r="M28" s="25"/>
      <c r="N28" s="25"/>
      <c r="O28" s="25"/>
      <c r="P28" s="36"/>
      <c r="Q28" s="41">
        <v>3</v>
      </c>
      <c r="R28" s="6">
        <v>4</v>
      </c>
      <c r="S28" s="7">
        <v>4</v>
      </c>
      <c r="T28" s="141">
        <v>4</v>
      </c>
      <c r="U28" s="98">
        <v>4</v>
      </c>
      <c r="V28" s="22">
        <v>4</v>
      </c>
      <c r="W28" s="29">
        <v>4</v>
      </c>
      <c r="X28" s="143">
        <v>5</v>
      </c>
      <c r="Y28" s="25">
        <v>5</v>
      </c>
      <c r="Z28" s="25">
        <v>4</v>
      </c>
      <c r="AA28" s="25">
        <v>5</v>
      </c>
      <c r="AB28" s="25">
        <v>5</v>
      </c>
      <c r="AC28" s="25">
        <v>4</v>
      </c>
      <c r="AD28" s="25">
        <v>4</v>
      </c>
      <c r="AF28" s="53">
        <f t="shared" si="0"/>
        <v>4.214285714285714</v>
      </c>
    </row>
    <row r="29" spans="1:32" ht="23.25">
      <c r="A29" s="4">
        <v>27</v>
      </c>
      <c r="B29" s="109">
        <v>2</v>
      </c>
      <c r="C29" s="109">
        <v>10</v>
      </c>
      <c r="D29" s="109">
        <v>13</v>
      </c>
      <c r="E29" s="24"/>
      <c r="F29" s="25"/>
      <c r="G29" s="25"/>
      <c r="H29" s="25"/>
      <c r="I29" s="25"/>
      <c r="J29" s="25"/>
      <c r="K29" s="32"/>
      <c r="L29" s="25"/>
      <c r="M29" s="25"/>
      <c r="N29" s="25"/>
      <c r="O29" s="25"/>
      <c r="P29" s="36"/>
      <c r="Q29" s="41">
        <v>4</v>
      </c>
      <c r="R29" s="6">
        <v>4</v>
      </c>
      <c r="S29" s="7">
        <v>5</v>
      </c>
      <c r="T29" s="141">
        <v>5</v>
      </c>
      <c r="U29" s="98">
        <v>5</v>
      </c>
      <c r="V29" s="22">
        <v>5</v>
      </c>
      <c r="W29" s="29">
        <v>5</v>
      </c>
      <c r="X29" s="143">
        <v>5</v>
      </c>
      <c r="Y29" s="25">
        <v>5</v>
      </c>
      <c r="Z29" s="25">
        <v>5</v>
      </c>
      <c r="AA29" s="25">
        <v>5</v>
      </c>
      <c r="AB29" s="25">
        <v>5</v>
      </c>
      <c r="AC29" s="25">
        <v>5</v>
      </c>
      <c r="AD29" s="25">
        <v>5</v>
      </c>
      <c r="AF29" s="53">
        <f t="shared" si="0"/>
        <v>4.857142857142857</v>
      </c>
    </row>
    <row r="30" spans="1:32" ht="23.25">
      <c r="A30" s="4">
        <v>28</v>
      </c>
      <c r="B30" s="109">
        <v>1</v>
      </c>
      <c r="C30" s="109">
        <v>22</v>
      </c>
      <c r="D30" s="109">
        <v>2</v>
      </c>
      <c r="E30" s="24"/>
      <c r="F30" s="25"/>
      <c r="G30" s="25"/>
      <c r="H30" s="25"/>
      <c r="I30" s="25"/>
      <c r="J30" s="25"/>
      <c r="K30" s="32"/>
      <c r="L30" s="25"/>
      <c r="M30" s="25"/>
      <c r="N30" s="25"/>
      <c r="O30" s="25"/>
      <c r="P30" s="36"/>
      <c r="Q30" s="41">
        <v>4</v>
      </c>
      <c r="R30" s="6">
        <v>5</v>
      </c>
      <c r="S30" s="7">
        <v>5</v>
      </c>
      <c r="T30" s="141">
        <v>5</v>
      </c>
      <c r="U30" s="98">
        <v>5</v>
      </c>
      <c r="V30" s="22">
        <v>5</v>
      </c>
      <c r="W30" s="29">
        <v>4</v>
      </c>
      <c r="X30" s="143">
        <v>5</v>
      </c>
      <c r="Y30" s="25">
        <v>5</v>
      </c>
      <c r="Z30" s="25">
        <v>5</v>
      </c>
      <c r="AA30" s="25">
        <v>5</v>
      </c>
      <c r="AB30" s="25">
        <v>5</v>
      </c>
      <c r="AC30" s="25">
        <v>5</v>
      </c>
      <c r="AD30" s="25">
        <v>5</v>
      </c>
      <c r="AF30" s="53">
        <f t="shared" si="0"/>
        <v>4.857142857142857</v>
      </c>
    </row>
    <row r="31" spans="1:32" ht="23.25">
      <c r="A31" s="4">
        <v>29</v>
      </c>
      <c r="B31" s="109">
        <v>1</v>
      </c>
      <c r="C31" s="109">
        <v>5</v>
      </c>
      <c r="D31" s="109">
        <v>2</v>
      </c>
      <c r="E31" s="24"/>
      <c r="F31" s="25"/>
      <c r="G31" s="25"/>
      <c r="H31" s="25"/>
      <c r="I31" s="25"/>
      <c r="J31" s="25"/>
      <c r="K31" s="32"/>
      <c r="L31" s="25"/>
      <c r="M31" s="25"/>
      <c r="N31" s="25"/>
      <c r="O31" s="25"/>
      <c r="P31" s="36"/>
      <c r="Q31" s="41">
        <v>4</v>
      </c>
      <c r="R31" s="6">
        <v>4</v>
      </c>
      <c r="S31" s="7">
        <v>5</v>
      </c>
      <c r="T31" s="141">
        <v>4</v>
      </c>
      <c r="U31" s="98">
        <v>4</v>
      </c>
      <c r="V31" s="22">
        <v>4</v>
      </c>
      <c r="W31" s="29">
        <v>4</v>
      </c>
      <c r="X31" s="143">
        <v>4</v>
      </c>
      <c r="Y31" s="25">
        <v>4</v>
      </c>
      <c r="Z31" s="25">
        <v>5</v>
      </c>
      <c r="AA31" s="25">
        <v>5</v>
      </c>
      <c r="AB31" s="25">
        <v>5</v>
      </c>
      <c r="AC31" s="25">
        <v>4</v>
      </c>
      <c r="AD31" s="25">
        <v>4</v>
      </c>
      <c r="AF31" s="53">
        <f t="shared" si="0"/>
        <v>4.285714285714286</v>
      </c>
    </row>
    <row r="32" spans="1:32" ht="23.25">
      <c r="A32" s="4">
        <v>30</v>
      </c>
      <c r="B32" s="109">
        <v>1</v>
      </c>
      <c r="C32" s="109">
        <v>5</v>
      </c>
      <c r="D32" s="109">
        <v>4</v>
      </c>
      <c r="E32" s="24"/>
      <c r="F32" s="25"/>
      <c r="G32" s="25"/>
      <c r="H32" s="25"/>
      <c r="I32" s="25"/>
      <c r="J32" s="25"/>
      <c r="K32" s="32"/>
      <c r="L32" s="25"/>
      <c r="M32" s="25"/>
      <c r="N32" s="25"/>
      <c r="O32" s="25"/>
      <c r="P32" s="36"/>
      <c r="Q32" s="41">
        <v>3</v>
      </c>
      <c r="R32" s="6">
        <v>4</v>
      </c>
      <c r="S32" s="7">
        <v>4</v>
      </c>
      <c r="T32" s="141">
        <v>3</v>
      </c>
      <c r="U32" s="98">
        <v>5</v>
      </c>
      <c r="V32" s="22">
        <v>4</v>
      </c>
      <c r="W32" s="29">
        <v>4</v>
      </c>
      <c r="X32" s="143">
        <v>5</v>
      </c>
      <c r="Y32" s="25">
        <v>4</v>
      </c>
      <c r="Z32" s="25">
        <v>4</v>
      </c>
      <c r="AA32" s="25">
        <v>4</v>
      </c>
      <c r="AB32" s="25">
        <v>4</v>
      </c>
      <c r="AC32" s="25">
        <v>4</v>
      </c>
      <c r="AD32" s="25">
        <v>4</v>
      </c>
      <c r="AF32" s="53">
        <f t="shared" si="0"/>
        <v>4</v>
      </c>
    </row>
    <row r="33" spans="1:32" ht="23.25">
      <c r="A33" s="4">
        <v>31</v>
      </c>
      <c r="B33" s="109">
        <v>2</v>
      </c>
      <c r="C33" s="109">
        <v>8</v>
      </c>
      <c r="D33" s="109">
        <v>2</v>
      </c>
      <c r="E33" s="24"/>
      <c r="F33" s="25"/>
      <c r="G33" s="25"/>
      <c r="H33" s="25"/>
      <c r="I33" s="25"/>
      <c r="J33" s="25"/>
      <c r="K33" s="32"/>
      <c r="L33" s="25"/>
      <c r="M33" s="25"/>
      <c r="N33" s="25"/>
      <c r="O33" s="25"/>
      <c r="P33" s="36"/>
      <c r="Q33" s="41">
        <v>4</v>
      </c>
      <c r="R33" s="6">
        <v>4</v>
      </c>
      <c r="S33" s="7">
        <v>4</v>
      </c>
      <c r="T33" s="141">
        <v>4</v>
      </c>
      <c r="U33" s="98">
        <v>4</v>
      </c>
      <c r="V33" s="22">
        <v>4</v>
      </c>
      <c r="W33" s="29">
        <v>4</v>
      </c>
      <c r="X33" s="143">
        <v>4</v>
      </c>
      <c r="Y33" s="25">
        <v>4</v>
      </c>
      <c r="Z33" s="25">
        <v>4</v>
      </c>
      <c r="AA33" s="25">
        <v>4</v>
      </c>
      <c r="AB33" s="25">
        <v>4</v>
      </c>
      <c r="AC33" s="25">
        <v>4</v>
      </c>
      <c r="AD33" s="25">
        <v>4</v>
      </c>
      <c r="AF33" s="53">
        <f t="shared" si="0"/>
        <v>4</v>
      </c>
    </row>
    <row r="34" spans="1:32" ht="23.25">
      <c r="A34" s="4">
        <v>32</v>
      </c>
      <c r="B34" s="109">
        <v>2</v>
      </c>
      <c r="C34" s="109">
        <v>8</v>
      </c>
      <c r="D34" s="109">
        <v>9</v>
      </c>
      <c r="E34" s="24"/>
      <c r="F34" s="25"/>
      <c r="G34" s="25"/>
      <c r="H34" s="25"/>
      <c r="I34" s="25"/>
      <c r="J34" s="25"/>
      <c r="K34" s="32"/>
      <c r="L34" s="25"/>
      <c r="M34" s="25"/>
      <c r="N34" s="25"/>
      <c r="O34" s="25"/>
      <c r="P34" s="36"/>
      <c r="Q34" s="41">
        <v>4</v>
      </c>
      <c r="R34" s="6">
        <v>4</v>
      </c>
      <c r="S34" s="7">
        <v>4</v>
      </c>
      <c r="T34" s="141">
        <v>4</v>
      </c>
      <c r="U34" s="98">
        <v>5</v>
      </c>
      <c r="V34" s="22">
        <v>4</v>
      </c>
      <c r="W34" s="29">
        <v>4</v>
      </c>
      <c r="X34" s="143">
        <v>5</v>
      </c>
      <c r="Y34" s="25">
        <v>5</v>
      </c>
      <c r="Z34" s="25">
        <v>5</v>
      </c>
      <c r="AA34" s="25">
        <v>5</v>
      </c>
      <c r="AB34" s="25">
        <v>5</v>
      </c>
      <c r="AC34" s="25">
        <v>4</v>
      </c>
      <c r="AD34" s="25">
        <v>4</v>
      </c>
      <c r="AF34" s="53">
        <f t="shared" si="0"/>
        <v>4.428571428571429</v>
      </c>
    </row>
    <row r="35" spans="1:32" ht="23.25">
      <c r="A35" s="4">
        <v>33</v>
      </c>
      <c r="B35" s="109">
        <v>1</v>
      </c>
      <c r="C35" s="109">
        <v>10</v>
      </c>
      <c r="D35" s="109">
        <v>11</v>
      </c>
      <c r="E35" s="24"/>
      <c r="F35" s="25"/>
      <c r="G35" s="25"/>
      <c r="H35" s="25"/>
      <c r="I35" s="25"/>
      <c r="J35" s="25"/>
      <c r="K35" s="32"/>
      <c r="L35" s="25"/>
      <c r="M35" s="25"/>
      <c r="N35" s="25"/>
      <c r="O35" s="25"/>
      <c r="P35" s="36"/>
      <c r="Q35" s="41">
        <v>5</v>
      </c>
      <c r="R35" s="6">
        <v>5</v>
      </c>
      <c r="S35" s="7">
        <v>5</v>
      </c>
      <c r="T35" s="141">
        <v>5</v>
      </c>
      <c r="U35" s="98">
        <v>5</v>
      </c>
      <c r="V35" s="22">
        <v>5</v>
      </c>
      <c r="W35" s="29">
        <v>5</v>
      </c>
      <c r="X35" s="143">
        <v>5</v>
      </c>
      <c r="Y35" s="25">
        <v>5</v>
      </c>
      <c r="Z35" s="13">
        <v>5</v>
      </c>
      <c r="AA35" s="25">
        <v>5</v>
      </c>
      <c r="AB35" s="25">
        <v>5</v>
      </c>
      <c r="AC35" s="25">
        <v>5</v>
      </c>
      <c r="AD35" s="25">
        <v>5</v>
      </c>
      <c r="AF35" s="53">
        <f>AVERAGE(Q35:AE35)</f>
        <v>5</v>
      </c>
    </row>
    <row r="36" spans="1:32" ht="23.25">
      <c r="A36" s="4">
        <v>34</v>
      </c>
      <c r="B36" s="109">
        <v>1</v>
      </c>
      <c r="C36" s="109">
        <v>9</v>
      </c>
      <c r="D36" s="109">
        <v>10</v>
      </c>
      <c r="E36" s="24"/>
      <c r="F36" s="25"/>
      <c r="G36" s="25"/>
      <c r="H36" s="25"/>
      <c r="I36" s="25"/>
      <c r="J36" s="25"/>
      <c r="K36" s="32"/>
      <c r="L36" s="25"/>
      <c r="M36" s="25"/>
      <c r="N36" s="25"/>
      <c r="O36" s="25"/>
      <c r="P36" s="36"/>
      <c r="Q36" s="41">
        <v>4</v>
      </c>
      <c r="R36" s="6">
        <v>4</v>
      </c>
      <c r="S36" s="7">
        <v>4</v>
      </c>
      <c r="T36" s="141">
        <v>4</v>
      </c>
      <c r="U36" s="98">
        <v>4</v>
      </c>
      <c r="V36" s="22">
        <v>4</v>
      </c>
      <c r="W36" s="29">
        <v>3</v>
      </c>
      <c r="X36" s="143">
        <v>4</v>
      </c>
      <c r="Y36" s="25">
        <v>4</v>
      </c>
      <c r="Z36" s="25">
        <v>4</v>
      </c>
      <c r="AA36" s="25">
        <v>4</v>
      </c>
      <c r="AB36" s="25">
        <v>5</v>
      </c>
      <c r="AC36" s="25">
        <v>4</v>
      </c>
      <c r="AD36" s="25">
        <v>3</v>
      </c>
      <c r="AF36" s="53">
        <f aca="true" t="shared" si="1" ref="AF36:AF46">AVERAGE(Q36:AD36)</f>
        <v>3.9285714285714284</v>
      </c>
    </row>
    <row r="37" spans="1:32" ht="23.25">
      <c r="A37" s="4">
        <v>35</v>
      </c>
      <c r="B37" s="109">
        <v>1</v>
      </c>
      <c r="C37" s="109">
        <v>1</v>
      </c>
      <c r="D37" s="109">
        <v>6</v>
      </c>
      <c r="E37" s="24"/>
      <c r="F37" s="25"/>
      <c r="G37" s="25"/>
      <c r="H37" s="25"/>
      <c r="I37" s="25"/>
      <c r="J37" s="25"/>
      <c r="K37" s="32"/>
      <c r="L37" s="25"/>
      <c r="M37" s="25"/>
      <c r="N37" s="25"/>
      <c r="O37" s="25"/>
      <c r="P37" s="36"/>
      <c r="Q37" s="41">
        <v>3</v>
      </c>
      <c r="R37" s="6">
        <v>4</v>
      </c>
      <c r="S37" s="7">
        <v>5</v>
      </c>
      <c r="T37" s="141">
        <v>4</v>
      </c>
      <c r="U37" s="98">
        <v>4</v>
      </c>
      <c r="V37" s="22">
        <v>4</v>
      </c>
      <c r="W37" s="29">
        <v>5</v>
      </c>
      <c r="X37" s="143">
        <v>5</v>
      </c>
      <c r="Y37" s="25">
        <v>5</v>
      </c>
      <c r="Z37" s="25">
        <v>5</v>
      </c>
      <c r="AA37" s="25">
        <v>5</v>
      </c>
      <c r="AB37" s="25">
        <v>4</v>
      </c>
      <c r="AC37" s="25">
        <v>4</v>
      </c>
      <c r="AD37" s="25">
        <v>4</v>
      </c>
      <c r="AF37" s="53">
        <f t="shared" si="1"/>
        <v>4.357142857142857</v>
      </c>
    </row>
    <row r="38" spans="1:32" ht="23.25">
      <c r="A38" s="4">
        <v>36</v>
      </c>
      <c r="B38" s="109">
        <v>1</v>
      </c>
      <c r="C38" s="109">
        <v>2</v>
      </c>
      <c r="D38" s="109">
        <v>2</v>
      </c>
      <c r="E38" s="24"/>
      <c r="F38" s="25"/>
      <c r="G38" s="25"/>
      <c r="H38" s="25"/>
      <c r="I38" s="25"/>
      <c r="J38" s="25"/>
      <c r="K38" s="32"/>
      <c r="L38" s="25"/>
      <c r="M38" s="25"/>
      <c r="N38" s="25"/>
      <c r="O38" s="25"/>
      <c r="P38" s="36"/>
      <c r="Q38" s="41">
        <v>4</v>
      </c>
      <c r="R38" s="6">
        <v>5</v>
      </c>
      <c r="S38" s="7">
        <v>4</v>
      </c>
      <c r="T38" s="141">
        <v>4</v>
      </c>
      <c r="U38" s="98">
        <v>4</v>
      </c>
      <c r="V38" s="22">
        <v>4</v>
      </c>
      <c r="W38" s="29">
        <v>3</v>
      </c>
      <c r="X38" s="143">
        <v>5</v>
      </c>
      <c r="Y38" s="25">
        <v>5</v>
      </c>
      <c r="Z38" s="25"/>
      <c r="AA38" s="25">
        <v>5</v>
      </c>
      <c r="AB38" s="25">
        <v>5</v>
      </c>
      <c r="AC38" s="25">
        <v>4</v>
      </c>
      <c r="AD38" s="25">
        <v>4</v>
      </c>
      <c r="AF38" s="53">
        <f t="shared" si="1"/>
        <v>4.3076923076923075</v>
      </c>
    </row>
    <row r="39" spans="1:32" ht="23.25">
      <c r="A39" s="4">
        <v>37</v>
      </c>
      <c r="B39" s="109">
        <v>2</v>
      </c>
      <c r="C39" s="109">
        <v>20</v>
      </c>
      <c r="D39" s="109">
        <v>2</v>
      </c>
      <c r="E39" s="24"/>
      <c r="F39" s="25"/>
      <c r="G39" s="25"/>
      <c r="H39" s="25"/>
      <c r="I39" s="25"/>
      <c r="J39" s="25"/>
      <c r="K39" s="32"/>
      <c r="L39" s="25"/>
      <c r="M39" s="25"/>
      <c r="N39" s="25"/>
      <c r="O39" s="25"/>
      <c r="P39" s="36"/>
      <c r="Q39" s="41">
        <v>4</v>
      </c>
      <c r="R39" s="6">
        <v>5</v>
      </c>
      <c r="S39" s="7">
        <v>5</v>
      </c>
      <c r="T39" s="141">
        <v>5</v>
      </c>
      <c r="U39" s="98">
        <v>5</v>
      </c>
      <c r="V39" s="22">
        <v>5</v>
      </c>
      <c r="W39" s="29">
        <v>5</v>
      </c>
      <c r="X39" s="143">
        <v>5</v>
      </c>
      <c r="Y39" s="25">
        <v>5</v>
      </c>
      <c r="Z39" s="25">
        <v>5</v>
      </c>
      <c r="AA39" s="25">
        <v>5</v>
      </c>
      <c r="AB39" s="25">
        <v>5</v>
      </c>
      <c r="AC39" s="25">
        <v>5</v>
      </c>
      <c r="AD39" s="25">
        <v>5</v>
      </c>
      <c r="AF39" s="53">
        <f t="shared" si="1"/>
        <v>4.928571428571429</v>
      </c>
    </row>
    <row r="40" spans="1:32" ht="23.25">
      <c r="A40" s="4">
        <v>38</v>
      </c>
      <c r="B40" s="109">
        <v>2</v>
      </c>
      <c r="C40" s="109">
        <v>4</v>
      </c>
      <c r="D40" s="109">
        <v>7</v>
      </c>
      <c r="E40" s="24"/>
      <c r="F40" s="25"/>
      <c r="G40" s="25"/>
      <c r="H40" s="25"/>
      <c r="I40" s="25"/>
      <c r="J40" s="25"/>
      <c r="K40" s="32"/>
      <c r="L40" s="25"/>
      <c r="M40" s="25"/>
      <c r="N40" s="25"/>
      <c r="O40" s="25"/>
      <c r="P40" s="36"/>
      <c r="Q40" s="41">
        <v>3</v>
      </c>
      <c r="R40" s="6">
        <v>4</v>
      </c>
      <c r="S40" s="7">
        <v>5</v>
      </c>
      <c r="T40" s="141">
        <v>4</v>
      </c>
      <c r="U40" s="98">
        <v>4</v>
      </c>
      <c r="V40" s="22">
        <v>4</v>
      </c>
      <c r="W40" s="29">
        <v>4</v>
      </c>
      <c r="X40" s="143">
        <v>5</v>
      </c>
      <c r="Y40" s="25">
        <v>5</v>
      </c>
      <c r="Z40" s="25">
        <v>5</v>
      </c>
      <c r="AA40" s="25">
        <v>5</v>
      </c>
      <c r="AB40" s="25">
        <v>5</v>
      </c>
      <c r="AC40" s="25">
        <v>4</v>
      </c>
      <c r="AD40" s="25">
        <v>4</v>
      </c>
      <c r="AF40" s="53">
        <f t="shared" si="1"/>
        <v>4.357142857142857</v>
      </c>
    </row>
    <row r="41" spans="1:32" ht="23.25">
      <c r="A41" s="4">
        <v>39</v>
      </c>
      <c r="B41" s="109">
        <v>2</v>
      </c>
      <c r="C41" s="109">
        <v>8</v>
      </c>
      <c r="D41" s="109">
        <v>13</v>
      </c>
      <c r="E41" s="24"/>
      <c r="F41" s="25"/>
      <c r="G41" s="25"/>
      <c r="H41" s="25"/>
      <c r="I41" s="25"/>
      <c r="J41" s="25"/>
      <c r="K41" s="32"/>
      <c r="L41" s="25"/>
      <c r="M41" s="25"/>
      <c r="N41" s="25"/>
      <c r="O41" s="25"/>
      <c r="P41" s="36"/>
      <c r="Q41" s="41">
        <v>5</v>
      </c>
      <c r="R41" s="6">
        <v>5</v>
      </c>
      <c r="S41" s="7">
        <v>5</v>
      </c>
      <c r="T41" s="141">
        <v>5</v>
      </c>
      <c r="U41" s="98">
        <v>5</v>
      </c>
      <c r="V41" s="22">
        <v>5</v>
      </c>
      <c r="W41" s="29">
        <v>5</v>
      </c>
      <c r="X41" s="143">
        <v>5</v>
      </c>
      <c r="Y41" s="25">
        <v>5</v>
      </c>
      <c r="Z41" s="25">
        <v>5</v>
      </c>
      <c r="AA41" s="25">
        <v>5</v>
      </c>
      <c r="AB41" s="25">
        <v>5</v>
      </c>
      <c r="AC41" s="25">
        <v>5</v>
      </c>
      <c r="AD41" s="25">
        <v>5</v>
      </c>
      <c r="AF41" s="53">
        <f t="shared" si="1"/>
        <v>5</v>
      </c>
    </row>
    <row r="42" spans="1:32" ht="23.25">
      <c r="A42" s="4">
        <v>40</v>
      </c>
      <c r="B42" s="109">
        <v>2</v>
      </c>
      <c r="C42" s="109">
        <v>8</v>
      </c>
      <c r="D42" s="109">
        <v>2</v>
      </c>
      <c r="E42" s="24"/>
      <c r="F42" s="25"/>
      <c r="G42" s="25"/>
      <c r="H42" s="25"/>
      <c r="I42" s="25"/>
      <c r="J42" s="25"/>
      <c r="K42" s="32"/>
      <c r="L42" s="25"/>
      <c r="M42" s="25"/>
      <c r="N42" s="25"/>
      <c r="O42" s="25"/>
      <c r="P42" s="36"/>
      <c r="Q42" s="41">
        <v>4</v>
      </c>
      <c r="R42" s="6">
        <v>4</v>
      </c>
      <c r="S42" s="7">
        <v>4</v>
      </c>
      <c r="T42" s="141">
        <v>4</v>
      </c>
      <c r="U42" s="98">
        <v>4</v>
      </c>
      <c r="V42" s="22">
        <v>4</v>
      </c>
      <c r="W42" s="29">
        <v>4</v>
      </c>
      <c r="X42" s="143">
        <v>4</v>
      </c>
      <c r="Y42" s="25">
        <v>5</v>
      </c>
      <c r="Z42" s="25">
        <v>5</v>
      </c>
      <c r="AA42" s="25">
        <v>5</v>
      </c>
      <c r="AB42" s="25">
        <v>5</v>
      </c>
      <c r="AC42" s="25">
        <v>4</v>
      </c>
      <c r="AD42" s="25">
        <v>4</v>
      </c>
      <c r="AF42" s="53">
        <f t="shared" si="1"/>
        <v>4.285714285714286</v>
      </c>
    </row>
    <row r="43" spans="1:32" ht="23.25">
      <c r="A43" s="4">
        <v>41</v>
      </c>
      <c r="B43" s="109">
        <v>1</v>
      </c>
      <c r="C43" s="109">
        <v>8</v>
      </c>
      <c r="D43" s="109">
        <v>1</v>
      </c>
      <c r="E43" s="24"/>
      <c r="F43" s="25"/>
      <c r="G43" s="25"/>
      <c r="H43" s="25"/>
      <c r="I43" s="25"/>
      <c r="J43" s="25"/>
      <c r="K43" s="32"/>
      <c r="L43" s="25"/>
      <c r="M43" s="25"/>
      <c r="N43" s="25"/>
      <c r="O43" s="25"/>
      <c r="P43" s="36"/>
      <c r="Q43" s="41">
        <v>5</v>
      </c>
      <c r="R43" s="6">
        <v>5</v>
      </c>
      <c r="S43" s="7">
        <v>5</v>
      </c>
      <c r="T43" s="141">
        <v>5</v>
      </c>
      <c r="U43" s="98">
        <v>5</v>
      </c>
      <c r="V43" s="22">
        <v>5</v>
      </c>
      <c r="W43" s="29">
        <v>5</v>
      </c>
      <c r="X43" s="143">
        <v>5</v>
      </c>
      <c r="Y43" s="25">
        <v>5</v>
      </c>
      <c r="Z43" s="25">
        <v>5</v>
      </c>
      <c r="AA43" s="25">
        <v>5</v>
      </c>
      <c r="AB43" s="25">
        <v>5</v>
      </c>
      <c r="AC43" s="25">
        <v>5</v>
      </c>
      <c r="AD43" s="25">
        <v>5</v>
      </c>
      <c r="AF43" s="53">
        <f t="shared" si="1"/>
        <v>5</v>
      </c>
    </row>
    <row r="44" spans="1:32" ht="23.25">
      <c r="A44" s="4">
        <v>42</v>
      </c>
      <c r="B44" s="109">
        <v>1</v>
      </c>
      <c r="C44" s="109">
        <v>8</v>
      </c>
      <c r="D44" s="109">
        <v>12</v>
      </c>
      <c r="E44" s="24"/>
      <c r="F44" s="25"/>
      <c r="G44" s="25"/>
      <c r="H44" s="25"/>
      <c r="I44" s="25"/>
      <c r="J44" s="25"/>
      <c r="K44" s="32"/>
      <c r="L44" s="25"/>
      <c r="M44" s="25"/>
      <c r="N44" s="25"/>
      <c r="O44" s="25"/>
      <c r="P44" s="36"/>
      <c r="Q44" s="41">
        <v>5</v>
      </c>
      <c r="R44" s="6">
        <v>5</v>
      </c>
      <c r="S44" s="7">
        <v>5</v>
      </c>
      <c r="T44" s="141">
        <v>5</v>
      </c>
      <c r="U44" s="98">
        <v>5</v>
      </c>
      <c r="V44" s="22">
        <v>5</v>
      </c>
      <c r="W44" s="29">
        <v>5</v>
      </c>
      <c r="X44" s="143">
        <v>5</v>
      </c>
      <c r="Y44" s="25">
        <v>5</v>
      </c>
      <c r="Z44" s="25">
        <v>5</v>
      </c>
      <c r="AA44" s="25">
        <v>5</v>
      </c>
      <c r="AB44" s="25">
        <v>5</v>
      </c>
      <c r="AC44" s="25">
        <v>5</v>
      </c>
      <c r="AD44" s="25">
        <v>5</v>
      </c>
      <c r="AF44" s="53">
        <f t="shared" si="1"/>
        <v>5</v>
      </c>
    </row>
    <row r="45" spans="1:32" ht="23.25">
      <c r="A45" s="4">
        <v>43</v>
      </c>
      <c r="B45" s="109">
        <v>2</v>
      </c>
      <c r="C45" s="109">
        <v>4</v>
      </c>
      <c r="D45" s="109">
        <v>7</v>
      </c>
      <c r="E45" s="24"/>
      <c r="F45" s="25"/>
      <c r="G45" s="25"/>
      <c r="H45" s="25"/>
      <c r="I45" s="25"/>
      <c r="J45" s="25"/>
      <c r="K45" s="32"/>
      <c r="L45" s="25"/>
      <c r="M45" s="25"/>
      <c r="N45" s="25"/>
      <c r="O45" s="25"/>
      <c r="P45" s="36"/>
      <c r="Q45" s="41">
        <v>4</v>
      </c>
      <c r="R45" s="6">
        <v>4</v>
      </c>
      <c r="S45" s="7">
        <v>4</v>
      </c>
      <c r="T45" s="141">
        <v>4</v>
      </c>
      <c r="U45" s="98">
        <v>4</v>
      </c>
      <c r="V45" s="22">
        <v>4</v>
      </c>
      <c r="W45" s="29">
        <v>4</v>
      </c>
      <c r="X45" s="143">
        <v>4</v>
      </c>
      <c r="Y45" s="25">
        <v>5</v>
      </c>
      <c r="Z45" s="25">
        <v>5</v>
      </c>
      <c r="AA45" s="25">
        <v>5</v>
      </c>
      <c r="AB45" s="25">
        <v>5</v>
      </c>
      <c r="AC45" s="25">
        <v>3</v>
      </c>
      <c r="AD45" s="25">
        <v>4</v>
      </c>
      <c r="AF45" s="53">
        <f t="shared" si="1"/>
        <v>4.214285714285714</v>
      </c>
    </row>
    <row r="46" spans="1:32" ht="23.25">
      <c r="A46" s="4">
        <v>44</v>
      </c>
      <c r="B46" s="109">
        <v>2</v>
      </c>
      <c r="C46" s="109">
        <v>12</v>
      </c>
      <c r="D46" s="109">
        <v>0</v>
      </c>
      <c r="E46" s="24"/>
      <c r="F46" s="25"/>
      <c r="G46" s="25"/>
      <c r="H46" s="25"/>
      <c r="I46" s="25"/>
      <c r="J46" s="25"/>
      <c r="K46" s="32"/>
      <c r="L46" s="25"/>
      <c r="M46" s="25"/>
      <c r="N46" s="25"/>
      <c r="O46" s="25"/>
      <c r="P46" s="36"/>
      <c r="Q46" s="41">
        <v>4</v>
      </c>
      <c r="R46" s="6">
        <v>4</v>
      </c>
      <c r="S46" s="7">
        <v>5</v>
      </c>
      <c r="T46" s="141">
        <v>4</v>
      </c>
      <c r="U46" s="98">
        <v>4</v>
      </c>
      <c r="V46" s="22">
        <v>4</v>
      </c>
      <c r="W46" s="29">
        <v>4</v>
      </c>
      <c r="X46" s="143">
        <v>5</v>
      </c>
      <c r="Y46" s="25">
        <v>5</v>
      </c>
      <c r="Z46" s="25">
        <v>5</v>
      </c>
      <c r="AA46" s="25">
        <v>5</v>
      </c>
      <c r="AB46" s="25">
        <v>5</v>
      </c>
      <c r="AC46" s="25">
        <v>4</v>
      </c>
      <c r="AD46" s="25">
        <v>4</v>
      </c>
      <c r="AF46" s="53">
        <f t="shared" si="1"/>
        <v>4.428571428571429</v>
      </c>
    </row>
    <row r="47" spans="1:32" ht="23.25">
      <c r="A47" s="4">
        <v>45</v>
      </c>
      <c r="B47" s="109">
        <v>2</v>
      </c>
      <c r="C47" s="109">
        <v>8</v>
      </c>
      <c r="D47" s="109">
        <v>6</v>
      </c>
      <c r="E47" s="24"/>
      <c r="F47" s="25"/>
      <c r="G47" s="25"/>
      <c r="H47" s="25"/>
      <c r="I47" s="25"/>
      <c r="J47" s="25"/>
      <c r="K47" s="32"/>
      <c r="L47" s="25"/>
      <c r="M47" s="25"/>
      <c r="N47" s="25"/>
      <c r="O47" s="25"/>
      <c r="P47" s="36"/>
      <c r="Q47" s="41">
        <v>3</v>
      </c>
      <c r="R47" s="6">
        <v>3</v>
      </c>
      <c r="S47" s="7">
        <v>3</v>
      </c>
      <c r="T47" s="141">
        <v>3</v>
      </c>
      <c r="U47" s="98">
        <v>3</v>
      </c>
      <c r="V47" s="22">
        <v>3</v>
      </c>
      <c r="W47" s="29">
        <v>3</v>
      </c>
      <c r="X47" s="143">
        <v>3</v>
      </c>
      <c r="Y47" s="25">
        <v>3</v>
      </c>
      <c r="Z47" s="25">
        <v>3</v>
      </c>
      <c r="AA47" s="25">
        <v>3</v>
      </c>
      <c r="AB47" s="25">
        <v>3</v>
      </c>
      <c r="AC47" s="25">
        <v>3</v>
      </c>
      <c r="AD47" s="25">
        <v>3</v>
      </c>
      <c r="AF47" s="53">
        <f>AVERAGE(Q47:AE47)</f>
        <v>3</v>
      </c>
    </row>
    <row r="48" spans="1:32" ht="23.25">
      <c r="A48" s="4">
        <v>46</v>
      </c>
      <c r="B48" s="109">
        <v>2</v>
      </c>
      <c r="C48" s="109">
        <v>8</v>
      </c>
      <c r="D48" s="109">
        <v>2</v>
      </c>
      <c r="E48" s="24"/>
      <c r="F48" s="25"/>
      <c r="G48" s="25"/>
      <c r="H48" s="25"/>
      <c r="I48" s="25"/>
      <c r="J48" s="25"/>
      <c r="K48" s="32"/>
      <c r="L48" s="25"/>
      <c r="M48" s="25"/>
      <c r="N48" s="25"/>
      <c r="O48" s="25"/>
      <c r="P48" s="36"/>
      <c r="Q48" s="41">
        <v>5</v>
      </c>
      <c r="R48" s="6">
        <v>5</v>
      </c>
      <c r="S48" s="7">
        <v>4</v>
      </c>
      <c r="T48" s="141">
        <v>4</v>
      </c>
      <c r="U48" s="98">
        <v>5</v>
      </c>
      <c r="V48" s="22">
        <v>5</v>
      </c>
      <c r="W48" s="29">
        <v>5</v>
      </c>
      <c r="X48" s="143">
        <v>5</v>
      </c>
      <c r="Y48" s="25">
        <v>5</v>
      </c>
      <c r="Z48" s="25">
        <v>5</v>
      </c>
      <c r="AA48" s="25">
        <v>5</v>
      </c>
      <c r="AB48" s="25">
        <v>5</v>
      </c>
      <c r="AC48" s="25">
        <v>5</v>
      </c>
      <c r="AD48" s="25">
        <v>5</v>
      </c>
      <c r="AF48" s="53">
        <f>AVERAGE(Q48:AE48)</f>
        <v>4.857142857142857</v>
      </c>
    </row>
    <row r="49" spans="1:32" ht="23.25">
      <c r="A49" s="4">
        <v>47</v>
      </c>
      <c r="B49" s="109">
        <v>2</v>
      </c>
      <c r="C49" s="109">
        <v>8</v>
      </c>
      <c r="D49" s="109">
        <v>14</v>
      </c>
      <c r="E49" s="24"/>
      <c r="F49" s="25"/>
      <c r="G49" s="25"/>
      <c r="H49" s="25"/>
      <c r="I49" s="25"/>
      <c r="J49" s="25"/>
      <c r="K49" s="32"/>
      <c r="L49" s="25"/>
      <c r="M49" s="25"/>
      <c r="N49" s="25"/>
      <c r="O49" s="25"/>
      <c r="P49" s="36"/>
      <c r="Q49" s="41">
        <v>4</v>
      </c>
      <c r="R49" s="6">
        <v>4</v>
      </c>
      <c r="S49" s="7">
        <v>4</v>
      </c>
      <c r="T49" s="141">
        <v>4</v>
      </c>
      <c r="U49" s="98">
        <v>4</v>
      </c>
      <c r="V49" s="22">
        <v>4</v>
      </c>
      <c r="W49" s="29">
        <v>4</v>
      </c>
      <c r="X49" s="143">
        <v>4</v>
      </c>
      <c r="Y49" s="25">
        <v>4</v>
      </c>
      <c r="Z49" s="25">
        <v>4</v>
      </c>
      <c r="AA49" s="25">
        <v>4</v>
      </c>
      <c r="AB49" s="25">
        <v>4</v>
      </c>
      <c r="AC49" s="25">
        <v>4</v>
      </c>
      <c r="AD49" s="25">
        <v>4</v>
      </c>
      <c r="AF49" s="53">
        <f aca="true" t="shared" si="2" ref="AF49:AF58">AVERAGE(Q49:AE49)</f>
        <v>4</v>
      </c>
    </row>
    <row r="50" spans="1:32" ht="23.25">
      <c r="A50" s="4">
        <v>48</v>
      </c>
      <c r="B50" s="109">
        <v>2</v>
      </c>
      <c r="C50" s="109">
        <v>8</v>
      </c>
      <c r="D50" s="109">
        <v>2</v>
      </c>
      <c r="E50" s="24"/>
      <c r="F50" s="25"/>
      <c r="G50" s="25"/>
      <c r="H50" s="25"/>
      <c r="I50" s="25"/>
      <c r="J50" s="25"/>
      <c r="K50" s="32"/>
      <c r="L50" s="25"/>
      <c r="M50" s="25"/>
      <c r="N50" s="25"/>
      <c r="O50" s="25"/>
      <c r="P50" s="36"/>
      <c r="Q50" s="41">
        <v>4</v>
      </c>
      <c r="R50" s="6">
        <v>4</v>
      </c>
      <c r="S50" s="7">
        <v>4</v>
      </c>
      <c r="T50" s="141">
        <v>4</v>
      </c>
      <c r="U50" s="98">
        <v>4</v>
      </c>
      <c r="V50" s="22">
        <v>4</v>
      </c>
      <c r="W50" s="29">
        <v>4</v>
      </c>
      <c r="X50" s="143">
        <v>4</v>
      </c>
      <c r="Y50" s="25">
        <v>4</v>
      </c>
      <c r="Z50" s="25">
        <v>4</v>
      </c>
      <c r="AA50" s="25">
        <v>4</v>
      </c>
      <c r="AB50" s="25">
        <v>4</v>
      </c>
      <c r="AC50" s="25">
        <v>4</v>
      </c>
      <c r="AD50" s="25">
        <v>4</v>
      </c>
      <c r="AF50" s="53">
        <f t="shared" si="2"/>
        <v>4</v>
      </c>
    </row>
    <row r="51" spans="1:32" ht="23.25">
      <c r="A51" s="4">
        <v>49</v>
      </c>
      <c r="B51" s="109">
        <v>2</v>
      </c>
      <c r="C51" s="109">
        <v>8</v>
      </c>
      <c r="D51" s="109">
        <v>7</v>
      </c>
      <c r="E51" s="24"/>
      <c r="F51" s="25"/>
      <c r="G51" s="25"/>
      <c r="H51" s="25"/>
      <c r="I51" s="25"/>
      <c r="J51" s="25"/>
      <c r="K51" s="32"/>
      <c r="L51" s="25"/>
      <c r="M51" s="25"/>
      <c r="N51" s="25"/>
      <c r="O51" s="25"/>
      <c r="P51" s="36"/>
      <c r="Q51" s="41">
        <v>4</v>
      </c>
      <c r="R51" s="6">
        <v>5</v>
      </c>
      <c r="S51" s="7">
        <v>5</v>
      </c>
      <c r="T51" s="141">
        <v>5</v>
      </c>
      <c r="U51" s="98">
        <v>5</v>
      </c>
      <c r="V51" s="22">
        <v>5</v>
      </c>
      <c r="W51" s="29">
        <v>5</v>
      </c>
      <c r="X51" s="143">
        <v>5</v>
      </c>
      <c r="Y51" s="25">
        <v>5</v>
      </c>
      <c r="Z51" s="25">
        <v>5</v>
      </c>
      <c r="AA51" s="25">
        <v>5</v>
      </c>
      <c r="AB51" s="25">
        <v>5</v>
      </c>
      <c r="AC51" s="25">
        <v>4</v>
      </c>
      <c r="AD51" s="25">
        <v>4</v>
      </c>
      <c r="AF51" s="53">
        <f t="shared" si="2"/>
        <v>4.785714285714286</v>
      </c>
    </row>
    <row r="52" spans="1:32" ht="23.25">
      <c r="A52" s="4">
        <v>50</v>
      </c>
      <c r="B52" s="109">
        <v>2</v>
      </c>
      <c r="C52" s="109">
        <v>8</v>
      </c>
      <c r="D52" s="109">
        <v>2</v>
      </c>
      <c r="E52" s="24"/>
      <c r="F52" s="25"/>
      <c r="G52" s="25"/>
      <c r="H52" s="25"/>
      <c r="I52" s="25"/>
      <c r="J52" s="25"/>
      <c r="K52" s="32"/>
      <c r="L52" s="25"/>
      <c r="M52" s="25"/>
      <c r="N52" s="25"/>
      <c r="O52" s="25"/>
      <c r="P52" s="36"/>
      <c r="Q52" s="41">
        <v>5</v>
      </c>
      <c r="R52" s="6">
        <v>5</v>
      </c>
      <c r="S52" s="7">
        <v>5</v>
      </c>
      <c r="T52" s="141">
        <v>5</v>
      </c>
      <c r="U52" s="98">
        <v>5</v>
      </c>
      <c r="V52" s="22">
        <v>5</v>
      </c>
      <c r="W52" s="29">
        <v>5</v>
      </c>
      <c r="X52" s="143">
        <v>5</v>
      </c>
      <c r="Y52" s="25">
        <v>5</v>
      </c>
      <c r="Z52" s="25">
        <v>5</v>
      </c>
      <c r="AA52" s="25">
        <v>5</v>
      </c>
      <c r="AB52" s="25">
        <v>5</v>
      </c>
      <c r="AC52" s="25">
        <v>5</v>
      </c>
      <c r="AD52" s="25">
        <v>5</v>
      </c>
      <c r="AF52" s="53">
        <f t="shared" si="2"/>
        <v>5</v>
      </c>
    </row>
    <row r="53" spans="1:32" ht="23.25">
      <c r="A53" s="4">
        <v>51</v>
      </c>
      <c r="B53" s="109">
        <v>2</v>
      </c>
      <c r="C53" s="109">
        <v>8</v>
      </c>
      <c r="D53" s="109">
        <v>15</v>
      </c>
      <c r="E53" s="24"/>
      <c r="F53" s="25"/>
      <c r="G53" s="25"/>
      <c r="H53" s="25"/>
      <c r="I53" s="25"/>
      <c r="J53" s="25"/>
      <c r="K53" s="32"/>
      <c r="L53" s="25"/>
      <c r="M53" s="25"/>
      <c r="N53" s="25"/>
      <c r="O53" s="25"/>
      <c r="P53" s="36"/>
      <c r="Q53" s="41">
        <v>4</v>
      </c>
      <c r="R53" s="6">
        <v>4</v>
      </c>
      <c r="S53" s="7">
        <v>4</v>
      </c>
      <c r="T53" s="141">
        <v>4</v>
      </c>
      <c r="U53" s="98">
        <v>4</v>
      </c>
      <c r="V53" s="22">
        <v>4</v>
      </c>
      <c r="W53" s="29">
        <v>4</v>
      </c>
      <c r="X53" s="143">
        <v>4</v>
      </c>
      <c r="Y53" s="25">
        <v>5</v>
      </c>
      <c r="Z53" s="25">
        <v>5</v>
      </c>
      <c r="AA53" s="25">
        <v>5</v>
      </c>
      <c r="AB53" s="25">
        <v>5</v>
      </c>
      <c r="AC53" s="25">
        <v>5</v>
      </c>
      <c r="AD53" s="25">
        <v>5</v>
      </c>
      <c r="AF53" s="53">
        <f t="shared" si="2"/>
        <v>4.428571428571429</v>
      </c>
    </row>
    <row r="54" spans="1:32" ht="23.25">
      <c r="A54" s="4">
        <v>52</v>
      </c>
      <c r="B54" s="109">
        <v>1</v>
      </c>
      <c r="C54" s="109">
        <v>8</v>
      </c>
      <c r="D54" s="109">
        <v>10</v>
      </c>
      <c r="E54" s="24"/>
      <c r="F54" s="25"/>
      <c r="G54" s="25"/>
      <c r="H54" s="25"/>
      <c r="I54" s="25"/>
      <c r="J54" s="25"/>
      <c r="K54" s="32"/>
      <c r="L54" s="25"/>
      <c r="M54" s="25"/>
      <c r="N54" s="25"/>
      <c r="O54" s="25"/>
      <c r="P54" s="36"/>
      <c r="Q54" s="41">
        <v>5</v>
      </c>
      <c r="R54" s="6">
        <v>5</v>
      </c>
      <c r="S54" s="7">
        <v>5</v>
      </c>
      <c r="T54" s="141">
        <v>4</v>
      </c>
      <c r="U54" s="98">
        <v>5</v>
      </c>
      <c r="V54" s="22">
        <v>5</v>
      </c>
      <c r="W54" s="29">
        <v>5</v>
      </c>
      <c r="X54" s="143">
        <v>5</v>
      </c>
      <c r="Y54" s="25">
        <v>5</v>
      </c>
      <c r="Z54" s="25">
        <v>5</v>
      </c>
      <c r="AA54" s="25">
        <v>5</v>
      </c>
      <c r="AB54" s="25">
        <v>5</v>
      </c>
      <c r="AC54" s="25">
        <v>5</v>
      </c>
      <c r="AD54" s="25">
        <v>5</v>
      </c>
      <c r="AF54" s="53">
        <f t="shared" si="2"/>
        <v>4.928571428571429</v>
      </c>
    </row>
    <row r="55" spans="1:32" ht="23.25">
      <c r="A55" s="4">
        <v>53</v>
      </c>
      <c r="B55" s="109">
        <v>1</v>
      </c>
      <c r="C55" s="109">
        <v>8</v>
      </c>
      <c r="D55" s="109">
        <v>16</v>
      </c>
      <c r="E55" s="24"/>
      <c r="F55" s="25"/>
      <c r="G55" s="25"/>
      <c r="H55" s="25"/>
      <c r="I55" s="25"/>
      <c r="J55" s="25"/>
      <c r="K55" s="32"/>
      <c r="L55" s="25"/>
      <c r="M55" s="25"/>
      <c r="N55" s="25"/>
      <c r="O55" s="25"/>
      <c r="P55" s="36"/>
      <c r="Q55" s="41">
        <v>5</v>
      </c>
      <c r="R55" s="6">
        <v>5</v>
      </c>
      <c r="S55" s="7">
        <v>5</v>
      </c>
      <c r="T55" s="141">
        <v>5</v>
      </c>
      <c r="U55" s="98">
        <v>5</v>
      </c>
      <c r="V55" s="22">
        <v>5</v>
      </c>
      <c r="W55" s="29">
        <v>4</v>
      </c>
      <c r="X55" s="143">
        <v>5</v>
      </c>
      <c r="Y55" s="25">
        <v>5</v>
      </c>
      <c r="Z55" s="25">
        <v>5</v>
      </c>
      <c r="AA55" s="25">
        <v>5</v>
      </c>
      <c r="AB55" s="25">
        <v>5</v>
      </c>
      <c r="AC55" s="25">
        <v>5</v>
      </c>
      <c r="AD55" s="25">
        <v>5</v>
      </c>
      <c r="AF55" s="53">
        <f t="shared" si="2"/>
        <v>4.928571428571429</v>
      </c>
    </row>
    <row r="56" spans="1:32" ht="23.25">
      <c r="A56" s="4">
        <v>54</v>
      </c>
      <c r="B56" s="109">
        <v>2</v>
      </c>
      <c r="C56" s="109">
        <v>8</v>
      </c>
      <c r="D56" s="109">
        <v>9</v>
      </c>
      <c r="E56" s="24"/>
      <c r="F56" s="25"/>
      <c r="G56" s="25"/>
      <c r="H56" s="25"/>
      <c r="I56" s="25"/>
      <c r="J56" s="25"/>
      <c r="K56" s="32"/>
      <c r="L56" s="25"/>
      <c r="M56" s="25"/>
      <c r="N56" s="25"/>
      <c r="O56" s="25"/>
      <c r="P56" s="36"/>
      <c r="Q56" s="41">
        <v>4</v>
      </c>
      <c r="R56" s="6">
        <v>4</v>
      </c>
      <c r="S56" s="7">
        <v>4</v>
      </c>
      <c r="T56" s="141">
        <v>4</v>
      </c>
      <c r="U56" s="98">
        <v>5</v>
      </c>
      <c r="V56" s="22">
        <v>4</v>
      </c>
      <c r="W56" s="29">
        <v>4</v>
      </c>
      <c r="X56" s="143">
        <v>4</v>
      </c>
      <c r="Y56" s="25">
        <v>5</v>
      </c>
      <c r="Z56" s="25">
        <v>5</v>
      </c>
      <c r="AA56" s="25">
        <v>5</v>
      </c>
      <c r="AB56" s="25">
        <v>5</v>
      </c>
      <c r="AC56" s="25">
        <v>4</v>
      </c>
      <c r="AD56" s="25">
        <v>4</v>
      </c>
      <c r="AF56" s="53">
        <f t="shared" si="2"/>
        <v>4.357142857142857</v>
      </c>
    </row>
    <row r="57" spans="1:32" ht="23.25">
      <c r="A57" s="4">
        <v>55</v>
      </c>
      <c r="B57" s="109">
        <v>2</v>
      </c>
      <c r="C57" s="109">
        <v>8</v>
      </c>
      <c r="D57" s="109">
        <v>2</v>
      </c>
      <c r="E57" s="24"/>
      <c r="F57" s="25"/>
      <c r="G57" s="25"/>
      <c r="H57" s="25"/>
      <c r="I57" s="25"/>
      <c r="J57" s="25"/>
      <c r="K57" s="32"/>
      <c r="L57" s="25"/>
      <c r="M57" s="25"/>
      <c r="N57" s="25"/>
      <c r="O57" s="25"/>
      <c r="P57" s="36"/>
      <c r="Q57" s="41">
        <v>4</v>
      </c>
      <c r="R57" s="6">
        <v>4</v>
      </c>
      <c r="S57" s="7">
        <v>4</v>
      </c>
      <c r="T57" s="141">
        <v>4</v>
      </c>
      <c r="U57" s="98">
        <v>4</v>
      </c>
      <c r="V57" s="22">
        <v>4</v>
      </c>
      <c r="W57" s="29">
        <v>3</v>
      </c>
      <c r="X57" s="143">
        <v>4</v>
      </c>
      <c r="Y57" s="25">
        <v>4</v>
      </c>
      <c r="Z57" s="25">
        <v>4</v>
      </c>
      <c r="AA57" s="25">
        <v>4</v>
      </c>
      <c r="AB57" s="25">
        <v>4</v>
      </c>
      <c r="AC57" s="25">
        <v>4</v>
      </c>
      <c r="AD57" s="25">
        <v>4</v>
      </c>
      <c r="AF57" s="53">
        <f t="shared" si="2"/>
        <v>3.9285714285714284</v>
      </c>
    </row>
    <row r="58" spans="1:32" ht="23.25">
      <c r="A58" s="4">
        <v>56</v>
      </c>
      <c r="B58" s="109">
        <v>1</v>
      </c>
      <c r="C58" s="109">
        <v>8</v>
      </c>
      <c r="D58" s="109">
        <v>10</v>
      </c>
      <c r="E58" s="24"/>
      <c r="F58" s="25"/>
      <c r="G58" s="25"/>
      <c r="H58" s="25"/>
      <c r="I58" s="25"/>
      <c r="J58" s="25"/>
      <c r="K58" s="32"/>
      <c r="L58" s="25"/>
      <c r="M58" s="25"/>
      <c r="N58" s="25"/>
      <c r="O58" s="25"/>
      <c r="P58" s="36"/>
      <c r="Q58" s="41">
        <v>5</v>
      </c>
      <c r="R58" s="6">
        <v>5</v>
      </c>
      <c r="S58" s="7">
        <v>5</v>
      </c>
      <c r="T58" s="141">
        <v>5</v>
      </c>
      <c r="U58" s="98">
        <v>5</v>
      </c>
      <c r="V58" s="22">
        <v>5</v>
      </c>
      <c r="W58" s="29">
        <v>5</v>
      </c>
      <c r="X58" s="143">
        <v>5</v>
      </c>
      <c r="Y58" s="25">
        <v>5</v>
      </c>
      <c r="Z58" s="25">
        <v>5</v>
      </c>
      <c r="AA58" s="25">
        <v>5</v>
      </c>
      <c r="AB58" s="25">
        <v>5</v>
      </c>
      <c r="AC58" s="25">
        <v>5</v>
      </c>
      <c r="AD58" s="25">
        <v>5</v>
      </c>
      <c r="AF58" s="53">
        <f t="shared" si="2"/>
        <v>5</v>
      </c>
    </row>
    <row r="59" spans="1:32" ht="23.25">
      <c r="A59" s="4"/>
      <c r="B59" s="109"/>
      <c r="C59" s="109"/>
      <c r="D59" s="109"/>
      <c r="E59" s="24"/>
      <c r="F59" s="25"/>
      <c r="G59" s="25"/>
      <c r="H59" s="25"/>
      <c r="I59" s="25"/>
      <c r="J59" s="25"/>
      <c r="K59" s="32"/>
      <c r="L59" s="25"/>
      <c r="M59" s="25"/>
      <c r="N59" s="25"/>
      <c r="O59" s="25"/>
      <c r="P59" s="36"/>
      <c r="Q59" s="41"/>
      <c r="R59" s="6"/>
      <c r="S59" s="7"/>
      <c r="T59" s="141"/>
      <c r="U59" s="98"/>
      <c r="V59" s="22"/>
      <c r="W59" s="29"/>
      <c r="X59" s="143"/>
      <c r="Y59" s="25"/>
      <c r="Z59" s="25"/>
      <c r="AA59" s="25"/>
      <c r="AB59" s="25"/>
      <c r="AC59" s="25"/>
      <c r="AD59" s="25"/>
      <c r="AF59" s="53"/>
    </row>
    <row r="60" spans="1:24" ht="23.25">
      <c r="A60" s="8" t="s">
        <v>3</v>
      </c>
      <c r="B60" s="8"/>
      <c r="C60" s="8"/>
      <c r="D60" s="8"/>
      <c r="E60" s="25">
        <f>COUNT(E3:E59)</f>
        <v>0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7"/>
      <c r="Q60" s="7"/>
      <c r="R60" s="7"/>
      <c r="S60" s="7"/>
      <c r="T60" s="7"/>
      <c r="U60" s="7"/>
      <c r="V60" s="6"/>
      <c r="W60" s="6"/>
      <c r="X60" s="6"/>
    </row>
    <row r="62" spans="2:32" s="9" customFormat="1" ht="23.25">
      <c r="B62" s="110"/>
      <c r="C62" s="110"/>
      <c r="D62" s="110"/>
      <c r="E62" s="26" t="s">
        <v>2</v>
      </c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10"/>
      <c r="Q62" s="11">
        <f aca="true" t="shared" si="3" ref="Q62:AD62">AVERAGE(Q3:Q59)</f>
        <v>3.9464285714285716</v>
      </c>
      <c r="R62" s="11">
        <f t="shared" si="3"/>
        <v>4.267857142857143</v>
      </c>
      <c r="S62" s="11">
        <f t="shared" si="3"/>
        <v>4.446428571428571</v>
      </c>
      <c r="T62" s="11">
        <f t="shared" si="3"/>
        <v>4.071428571428571</v>
      </c>
      <c r="U62" s="11">
        <f t="shared" si="3"/>
        <v>4.296296296296297</v>
      </c>
      <c r="V62" s="11">
        <f t="shared" si="3"/>
        <v>4.303571428571429</v>
      </c>
      <c r="W62" s="11">
        <f t="shared" si="3"/>
        <v>4.181818181818182</v>
      </c>
      <c r="X62" s="11">
        <f t="shared" si="3"/>
        <v>4.553571428571429</v>
      </c>
      <c r="Y62" s="11">
        <f t="shared" si="3"/>
        <v>4.714285714285714</v>
      </c>
      <c r="Z62" s="11">
        <f t="shared" si="3"/>
        <v>4.660377358490566</v>
      </c>
      <c r="AA62" s="11">
        <f t="shared" si="3"/>
        <v>4.767857142857143</v>
      </c>
      <c r="AB62" s="11">
        <f t="shared" si="3"/>
        <v>4.732142857142857</v>
      </c>
      <c r="AC62" s="11">
        <f t="shared" si="3"/>
        <v>4.2727272727272725</v>
      </c>
      <c r="AD62" s="11">
        <f t="shared" si="3"/>
        <v>4.218181818181818</v>
      </c>
      <c r="AF62" s="52">
        <f>AVERAGE(Q62:AD62)</f>
        <v>4.388069454006112</v>
      </c>
    </row>
    <row r="63" spans="2:32" s="9" customFormat="1" ht="23.25">
      <c r="B63" s="110"/>
      <c r="C63" s="110"/>
      <c r="D63" s="110"/>
      <c r="E63" s="26" t="s">
        <v>1</v>
      </c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10"/>
      <c r="Q63" s="12">
        <f aca="true" t="shared" si="4" ref="Q63:AD63">STDEV(Q3:Q59)</f>
        <v>0.7488085774844495</v>
      </c>
      <c r="R63" s="12">
        <f t="shared" si="4"/>
        <v>0.6464187055285014</v>
      </c>
      <c r="S63" s="12">
        <f t="shared" si="4"/>
        <v>0.6005949431307983</v>
      </c>
      <c r="T63" s="12">
        <f t="shared" si="4"/>
        <v>0.6566344730280541</v>
      </c>
      <c r="U63" s="12">
        <f t="shared" si="4"/>
        <v>0.690354834374696</v>
      </c>
      <c r="V63" s="12">
        <f t="shared" si="4"/>
        <v>0.6005949431307983</v>
      </c>
      <c r="W63" s="12">
        <f t="shared" si="4"/>
        <v>0.6963106238227906</v>
      </c>
      <c r="X63" s="12">
        <f t="shared" si="4"/>
        <v>0.6005949431307983</v>
      </c>
      <c r="Y63" s="12">
        <f t="shared" si="4"/>
        <v>0.5629237220824106</v>
      </c>
      <c r="Z63" s="12">
        <f t="shared" si="4"/>
        <v>0.552734329924877</v>
      </c>
      <c r="AA63" s="12">
        <f t="shared" si="4"/>
        <v>0.4667516929344161</v>
      </c>
      <c r="AB63" s="12">
        <f t="shared" si="4"/>
        <v>0.48583841041951553</v>
      </c>
      <c r="AC63" s="12">
        <f t="shared" si="4"/>
        <v>0.6513389472789292</v>
      </c>
      <c r="AD63" s="12">
        <f t="shared" si="4"/>
        <v>0.7120889741252191</v>
      </c>
      <c r="AF63" s="52">
        <f>STDEV(AF3:AF59)</f>
        <v>0.45129909520457906</v>
      </c>
    </row>
    <row r="65" spans="2:29" s="13" customFormat="1" ht="23.25">
      <c r="B65" s="20"/>
      <c r="C65" s="150" t="s">
        <v>33</v>
      </c>
      <c r="D65" s="150"/>
      <c r="E65" s="43" t="s">
        <v>12</v>
      </c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6"/>
      <c r="Q65" s="46"/>
      <c r="R65" s="46"/>
      <c r="S65" s="14"/>
      <c r="T65" s="14"/>
      <c r="U65" s="186" t="s">
        <v>34</v>
      </c>
      <c r="V65" s="187"/>
      <c r="W65" s="187"/>
      <c r="X65" s="187"/>
      <c r="Y65" s="187"/>
      <c r="Z65" s="114"/>
      <c r="AA65" s="114"/>
      <c r="AB65" s="20"/>
      <c r="AC65" s="20"/>
    </row>
    <row r="66" spans="2:30" s="13" customFormat="1" ht="23.25">
      <c r="B66" s="20"/>
      <c r="C66" s="20" t="s">
        <v>36</v>
      </c>
      <c r="D66" s="20">
        <f>COUNTIF(B3:B59,1)</f>
        <v>23</v>
      </c>
      <c r="E66" s="181" t="s">
        <v>65</v>
      </c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15">
        <f>COUNTIF(C3:C59,1)</f>
        <v>1</v>
      </c>
      <c r="R66" s="125">
        <f>Q66*100/Q$88</f>
        <v>1.7857142857142858</v>
      </c>
      <c r="S66" s="14"/>
      <c r="T66" s="14"/>
      <c r="U66" s="152" t="s">
        <v>72</v>
      </c>
      <c r="V66" s="44"/>
      <c r="W66" s="44"/>
      <c r="X66" s="44"/>
      <c r="Y66" s="20"/>
      <c r="Z66" s="20">
        <f>COUNTIF(D3:D59,1)</f>
        <v>1</v>
      </c>
      <c r="AA66" s="124">
        <f aca="true" t="shared" si="5" ref="AA66:AA82">Z66*100/Z$85</f>
        <v>1.7857142857142858</v>
      </c>
      <c r="AB66" s="20"/>
      <c r="AC66" s="20"/>
      <c r="AD66" s="27"/>
    </row>
    <row r="67" spans="2:30" s="13" customFormat="1" ht="23.25">
      <c r="B67" s="20"/>
      <c r="C67" s="20" t="s">
        <v>37</v>
      </c>
      <c r="D67" s="20">
        <f>COUNTIF(B3:B59,2)</f>
        <v>33</v>
      </c>
      <c r="E67" s="181" t="s">
        <v>53</v>
      </c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15">
        <f>COUNTIF(C3:C59,2)</f>
        <v>2</v>
      </c>
      <c r="R67" s="125">
        <f aca="true" t="shared" si="6" ref="R67:R87">Q67*100/Q$88</f>
        <v>3.5714285714285716</v>
      </c>
      <c r="S67" s="14"/>
      <c r="T67" s="14"/>
      <c r="U67" s="152" t="s">
        <v>46</v>
      </c>
      <c r="V67" s="44"/>
      <c r="W67" s="44"/>
      <c r="X67" s="44"/>
      <c r="Y67" s="20"/>
      <c r="Z67" s="20">
        <f>COUNTIF(D3:D59,2)</f>
        <v>17</v>
      </c>
      <c r="AA67" s="124">
        <f t="shared" si="5"/>
        <v>30.357142857142858</v>
      </c>
      <c r="AB67" s="20"/>
      <c r="AC67" s="20"/>
      <c r="AD67" s="27"/>
    </row>
    <row r="68" spans="2:30" s="13" customFormat="1" ht="23.25">
      <c r="B68" s="20"/>
      <c r="C68" s="150"/>
      <c r="D68" s="150">
        <f>SUM(D66:D67)</f>
        <v>56</v>
      </c>
      <c r="E68" s="15" t="s">
        <v>50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15">
        <f>COUNTIF(C3:C59,3)</f>
        <v>2</v>
      </c>
      <c r="R68" s="125">
        <f t="shared" si="6"/>
        <v>3.5714285714285716</v>
      </c>
      <c r="S68" s="16"/>
      <c r="T68" s="16"/>
      <c r="U68" s="152" t="s">
        <v>61</v>
      </c>
      <c r="V68" s="44"/>
      <c r="W68" s="44"/>
      <c r="X68" s="44"/>
      <c r="Y68" s="20"/>
      <c r="Z68" s="20">
        <f>COUNTIF(D3:D59,3)</f>
        <v>1</v>
      </c>
      <c r="AA68" s="124">
        <f t="shared" si="5"/>
        <v>1.7857142857142858</v>
      </c>
      <c r="AB68" s="20"/>
      <c r="AC68" s="20"/>
      <c r="AD68" s="27"/>
    </row>
    <row r="69" spans="2:30" s="13" customFormat="1" ht="23.25">
      <c r="B69" s="20"/>
      <c r="C69" s="20"/>
      <c r="D69" s="20"/>
      <c r="E69" s="181" t="s">
        <v>38</v>
      </c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15">
        <f>COUNTIF(C3:C59,4)</f>
        <v>5</v>
      </c>
      <c r="R69" s="125">
        <f t="shared" si="6"/>
        <v>8.928571428571429</v>
      </c>
      <c r="S69" s="14"/>
      <c r="T69" s="14"/>
      <c r="U69" s="153" t="s">
        <v>63</v>
      </c>
      <c r="V69" s="44"/>
      <c r="W69" s="44"/>
      <c r="X69" s="44"/>
      <c r="Y69" s="20"/>
      <c r="Z69" s="20">
        <f>COUNTIF(D3:D59,4)</f>
        <v>1</v>
      </c>
      <c r="AA69" s="124">
        <f t="shared" si="5"/>
        <v>1.7857142857142858</v>
      </c>
      <c r="AB69" s="20"/>
      <c r="AC69" s="20"/>
      <c r="AD69" s="27"/>
    </row>
    <row r="70" spans="2:30" s="13" customFormat="1" ht="23.25">
      <c r="B70" s="20"/>
      <c r="C70" s="20"/>
      <c r="D70" s="20"/>
      <c r="E70" s="181" t="s">
        <v>49</v>
      </c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15">
        <f>COUNTIF(C3:C59,5)</f>
        <v>3</v>
      </c>
      <c r="R70" s="125">
        <f t="shared" si="6"/>
        <v>5.357142857142857</v>
      </c>
      <c r="S70" s="14"/>
      <c r="T70" s="14"/>
      <c r="U70" s="152" t="s">
        <v>43</v>
      </c>
      <c r="V70" s="45"/>
      <c r="W70" s="44"/>
      <c r="X70" s="44"/>
      <c r="Y70" s="20"/>
      <c r="Z70" s="20">
        <f>COUNTIF(D3:D59,5)</f>
        <v>3</v>
      </c>
      <c r="AA70" s="124">
        <f t="shared" si="5"/>
        <v>5.357142857142857</v>
      </c>
      <c r="AB70" s="20"/>
      <c r="AC70" s="20"/>
      <c r="AD70" s="27"/>
    </row>
    <row r="71" spans="2:30" s="13" customFormat="1" ht="23.25">
      <c r="B71" s="20"/>
      <c r="C71" s="20"/>
      <c r="D71" s="20"/>
      <c r="E71" s="15" t="s">
        <v>87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15">
        <f>COUNTIF(C3:C59,6)</f>
        <v>1</v>
      </c>
      <c r="R71" s="125">
        <f t="shared" si="6"/>
        <v>1.7857142857142858</v>
      </c>
      <c r="S71" s="14"/>
      <c r="T71" s="14"/>
      <c r="U71" s="152" t="s">
        <v>66</v>
      </c>
      <c r="V71" s="45"/>
      <c r="W71" s="44"/>
      <c r="X71" s="44"/>
      <c r="Y71" s="20"/>
      <c r="Z71" s="20">
        <f>COUNTIF(D3:D59,6)</f>
        <v>3</v>
      </c>
      <c r="AA71" s="124">
        <f t="shared" si="5"/>
        <v>5.357142857142857</v>
      </c>
      <c r="AB71" s="20"/>
      <c r="AC71" s="20"/>
      <c r="AD71" s="27"/>
    </row>
    <row r="72" spans="2:30" s="13" customFormat="1" ht="23.25">
      <c r="B72" s="20"/>
      <c r="C72" s="20"/>
      <c r="D72" s="20"/>
      <c r="E72" s="15" t="s">
        <v>88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15">
        <f>COUNTIF(C3:C59,7)</f>
        <v>1</v>
      </c>
      <c r="R72" s="125">
        <f t="shared" si="6"/>
        <v>1.7857142857142858</v>
      </c>
      <c r="S72" s="14"/>
      <c r="T72" s="14"/>
      <c r="U72" s="152" t="s">
        <v>39</v>
      </c>
      <c r="V72" s="45"/>
      <c r="W72" s="44"/>
      <c r="X72" s="44"/>
      <c r="Y72" s="20"/>
      <c r="Z72" s="20">
        <f>COUNTIF(D3:D59,7)</f>
        <v>7</v>
      </c>
      <c r="AA72" s="124">
        <f t="shared" si="5"/>
        <v>12.5</v>
      </c>
      <c r="AB72" s="20"/>
      <c r="AC72" s="20"/>
      <c r="AD72" s="27"/>
    </row>
    <row r="73" spans="2:30" s="13" customFormat="1" ht="23.25">
      <c r="B73" s="20"/>
      <c r="C73" s="20"/>
      <c r="D73" s="20"/>
      <c r="E73" s="15" t="s">
        <v>42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15">
        <f>COUNTIF(C3:C59,8)</f>
        <v>21</v>
      </c>
      <c r="R73" s="125">
        <f t="shared" si="6"/>
        <v>37.5</v>
      </c>
      <c r="S73" s="14"/>
      <c r="T73" s="14"/>
      <c r="U73" s="152" t="s">
        <v>54</v>
      </c>
      <c r="V73" s="45"/>
      <c r="W73" s="44"/>
      <c r="X73" s="44"/>
      <c r="Y73" s="20"/>
      <c r="Z73" s="20">
        <f>COUNTIF(D3:D59,8)</f>
        <v>2</v>
      </c>
      <c r="AA73" s="124">
        <f t="shared" si="5"/>
        <v>3.5714285714285716</v>
      </c>
      <c r="AB73" s="20"/>
      <c r="AC73" s="20"/>
      <c r="AD73" s="27"/>
    </row>
    <row r="74" spans="2:30" s="13" customFormat="1" ht="23.25">
      <c r="B74" s="20"/>
      <c r="C74" s="20"/>
      <c r="D74" s="20"/>
      <c r="E74" s="15" t="s">
        <v>89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15">
        <f>COUNTIF(C3:C59,9)</f>
        <v>1</v>
      </c>
      <c r="R74" s="125">
        <f t="shared" si="6"/>
        <v>1.7857142857142858</v>
      </c>
      <c r="S74" s="14"/>
      <c r="T74" s="14"/>
      <c r="U74" s="152" t="s">
        <v>29</v>
      </c>
      <c r="V74" s="45"/>
      <c r="W74" s="44"/>
      <c r="X74" s="44"/>
      <c r="Y74" s="20"/>
      <c r="Z74" s="20">
        <f>COUNTIF(D3:D59,9)</f>
        <v>3</v>
      </c>
      <c r="AA74" s="124">
        <f t="shared" si="5"/>
        <v>5.357142857142857</v>
      </c>
      <c r="AB74" s="20"/>
      <c r="AC74" s="20"/>
      <c r="AD74" s="27"/>
    </row>
    <row r="75" spans="2:30" s="13" customFormat="1" ht="23.25">
      <c r="B75" s="20"/>
      <c r="C75" s="20"/>
      <c r="D75" s="20"/>
      <c r="E75" s="15" t="s">
        <v>90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15">
        <f>COUNTIF(C3:C59,10)</f>
        <v>2</v>
      </c>
      <c r="R75" s="125">
        <f t="shared" si="6"/>
        <v>3.5714285714285716</v>
      </c>
      <c r="S75" s="14"/>
      <c r="T75" s="14"/>
      <c r="U75" s="152" t="s">
        <v>41</v>
      </c>
      <c r="V75" s="45"/>
      <c r="W75" s="44"/>
      <c r="X75" s="44"/>
      <c r="Y75" s="20"/>
      <c r="Z75" s="20">
        <f>COUNTIF(D3:D59,10)</f>
        <v>6</v>
      </c>
      <c r="AA75" s="124">
        <f t="shared" si="5"/>
        <v>10.714285714285714</v>
      </c>
      <c r="AB75" s="20"/>
      <c r="AC75" s="20"/>
      <c r="AD75" s="27"/>
    </row>
    <row r="76" spans="2:30" s="13" customFormat="1" ht="23.25">
      <c r="B76" s="20"/>
      <c r="C76" s="20"/>
      <c r="D76" s="20"/>
      <c r="E76" s="15" t="s">
        <v>91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15">
        <f>COUNTIF(C3:C59,11)</f>
        <v>2</v>
      </c>
      <c r="R76" s="125">
        <f t="shared" si="6"/>
        <v>3.5714285714285716</v>
      </c>
      <c r="S76" s="14"/>
      <c r="T76" s="14"/>
      <c r="U76" s="152" t="s">
        <v>56</v>
      </c>
      <c r="V76" s="45"/>
      <c r="W76" s="44"/>
      <c r="X76" s="44"/>
      <c r="Y76" s="20"/>
      <c r="Z76" s="20">
        <f>COUNTIF(D3:D59,11)</f>
        <v>2</v>
      </c>
      <c r="AA76" s="124">
        <f t="shared" si="5"/>
        <v>3.5714285714285716</v>
      </c>
      <c r="AB76" s="20"/>
      <c r="AC76" s="20"/>
      <c r="AD76" s="27"/>
    </row>
    <row r="77" spans="2:30" s="13" customFormat="1" ht="23.25">
      <c r="B77" s="20"/>
      <c r="C77" s="20"/>
      <c r="D77" s="20"/>
      <c r="E77" s="15" t="s">
        <v>51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15">
        <f>COUNTIF(C3:C59,12)</f>
        <v>2</v>
      </c>
      <c r="R77" s="125">
        <f t="shared" si="6"/>
        <v>3.5714285714285716</v>
      </c>
      <c r="S77" s="14"/>
      <c r="T77" s="14"/>
      <c r="U77" s="152" t="s">
        <v>73</v>
      </c>
      <c r="V77" s="45"/>
      <c r="W77" s="44"/>
      <c r="X77" s="44"/>
      <c r="Y77" s="20"/>
      <c r="Z77" s="20">
        <f>COUNTIF(D3:D59,12)</f>
        <v>1</v>
      </c>
      <c r="AA77" s="124">
        <f t="shared" si="5"/>
        <v>1.7857142857142858</v>
      </c>
      <c r="AB77" s="20"/>
      <c r="AC77" s="20"/>
      <c r="AD77" s="27"/>
    </row>
    <row r="78" spans="2:30" s="13" customFormat="1" ht="23.25">
      <c r="B78" s="20"/>
      <c r="C78" s="20"/>
      <c r="D78" s="20"/>
      <c r="E78" s="15" t="s">
        <v>45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15">
        <f>COUNTIF(C3:C59,13)</f>
        <v>1</v>
      </c>
      <c r="R78" s="125">
        <f t="shared" si="6"/>
        <v>1.7857142857142858</v>
      </c>
      <c r="S78" s="14"/>
      <c r="T78" s="14"/>
      <c r="U78" s="152" t="s">
        <v>152</v>
      </c>
      <c r="V78" s="45"/>
      <c r="W78" s="44"/>
      <c r="X78" s="44"/>
      <c r="Y78" s="20"/>
      <c r="Z78" s="20">
        <f>COUNTIF(D3:D59,13)</f>
        <v>3</v>
      </c>
      <c r="AA78" s="124">
        <f t="shared" si="5"/>
        <v>5.357142857142857</v>
      </c>
      <c r="AB78" s="20"/>
      <c r="AC78" s="20"/>
      <c r="AD78" s="27"/>
    </row>
    <row r="79" spans="2:30" s="13" customFormat="1" ht="23.25">
      <c r="B79" s="20"/>
      <c r="C79" s="20"/>
      <c r="D79" s="20"/>
      <c r="E79" s="15" t="s">
        <v>60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15">
        <f>COUNTIF(C3:C59,14)</f>
        <v>1</v>
      </c>
      <c r="R79" s="125">
        <f t="shared" si="6"/>
        <v>1.7857142857142858</v>
      </c>
      <c r="S79" s="14"/>
      <c r="T79" s="14"/>
      <c r="U79" s="13" t="s">
        <v>77</v>
      </c>
      <c r="Z79" s="20">
        <f>COUNTIF(D3:D59,0)</f>
        <v>3</v>
      </c>
      <c r="AA79" s="124">
        <f t="shared" si="5"/>
        <v>5.357142857142857</v>
      </c>
      <c r="AB79" s="20"/>
      <c r="AC79" s="20"/>
      <c r="AD79" s="27"/>
    </row>
    <row r="80" spans="2:30" s="13" customFormat="1" ht="23.25">
      <c r="B80" s="20"/>
      <c r="C80" s="20"/>
      <c r="D80" s="20"/>
      <c r="E80" s="15" t="s">
        <v>92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15">
        <f>COUNTIF(C3:C59,15)</f>
        <v>1</v>
      </c>
      <c r="R80" s="125">
        <f t="shared" si="6"/>
        <v>1.7857142857142858</v>
      </c>
      <c r="S80" s="14"/>
      <c r="T80" s="14"/>
      <c r="U80" s="15" t="s">
        <v>121</v>
      </c>
      <c r="Z80" s="20">
        <f>COUNTIF(D3:D59,14)</f>
        <v>1</v>
      </c>
      <c r="AA80" s="124">
        <f t="shared" si="5"/>
        <v>1.7857142857142858</v>
      </c>
      <c r="AB80" s="20"/>
      <c r="AC80" s="20"/>
      <c r="AD80" s="27"/>
    </row>
    <row r="81" spans="2:30" s="13" customFormat="1" ht="23.25">
      <c r="B81" s="20"/>
      <c r="C81" s="20"/>
      <c r="D81" s="20"/>
      <c r="E81" s="15" t="s">
        <v>93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15">
        <f>COUNTIF(C3:C59,16)</f>
        <v>1</v>
      </c>
      <c r="R81" s="125">
        <f t="shared" si="6"/>
        <v>1.7857142857142858</v>
      </c>
      <c r="S81" s="14"/>
      <c r="T81" s="14"/>
      <c r="U81" s="152" t="s">
        <v>124</v>
      </c>
      <c r="V81" s="45"/>
      <c r="W81" s="44"/>
      <c r="X81" s="44"/>
      <c r="Y81" s="20"/>
      <c r="Z81" s="20">
        <f>COUNTIF(D3:D60,15)</f>
        <v>1</v>
      </c>
      <c r="AA81" s="124">
        <f t="shared" si="5"/>
        <v>1.7857142857142858</v>
      </c>
      <c r="AB81" s="20"/>
      <c r="AC81" s="20"/>
      <c r="AD81" s="27"/>
    </row>
    <row r="82" spans="2:30" s="13" customFormat="1" ht="23.25">
      <c r="B82" s="20"/>
      <c r="C82" s="20"/>
      <c r="D82" s="20"/>
      <c r="E82" s="15" t="s">
        <v>76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15">
        <f>COUNTIF(C3:C59,17)</f>
        <v>1</v>
      </c>
      <c r="R82" s="125">
        <f t="shared" si="6"/>
        <v>1.7857142857142858</v>
      </c>
      <c r="S82" s="14"/>
      <c r="T82" s="14"/>
      <c r="U82" s="15" t="s">
        <v>125</v>
      </c>
      <c r="Z82" s="20">
        <f>COUNTIF(D3:D59,16)</f>
        <v>1</v>
      </c>
      <c r="AA82" s="124">
        <f t="shared" si="5"/>
        <v>1.7857142857142858</v>
      </c>
      <c r="AB82" s="20"/>
      <c r="AC82" s="20"/>
      <c r="AD82" s="27"/>
    </row>
    <row r="83" spans="2:30" s="13" customFormat="1" ht="23.25">
      <c r="B83" s="20"/>
      <c r="C83" s="20"/>
      <c r="D83" s="20"/>
      <c r="E83" s="15" t="s">
        <v>52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15">
        <f>COUNTIF(C3:C59,18)</f>
        <v>1</v>
      </c>
      <c r="R83" s="125">
        <f t="shared" si="6"/>
        <v>1.7857142857142858</v>
      </c>
      <c r="S83" s="14"/>
      <c r="T83" s="14"/>
      <c r="U83" s="47"/>
      <c r="V83" s="45"/>
      <c r="W83" s="44"/>
      <c r="X83" s="44"/>
      <c r="Y83" s="20"/>
      <c r="Z83" s="20"/>
      <c r="AA83" s="20"/>
      <c r="AB83" s="20"/>
      <c r="AC83" s="20"/>
      <c r="AD83" s="27"/>
    </row>
    <row r="84" spans="2:30" s="13" customFormat="1" ht="23.25">
      <c r="B84" s="20"/>
      <c r="C84" s="20"/>
      <c r="D84" s="20"/>
      <c r="E84" s="15" t="s">
        <v>94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15">
        <f>COUNTIF(C3:C59,19)</f>
        <v>1</v>
      </c>
      <c r="R84" s="125">
        <f t="shared" si="6"/>
        <v>1.7857142857142858</v>
      </c>
      <c r="S84" s="14"/>
      <c r="T84" s="14"/>
      <c r="U84" s="47"/>
      <c r="V84" s="45"/>
      <c r="W84" s="44"/>
      <c r="X84" s="44"/>
      <c r="Y84" s="20"/>
      <c r="Z84" s="20"/>
      <c r="AA84" s="20"/>
      <c r="AB84" s="20"/>
      <c r="AC84" s="20"/>
      <c r="AD84" s="27"/>
    </row>
    <row r="85" spans="2:30" s="13" customFormat="1" ht="23.25">
      <c r="B85" s="20"/>
      <c r="C85" s="20"/>
      <c r="D85" s="20"/>
      <c r="E85" s="15" t="s">
        <v>55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15">
        <f>COUNTIF(C3:C59,20)</f>
        <v>3</v>
      </c>
      <c r="R85" s="125">
        <f t="shared" si="6"/>
        <v>5.357142857142857</v>
      </c>
      <c r="S85" s="14"/>
      <c r="T85" s="14"/>
      <c r="U85" s="154"/>
      <c r="V85" s="155"/>
      <c r="W85" s="156"/>
      <c r="X85" s="156"/>
      <c r="Y85" s="157"/>
      <c r="Z85" s="157">
        <f>SUM(Z66:Z84)</f>
        <v>56</v>
      </c>
      <c r="AA85" s="158">
        <f>SUM(AA66:AA81)</f>
        <v>98.21428571428572</v>
      </c>
      <c r="AB85" s="20"/>
      <c r="AC85" s="20"/>
      <c r="AD85" s="27"/>
    </row>
    <row r="86" spans="2:30" s="13" customFormat="1" ht="23.25">
      <c r="B86" s="20"/>
      <c r="C86" s="20"/>
      <c r="D86" s="20"/>
      <c r="E86" s="15" t="s">
        <v>48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15">
        <f>COUNTIF(C3:C59,21)</f>
        <v>2</v>
      </c>
      <c r="R86" s="125">
        <f t="shared" si="6"/>
        <v>3.5714285714285716</v>
      </c>
      <c r="S86" s="14"/>
      <c r="T86" s="14"/>
      <c r="U86" s="47"/>
      <c r="V86" s="45"/>
      <c r="W86" s="44"/>
      <c r="X86" s="44"/>
      <c r="Y86" s="20"/>
      <c r="Z86" s="20"/>
      <c r="AA86" s="20"/>
      <c r="AB86" s="20"/>
      <c r="AC86" s="20"/>
      <c r="AD86" s="27"/>
    </row>
    <row r="87" spans="2:30" s="13" customFormat="1" ht="23.25">
      <c r="B87" s="20"/>
      <c r="C87" s="20"/>
      <c r="D87" s="20"/>
      <c r="E87" s="15" t="s">
        <v>62</v>
      </c>
      <c r="P87" s="14"/>
      <c r="Q87" s="115">
        <f>COUNTIF(C3:C59,22)</f>
        <v>1</v>
      </c>
      <c r="R87" s="125">
        <f t="shared" si="6"/>
        <v>1.7857142857142858</v>
      </c>
      <c r="S87" s="14"/>
      <c r="T87" s="14"/>
      <c r="U87" s="14"/>
      <c r="V87" s="19"/>
      <c r="W87" s="44"/>
      <c r="X87" s="44"/>
      <c r="Y87" s="20"/>
      <c r="Z87" s="20"/>
      <c r="AA87" s="20"/>
      <c r="AB87" s="20"/>
      <c r="AC87" s="20"/>
      <c r="AD87" s="27"/>
    </row>
    <row r="88" spans="2:30" s="13" customFormat="1" ht="23.25">
      <c r="B88" s="20"/>
      <c r="C88" s="20"/>
      <c r="D88" s="20"/>
      <c r="E88" s="43" t="s">
        <v>4</v>
      </c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6">
        <f>SUM(Q66:Q87)</f>
        <v>56</v>
      </c>
      <c r="Q88" s="43">
        <f>SUM(Q66:Q87)</f>
        <v>56</v>
      </c>
      <c r="R88" s="126">
        <f>SUM(R66:R87)</f>
        <v>100.00000000000004</v>
      </c>
      <c r="S88" s="14"/>
      <c r="T88" s="14"/>
      <c r="U88" s="14"/>
      <c r="V88" s="19"/>
      <c r="W88" s="44"/>
      <c r="X88" s="44"/>
      <c r="Y88" s="20"/>
      <c r="Z88" s="20"/>
      <c r="AA88" s="20"/>
      <c r="AB88" s="20"/>
      <c r="AC88" s="20"/>
      <c r="AD88" s="27"/>
    </row>
    <row r="89" spans="2:30" s="13" customFormat="1" ht="23.25">
      <c r="B89" s="20"/>
      <c r="C89" s="20"/>
      <c r="D89" s="20"/>
      <c r="P89" s="14"/>
      <c r="Q89" s="42"/>
      <c r="R89" s="14"/>
      <c r="S89" s="14"/>
      <c r="T89" s="14"/>
      <c r="U89" s="14"/>
      <c r="V89" s="19"/>
      <c r="W89" s="44"/>
      <c r="X89" s="44"/>
      <c r="Y89" s="20"/>
      <c r="Z89" s="20"/>
      <c r="AA89" s="20"/>
      <c r="AB89" s="20"/>
      <c r="AC89" s="20"/>
      <c r="AD89" s="27"/>
    </row>
    <row r="90" spans="2:30" s="13" customFormat="1" ht="23.25">
      <c r="B90" s="20"/>
      <c r="C90" s="20"/>
      <c r="D90" s="20"/>
      <c r="P90" s="14"/>
      <c r="Q90" s="14"/>
      <c r="R90" s="14"/>
      <c r="S90" s="14"/>
      <c r="T90" s="14"/>
      <c r="U90" s="14"/>
      <c r="V90" s="19"/>
      <c r="W90" s="44"/>
      <c r="X90" s="44"/>
      <c r="Y90" s="20"/>
      <c r="Z90" s="20"/>
      <c r="AA90" s="20"/>
      <c r="AB90" s="20"/>
      <c r="AC90" s="20"/>
      <c r="AD90" s="27"/>
    </row>
    <row r="91" spans="2:30" s="13" customFormat="1" ht="23.25">
      <c r="B91" s="20"/>
      <c r="C91" s="20"/>
      <c r="D91" s="20"/>
      <c r="P91" s="14"/>
      <c r="Q91" s="14"/>
      <c r="R91" s="14"/>
      <c r="S91" s="14"/>
      <c r="T91" s="14"/>
      <c r="U91" s="14"/>
      <c r="V91" s="19"/>
      <c r="W91" s="44"/>
      <c r="X91" s="44"/>
      <c r="Y91" s="20"/>
      <c r="Z91" s="20"/>
      <c r="AA91" s="20"/>
      <c r="AB91" s="20"/>
      <c r="AC91" s="20"/>
      <c r="AD91" s="27"/>
    </row>
    <row r="92" spans="2:30" s="13" customFormat="1" ht="23.25">
      <c r="B92" s="20"/>
      <c r="C92" s="20"/>
      <c r="D92" s="20"/>
      <c r="P92" s="14"/>
      <c r="Q92" s="14"/>
      <c r="R92" s="14"/>
      <c r="S92" s="14"/>
      <c r="T92" s="14"/>
      <c r="U92" s="14"/>
      <c r="V92" s="45"/>
      <c r="W92" s="20"/>
      <c r="X92" s="20"/>
      <c r="Y92" s="20"/>
      <c r="Z92" s="20"/>
      <c r="AA92" s="20"/>
      <c r="AB92" s="20"/>
      <c r="AC92" s="20"/>
      <c r="AD92" s="27"/>
    </row>
    <row r="93" spans="30:31" ht="23.25">
      <c r="AD93" s="27"/>
      <c r="AE93" s="13"/>
    </row>
    <row r="94" spans="30:31" ht="23.25">
      <c r="AD94" s="27"/>
      <c r="AE94" s="13"/>
    </row>
    <row r="95" spans="22:31" ht="23.25">
      <c r="V95" s="19"/>
      <c r="W95" s="19"/>
      <c r="AE95" s="30"/>
    </row>
  </sheetData>
  <sheetProtection/>
  <autoFilter ref="A2:AF2">
    <sortState ref="A3:AF95">
      <sortCondition sortBy="value" ref="A3:A95"/>
    </sortState>
  </autoFilter>
  <mergeCells count="8">
    <mergeCell ref="E70:P70"/>
    <mergeCell ref="Q1:U1"/>
    <mergeCell ref="V1:X1"/>
    <mergeCell ref="E66:P66"/>
    <mergeCell ref="E67:P67"/>
    <mergeCell ref="E69:P69"/>
    <mergeCell ref="F1:M1"/>
    <mergeCell ref="U65:Y6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0"/>
  <sheetViews>
    <sheetView zoomScalePageLayoutView="0" workbookViewId="0" topLeftCell="A4">
      <selection activeCell="F9" sqref="F9"/>
    </sheetView>
  </sheetViews>
  <sheetFormatPr defaultColWidth="8.8515625" defaultRowHeight="21.75"/>
  <cols>
    <col min="1" max="1" width="5.421875" style="146" customWidth="1"/>
    <col min="2" max="2" width="57.8515625" style="145" customWidth="1"/>
    <col min="3" max="3" width="8.8515625" style="146" customWidth="1"/>
    <col min="4" max="16384" width="8.8515625" style="144" customWidth="1"/>
  </cols>
  <sheetData>
    <row r="1" ht="22.5" thickBot="1"/>
    <row r="2" spans="1:3" ht="23.25" thickBot="1" thickTop="1">
      <c r="A2" s="147" t="s">
        <v>0</v>
      </c>
      <c r="B2" s="147" t="s">
        <v>35</v>
      </c>
      <c r="C2" s="147" t="s">
        <v>6</v>
      </c>
    </row>
    <row r="3" spans="1:3" ht="24" thickTop="1">
      <c r="A3" s="146">
        <v>1</v>
      </c>
      <c r="B3" s="148" t="s">
        <v>75</v>
      </c>
      <c r="C3" s="146">
        <v>14</v>
      </c>
    </row>
    <row r="4" spans="1:3" ht="23.25">
      <c r="A4" s="146">
        <v>2</v>
      </c>
      <c r="B4" s="148" t="s">
        <v>40</v>
      </c>
      <c r="C4" s="146">
        <v>10</v>
      </c>
    </row>
    <row r="5" spans="1:3" ht="23.25">
      <c r="A5" s="146">
        <v>3</v>
      </c>
      <c r="B5" s="148" t="s">
        <v>58</v>
      </c>
      <c r="C5" s="146">
        <v>9</v>
      </c>
    </row>
    <row r="6" spans="1:3" ht="21.75">
      <c r="A6" s="146">
        <v>4</v>
      </c>
      <c r="B6" s="145" t="s">
        <v>71</v>
      </c>
      <c r="C6" s="146">
        <v>6</v>
      </c>
    </row>
    <row r="7" spans="1:3" ht="21.75">
      <c r="A7" s="146">
        <v>5</v>
      </c>
      <c r="B7" s="145" t="s">
        <v>44</v>
      </c>
      <c r="C7" s="146">
        <v>4</v>
      </c>
    </row>
    <row r="8" spans="1:3" ht="21.75">
      <c r="A8" s="146">
        <v>6</v>
      </c>
      <c r="B8" s="145" t="s">
        <v>28</v>
      </c>
      <c r="C8" s="146">
        <v>1</v>
      </c>
    </row>
    <row r="9" spans="1:4" ht="22.5" thickBot="1">
      <c r="A9" s="146">
        <v>7</v>
      </c>
      <c r="B9" s="145" t="s">
        <v>122</v>
      </c>
      <c r="C9" s="146">
        <v>4</v>
      </c>
      <c r="D9" s="144">
        <f>SUM(C3:C9)</f>
        <v>48</v>
      </c>
    </row>
    <row r="10" spans="1:3" ht="22.5" thickTop="1">
      <c r="A10" s="149"/>
      <c r="B10" s="149" t="s">
        <v>77</v>
      </c>
      <c r="C10" s="149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N8" sqref="N8"/>
    </sheetView>
  </sheetViews>
  <sheetFormatPr defaultColWidth="9.140625" defaultRowHeight="21.75"/>
  <cols>
    <col min="1" max="1" width="11.28125" style="48" customWidth="1"/>
    <col min="2" max="2" width="11.57421875" style="48" customWidth="1"/>
    <col min="3" max="3" width="11.7109375" style="48" customWidth="1"/>
    <col min="4" max="7" width="9.140625" style="48" customWidth="1"/>
    <col min="8" max="8" width="8.00390625" style="48" customWidth="1"/>
    <col min="9" max="10" width="7.8515625" style="48" customWidth="1"/>
    <col min="11" max="11" width="9.57421875" style="48" customWidth="1"/>
    <col min="12" max="12" width="8.7109375" style="48" customWidth="1"/>
    <col min="13" max="16384" width="9.140625" style="48" customWidth="1"/>
  </cols>
  <sheetData>
    <row r="1" spans="1:11" ht="26.25">
      <c r="A1" s="188" t="s">
        <v>20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26.25">
      <c r="A2" s="188" t="s">
        <v>78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26.25">
      <c r="A3" s="188" t="s">
        <v>79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1" ht="10.5" customHeight="1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6" spans="1:2" ht="24">
      <c r="A6" s="49" t="s">
        <v>118</v>
      </c>
      <c r="B6" s="49"/>
    </row>
    <row r="7" spans="1:2" ht="24">
      <c r="A7" s="49" t="s">
        <v>154</v>
      </c>
      <c r="B7" s="49"/>
    </row>
    <row r="8" spans="1:2" ht="24">
      <c r="A8" s="180" t="s">
        <v>151</v>
      </c>
      <c r="B8" s="49"/>
    </row>
    <row r="9" spans="1:2" ht="24">
      <c r="A9" s="180" t="s">
        <v>143</v>
      </c>
      <c r="B9" s="49"/>
    </row>
    <row r="10" spans="1:2" ht="24">
      <c r="A10" s="49" t="s">
        <v>147</v>
      </c>
      <c r="B10" s="49"/>
    </row>
    <row r="11" spans="1:2" ht="24">
      <c r="A11" s="49" t="s">
        <v>148</v>
      </c>
      <c r="B11" s="49"/>
    </row>
    <row r="12" spans="1:11" ht="24">
      <c r="A12" s="190" t="s">
        <v>149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</row>
    <row r="13" spans="1:2" ht="24">
      <c r="A13" s="49" t="s">
        <v>150</v>
      </c>
      <c r="B13" s="49"/>
    </row>
    <row r="14" spans="1:2" s="50" customFormat="1" ht="24">
      <c r="A14" s="49" t="s">
        <v>31</v>
      </c>
      <c r="B14" s="49"/>
    </row>
    <row r="15" spans="1:2" s="50" customFormat="1" ht="24">
      <c r="A15" s="94" t="s">
        <v>144</v>
      </c>
      <c r="B15" s="49"/>
    </row>
    <row r="16" spans="1:2" s="50" customFormat="1" ht="24">
      <c r="A16" s="178" t="s">
        <v>145</v>
      </c>
      <c r="B16" s="49"/>
    </row>
    <row r="17" ht="24">
      <c r="A17" s="178" t="s">
        <v>146</v>
      </c>
    </row>
    <row r="18" ht="24">
      <c r="A18" s="178"/>
    </row>
  </sheetData>
  <sheetProtection/>
  <mergeCells count="5">
    <mergeCell ref="A1:K1"/>
    <mergeCell ref="A2:K2"/>
    <mergeCell ref="A3:K3"/>
    <mergeCell ref="A4:K4"/>
    <mergeCell ref="A12:K12"/>
  </mergeCells>
  <printOptions/>
  <pageMargins left="0.5118110236220472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4"/>
  <sheetViews>
    <sheetView zoomScalePageLayoutView="0" workbookViewId="0" topLeftCell="A124">
      <selection activeCell="E130" sqref="E130"/>
    </sheetView>
  </sheetViews>
  <sheetFormatPr defaultColWidth="9.140625" defaultRowHeight="21.75"/>
  <cols>
    <col min="1" max="1" width="12.421875" style="48" customWidth="1"/>
    <col min="2" max="2" width="9.140625" style="48" customWidth="1"/>
    <col min="3" max="3" width="17.7109375" style="48" customWidth="1"/>
    <col min="4" max="4" width="31.57421875" style="48" customWidth="1"/>
    <col min="5" max="5" width="8.28125" style="54" customWidth="1"/>
    <col min="6" max="6" width="8.421875" style="54" customWidth="1"/>
    <col min="7" max="7" width="16.8515625" style="54" customWidth="1"/>
    <col min="8" max="16384" width="9.140625" style="48" customWidth="1"/>
  </cols>
  <sheetData>
    <row r="1" spans="1:18" ht="26.25">
      <c r="A1" s="189" t="s">
        <v>78</v>
      </c>
      <c r="B1" s="189"/>
      <c r="C1" s="189"/>
      <c r="D1" s="189"/>
      <c r="E1" s="189"/>
      <c r="F1" s="189"/>
      <c r="G1" s="189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</row>
    <row r="2" spans="1:18" ht="26.25">
      <c r="A2" s="189" t="s">
        <v>79</v>
      </c>
      <c r="B2" s="189"/>
      <c r="C2" s="189"/>
      <c r="D2" s="189"/>
      <c r="E2" s="189"/>
      <c r="F2" s="189"/>
      <c r="G2" s="189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1:18" ht="26.25">
      <c r="A3" s="189" t="s">
        <v>80</v>
      </c>
      <c r="B3" s="189"/>
      <c r="C3" s="189"/>
      <c r="D3" s="189"/>
      <c r="E3" s="189"/>
      <c r="F3" s="189"/>
      <c r="G3" s="189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</row>
    <row r="4" spans="1:8" ht="24">
      <c r="A4" s="189" t="s">
        <v>81</v>
      </c>
      <c r="B4" s="189"/>
      <c r="C4" s="189"/>
      <c r="D4" s="189"/>
      <c r="E4" s="189"/>
      <c r="F4" s="189"/>
      <c r="G4" s="189"/>
      <c r="H4" s="62"/>
    </row>
    <row r="5" spans="1:7" ht="24">
      <c r="A5" s="189"/>
      <c r="B5" s="189"/>
      <c r="C5" s="189"/>
      <c r="D5" s="189"/>
      <c r="E5" s="189"/>
      <c r="F5" s="189"/>
      <c r="G5" s="189"/>
    </row>
    <row r="6" ht="24">
      <c r="A6" s="55" t="s">
        <v>24</v>
      </c>
    </row>
    <row r="7" ht="10.5" customHeight="1"/>
    <row r="8" ht="24">
      <c r="A8" s="63" t="s">
        <v>82</v>
      </c>
    </row>
    <row r="9" ht="18" customHeight="1" thickBot="1">
      <c r="A9" s="63"/>
    </row>
    <row r="10" spans="1:6" ht="25.5" thickBot="1" thickTop="1">
      <c r="A10" s="63"/>
      <c r="B10" s="193" t="s">
        <v>33</v>
      </c>
      <c r="C10" s="193"/>
      <c r="D10" s="193"/>
      <c r="E10" s="58" t="s">
        <v>8</v>
      </c>
      <c r="F10" s="58" t="s">
        <v>7</v>
      </c>
    </row>
    <row r="11" spans="1:6" ht="24.75" thickTop="1">
      <c r="A11" s="63"/>
      <c r="B11" s="64"/>
      <c r="C11" s="64" t="s">
        <v>37</v>
      </c>
      <c r="D11" s="69"/>
      <c r="E11" s="65">
        <f>คีย์ข้อมูล!D67</f>
        <v>33</v>
      </c>
      <c r="F11" s="66">
        <f>E11*100/E13</f>
        <v>58.92857142857143</v>
      </c>
    </row>
    <row r="12" spans="1:6" ht="24.75" thickBot="1">
      <c r="A12" s="63"/>
      <c r="B12" s="64"/>
      <c r="C12" s="64" t="s">
        <v>36</v>
      </c>
      <c r="D12" s="64"/>
      <c r="E12" s="65">
        <f>คีย์ข้อมูล!D66</f>
        <v>23</v>
      </c>
      <c r="F12" s="66">
        <f>E12*100/E13</f>
        <v>41.07142857142857</v>
      </c>
    </row>
    <row r="13" spans="1:6" ht="25.5" thickBot="1" thickTop="1">
      <c r="A13" s="63"/>
      <c r="B13" s="193" t="s">
        <v>4</v>
      </c>
      <c r="C13" s="193"/>
      <c r="D13" s="193"/>
      <c r="E13" s="67">
        <f>SUM(E11:E12)</f>
        <v>56</v>
      </c>
      <c r="F13" s="68">
        <f>SUM(F11:F12)</f>
        <v>100</v>
      </c>
    </row>
    <row r="14" spans="1:6" ht="24.75" thickTop="1">
      <c r="A14" s="63"/>
      <c r="B14" s="69"/>
      <c r="C14" s="69"/>
      <c r="D14" s="69"/>
      <c r="E14" s="70"/>
      <c r="F14" s="71"/>
    </row>
    <row r="15" spans="1:4" ht="24">
      <c r="A15" s="93" t="s">
        <v>133</v>
      </c>
      <c r="B15" s="49"/>
      <c r="C15" s="72"/>
      <c r="D15" s="72"/>
    </row>
    <row r="16" spans="1:5" ht="24">
      <c r="A16" s="49"/>
      <c r="B16" s="49"/>
      <c r="C16" s="51"/>
      <c r="D16" s="51"/>
      <c r="E16" s="60"/>
    </row>
    <row r="17" spans="1:5" ht="24">
      <c r="A17" s="63" t="s">
        <v>83</v>
      </c>
      <c r="B17" s="49"/>
      <c r="C17" s="51"/>
      <c r="D17" s="51"/>
      <c r="E17" s="60"/>
    </row>
    <row r="18" spans="1:5" ht="24.75" thickBot="1">
      <c r="A18" s="49"/>
      <c r="B18" s="49"/>
      <c r="C18" s="51"/>
      <c r="D18" s="51"/>
      <c r="E18" s="60"/>
    </row>
    <row r="19" spans="2:6" ht="25.5" thickBot="1" thickTop="1">
      <c r="B19" s="191" t="s">
        <v>84</v>
      </c>
      <c r="C19" s="191"/>
      <c r="D19" s="191"/>
      <c r="E19" s="58" t="s">
        <v>8</v>
      </c>
      <c r="F19" s="58" t="s">
        <v>7</v>
      </c>
    </row>
    <row r="20" spans="2:6" ht="24.75" thickTop="1">
      <c r="B20" s="129" t="str">
        <f>คีย์ข้อมูล!E73</f>
        <v>บัณฑิตวิทยาลัย</v>
      </c>
      <c r="C20" s="60"/>
      <c r="D20" s="60"/>
      <c r="E20" s="65">
        <f>คีย์ข้อมูล!Q73</f>
        <v>21</v>
      </c>
      <c r="F20" s="66">
        <f>E20*100/E$46</f>
        <v>37.5</v>
      </c>
    </row>
    <row r="21" spans="2:6" ht="24">
      <c r="B21" s="129" t="str">
        <f>คีย์ข้อมูล!E69</f>
        <v>กองคลัง</v>
      </c>
      <c r="C21" s="60"/>
      <c r="D21" s="60"/>
      <c r="E21" s="65">
        <f>คีย์ข้อมูล!Q69</f>
        <v>5</v>
      </c>
      <c r="F21" s="66">
        <f aca="true" t="shared" si="0" ref="F21:F31">E21*100/E$46</f>
        <v>8.928571428571429</v>
      </c>
    </row>
    <row r="22" spans="2:6" ht="24">
      <c r="B22" s="129" t="str">
        <f>คีย์ข้อมูล!E70</f>
        <v>กองอาคารสถานที่</v>
      </c>
      <c r="C22" s="60"/>
      <c r="D22" s="60"/>
      <c r="E22" s="65">
        <f>คีย์ข้อมูล!Q70</f>
        <v>3</v>
      </c>
      <c r="F22" s="66">
        <f t="shared" si="0"/>
        <v>5.357142857142857</v>
      </c>
    </row>
    <row r="23" spans="2:6" ht="24">
      <c r="B23" s="129" t="str">
        <f>คีย์ข้อมูล!E85</f>
        <v>สำนักงานสภามหาวิทยาลัย</v>
      </c>
      <c r="C23" s="60"/>
      <c r="D23" s="60"/>
      <c r="E23" s="65">
        <f>คีย์ข้อมูล!Q85</f>
        <v>3</v>
      </c>
      <c r="F23" s="66">
        <f t="shared" si="0"/>
        <v>5.357142857142857</v>
      </c>
    </row>
    <row r="24" spans="2:6" ht="24">
      <c r="B24" s="48" t="str">
        <f>คีย์ข้อมูล!E86</f>
        <v>สำนักงานอธิการบดี</v>
      </c>
      <c r="C24" s="60"/>
      <c r="D24" s="60"/>
      <c r="E24" s="65">
        <f>คีย์ข้อมูล!Q86</f>
        <v>2</v>
      </c>
      <c r="F24" s="66">
        <f t="shared" si="0"/>
        <v>3.5714285714285716</v>
      </c>
    </row>
    <row r="25" spans="2:6" ht="24">
      <c r="B25" s="129" t="str">
        <f>คีย์ข้อมูล!E67</f>
        <v>กองกลาง</v>
      </c>
      <c r="C25" s="60"/>
      <c r="D25" s="60"/>
      <c r="E25" s="65">
        <f>คีย์ข้อมูล!Q67</f>
        <v>2</v>
      </c>
      <c r="F25" s="66">
        <f t="shared" si="0"/>
        <v>3.5714285714285716</v>
      </c>
    </row>
    <row r="26" spans="2:6" ht="24">
      <c r="B26" s="129" t="str">
        <f>คีย์ข้อมูล!E68</f>
        <v>กองกิจการนิสิต</v>
      </c>
      <c r="C26" s="60"/>
      <c r="D26" s="60"/>
      <c r="E26" s="65">
        <f>คีย์ข้อมูล!Q68</f>
        <v>2</v>
      </c>
      <c r="F26" s="66">
        <f t="shared" si="0"/>
        <v>3.5714285714285716</v>
      </c>
    </row>
    <row r="27" spans="2:6" ht="24">
      <c r="B27" s="116" t="str">
        <f>คีย์ข้อมูล!E75</f>
        <v>คณะพยาบาลศาสตร์</v>
      </c>
      <c r="C27" s="60"/>
      <c r="D27" s="60"/>
      <c r="E27" s="65">
        <f>คีย์ข้อมูล!Q75</f>
        <v>2</v>
      </c>
      <c r="F27" s="66">
        <f t="shared" si="0"/>
        <v>3.5714285714285716</v>
      </c>
    </row>
    <row r="28" spans="2:6" ht="24">
      <c r="B28" s="116" t="str">
        <f>คีย์ข้อมูล!E76</f>
        <v>คณะเภสัชศาสตร์</v>
      </c>
      <c r="C28" s="60"/>
      <c r="D28" s="60"/>
      <c r="E28" s="65">
        <f>คีย์ข้อมูล!Q76</f>
        <v>2</v>
      </c>
      <c r="F28" s="66">
        <f t="shared" si="0"/>
        <v>3.5714285714285716</v>
      </c>
    </row>
    <row r="29" spans="2:6" ht="24">
      <c r="B29" s="116" t="str">
        <f>คีย์ข้อมูล!E77</f>
        <v>วิทยาลัยนานาชาติ</v>
      </c>
      <c r="C29" s="60"/>
      <c r="D29" s="60"/>
      <c r="E29" s="65">
        <f>คีย์ข้อมูล!Q77</f>
        <v>2</v>
      </c>
      <c r="F29" s="66">
        <f t="shared" si="0"/>
        <v>3.5714285714285716</v>
      </c>
    </row>
    <row r="30" spans="2:6" ht="24">
      <c r="B30" s="48" t="s">
        <v>86</v>
      </c>
      <c r="C30" s="51"/>
      <c r="D30" s="51"/>
      <c r="E30" s="60">
        <f>คีย์ข้อมูล!Q66</f>
        <v>1</v>
      </c>
      <c r="F30" s="66">
        <f t="shared" si="0"/>
        <v>1.7857142857142858</v>
      </c>
    </row>
    <row r="31" spans="2:6" ht="24.75" thickBot="1">
      <c r="B31" s="61" t="str">
        <f>คีย์ข้อมูล!E71</f>
        <v>คณะเกษตรศาสตร์ฯ</v>
      </c>
      <c r="C31" s="61"/>
      <c r="D31" s="61"/>
      <c r="E31" s="161">
        <f>คีย์ข้อมูล!Q71</f>
        <v>1</v>
      </c>
      <c r="F31" s="163">
        <f t="shared" si="0"/>
        <v>1.7857142857142858</v>
      </c>
    </row>
    <row r="32" spans="1:7" ht="24.75" thickTop="1">
      <c r="A32" s="192" t="s">
        <v>9</v>
      </c>
      <c r="B32" s="192"/>
      <c r="C32" s="192"/>
      <c r="D32" s="192"/>
      <c r="E32" s="192"/>
      <c r="F32" s="192"/>
      <c r="G32" s="192"/>
    </row>
    <row r="33" spans="1:4" ht="24">
      <c r="A33" s="54"/>
      <c r="B33" s="54"/>
      <c r="C33" s="54"/>
      <c r="D33" s="54"/>
    </row>
    <row r="34" ht="24.75" thickBot="1">
      <c r="A34" s="48" t="s">
        <v>85</v>
      </c>
    </row>
    <row r="35" spans="2:6" ht="25.5" thickBot="1" thickTop="1">
      <c r="B35" s="191" t="s">
        <v>84</v>
      </c>
      <c r="C35" s="191"/>
      <c r="D35" s="191"/>
      <c r="E35" s="58" t="s">
        <v>8</v>
      </c>
      <c r="F35" s="58" t="s">
        <v>7</v>
      </c>
    </row>
    <row r="36" spans="2:6" ht="24.75" thickTop="1">
      <c r="B36" s="116" t="str">
        <f>คีย์ข้อมูล!E72</f>
        <v>คณะนิติศาสตร์</v>
      </c>
      <c r="C36" s="160"/>
      <c r="D36" s="160"/>
      <c r="E36" s="65">
        <f>คีย์ข้อมูล!Q72</f>
        <v>1</v>
      </c>
      <c r="F36" s="66">
        <f>E36*100/E$46</f>
        <v>1.7857142857142858</v>
      </c>
    </row>
    <row r="37" spans="2:6" ht="24">
      <c r="B37" s="116" t="str">
        <f>คีย์ข้อมูล!E74</f>
        <v>คณะวิทยาศาสตร์</v>
      </c>
      <c r="C37" s="160"/>
      <c r="D37" s="160"/>
      <c r="E37" s="65">
        <f>คีย์ข้อมูล!Q74</f>
        <v>1</v>
      </c>
      <c r="F37" s="66">
        <f aca="true" t="shared" si="1" ref="F37:F45">E37*100/E$46</f>
        <v>1.7857142857142858</v>
      </c>
    </row>
    <row r="38" spans="2:6" ht="24">
      <c r="B38" s="116" t="str">
        <f>คีย์ข้อมูล!E78</f>
        <v>วิทยาลัยพลังงานทดแทน</v>
      </c>
      <c r="C38" s="160"/>
      <c r="D38" s="160"/>
      <c r="E38" s="65">
        <f>คีย์ข้อมูล!Q78</f>
        <v>1</v>
      </c>
      <c r="F38" s="66">
        <f t="shared" si="1"/>
        <v>1.7857142857142858</v>
      </c>
    </row>
    <row r="39" spans="2:6" ht="24">
      <c r="B39" s="116" t="str">
        <f>คีย์ข้อมูล!E79</f>
        <v>วิทยาศาสตร์การแพทย์</v>
      </c>
      <c r="C39" s="160"/>
      <c r="D39" s="160"/>
      <c r="E39" s="65">
        <f>คีย์ข้อมูล!Q79</f>
        <v>1</v>
      </c>
      <c r="F39" s="66">
        <f t="shared" si="1"/>
        <v>1.7857142857142858</v>
      </c>
    </row>
    <row r="40" spans="2:6" ht="24">
      <c r="B40" s="116" t="str">
        <f>คีย์ข้อมูล!E80</f>
        <v>คณะวิศวกรรมศาสตร์</v>
      </c>
      <c r="C40" s="160"/>
      <c r="D40" s="160"/>
      <c r="E40" s="65">
        <f>คีย์ข้อมูล!Q80</f>
        <v>1</v>
      </c>
      <c r="F40" s="66">
        <f t="shared" si="1"/>
        <v>1.7857142857142858</v>
      </c>
    </row>
    <row r="41" spans="2:6" ht="24">
      <c r="B41" s="116" t="str">
        <f>คีย์ข้อมูล!E81</f>
        <v>คณะศึกษาศาสตร์</v>
      </c>
      <c r="C41" s="160"/>
      <c r="D41" s="160"/>
      <c r="E41" s="65">
        <f>คีย์ข้อมูล!Q81</f>
        <v>1</v>
      </c>
      <c r="F41" s="66">
        <f t="shared" si="1"/>
        <v>1.7857142857142858</v>
      </c>
    </row>
    <row r="42" spans="2:6" ht="24">
      <c r="B42" s="121" t="str">
        <f>คีย์ข้อมูล!E82</f>
        <v>สถานอารยธรรมศึกษาโขง-สาละวิน</v>
      </c>
      <c r="E42" s="54">
        <f>คีย์ข้อมูล!Q82</f>
        <v>1</v>
      </c>
      <c r="F42" s="66">
        <f t="shared" si="1"/>
        <v>1.7857142857142858</v>
      </c>
    </row>
    <row r="43" spans="2:6" ht="24">
      <c r="B43" s="121" t="str">
        <f>คีย์ข้อมูล!E83</f>
        <v>สถาบัน Nice</v>
      </c>
      <c r="E43" s="54">
        <f>คีย์ข้อมูล!Q83</f>
        <v>1</v>
      </c>
      <c r="F43" s="66">
        <f t="shared" si="1"/>
        <v>1.7857142857142858</v>
      </c>
    </row>
    <row r="44" spans="2:6" ht="24">
      <c r="B44" s="121" t="str">
        <f>คีย์ข้อมูล!E84</f>
        <v>คณะสหเวชศาสตร์</v>
      </c>
      <c r="E44" s="54">
        <f>คีย์ข้อมูล!Q84</f>
        <v>1</v>
      </c>
      <c r="F44" s="66">
        <f t="shared" si="1"/>
        <v>1.7857142857142858</v>
      </c>
    </row>
    <row r="45" spans="1:7" ht="24.75" thickBot="1">
      <c r="A45" s="72"/>
      <c r="B45" s="121" t="str">
        <f>คีย์ข้อมูล!E87</f>
        <v>สำนักหอสมุด</v>
      </c>
      <c r="C45" s="72"/>
      <c r="D45" s="72"/>
      <c r="E45" s="54">
        <f>คีย์ข้อมูล!Q87</f>
        <v>1</v>
      </c>
      <c r="F45" s="66">
        <f t="shared" si="1"/>
        <v>1.7857142857142858</v>
      </c>
      <c r="G45" s="72"/>
    </row>
    <row r="46" spans="2:6" ht="24.75" customHeight="1" thickBot="1" thickTop="1">
      <c r="B46" s="159"/>
      <c r="C46" s="191" t="s">
        <v>4</v>
      </c>
      <c r="D46" s="191"/>
      <c r="E46" s="130">
        <f>SUM(E36:E45,E20:E31)</f>
        <v>56</v>
      </c>
      <c r="F46" s="131">
        <f>SUM(F36:F45,F20:F31)</f>
        <v>100.00000000000001</v>
      </c>
    </row>
    <row r="47" spans="3:5" ht="24.75" customHeight="1" thickTop="1">
      <c r="C47" s="51"/>
      <c r="D47" s="51"/>
      <c r="E47" s="60"/>
    </row>
    <row r="48" spans="1:5" ht="24.75" customHeight="1">
      <c r="A48" s="93" t="s">
        <v>134</v>
      </c>
      <c r="C48" s="51"/>
      <c r="D48" s="51"/>
      <c r="E48" s="60"/>
    </row>
    <row r="49" spans="1:5" ht="24.75" customHeight="1">
      <c r="A49" s="48" t="s">
        <v>135</v>
      </c>
      <c r="C49" s="51"/>
      <c r="D49" s="51"/>
      <c r="E49" s="60"/>
    </row>
    <row r="50" spans="3:5" ht="24.75" customHeight="1">
      <c r="C50" s="51"/>
      <c r="D50" s="51"/>
      <c r="E50" s="60"/>
    </row>
    <row r="51" spans="1:5" ht="24.75" customHeight="1">
      <c r="A51" s="63" t="s">
        <v>95</v>
      </c>
      <c r="C51" s="51"/>
      <c r="D51" s="51"/>
      <c r="E51" s="60"/>
    </row>
    <row r="52" spans="3:5" ht="24.75" customHeight="1" thickBot="1">
      <c r="C52" s="51"/>
      <c r="D52" s="51"/>
      <c r="E52" s="60"/>
    </row>
    <row r="53" spans="2:6" ht="24.75" customHeight="1" thickBot="1" thickTop="1">
      <c r="B53" s="191" t="s">
        <v>34</v>
      </c>
      <c r="C53" s="191"/>
      <c r="D53" s="191"/>
      <c r="E53" s="58" t="s">
        <v>8</v>
      </c>
      <c r="F53" s="58" t="s">
        <v>7</v>
      </c>
    </row>
    <row r="54" spans="2:6" ht="24.75" customHeight="1" thickTop="1">
      <c r="B54" s="121" t="str">
        <f>คีย์ข้อมูล!U67</f>
        <v>เจ้าหน้าที่บริหารงานทั่วไป</v>
      </c>
      <c r="C54" s="51"/>
      <c r="D54" s="51"/>
      <c r="E54" s="60">
        <f>คีย์ข้อมูล!Z67</f>
        <v>17</v>
      </c>
      <c r="F54" s="128">
        <f>E54*100/E$75</f>
        <v>30.357142857142858</v>
      </c>
    </row>
    <row r="55" spans="2:6" ht="24.75" customHeight="1">
      <c r="B55" s="121" t="str">
        <f>คีย์ข้อมูล!U72</f>
        <v>นักวิชาการเงินและบัญชี</v>
      </c>
      <c r="C55" s="51"/>
      <c r="D55" s="51"/>
      <c r="E55" s="60">
        <f>คีย์ข้อมูล!Z72</f>
        <v>7</v>
      </c>
      <c r="F55" s="128">
        <f aca="true" t="shared" si="2" ref="F55:F61">E55*100/E$75</f>
        <v>12.5</v>
      </c>
    </row>
    <row r="56" spans="2:6" ht="24.75" customHeight="1">
      <c r="B56" s="121" t="str">
        <f>คีย์ข้อมูล!U75</f>
        <v>นักวิชาการโสตทัศนศึกษา</v>
      </c>
      <c r="C56" s="51"/>
      <c r="D56" s="51"/>
      <c r="E56" s="60">
        <f>คีย์ข้อมูล!Z75</f>
        <v>6</v>
      </c>
      <c r="F56" s="128">
        <f t="shared" si="2"/>
        <v>10.714285714285714</v>
      </c>
    </row>
    <row r="57" spans="2:6" ht="24.75" customHeight="1">
      <c r="B57" s="121" t="str">
        <f>คีย์ข้อมูล!U70</f>
        <v>นักวิเคราะห์นโยบายและแผน</v>
      </c>
      <c r="C57" s="51"/>
      <c r="D57" s="51"/>
      <c r="E57" s="60">
        <f>คีย์ข้อมูล!Z70</f>
        <v>3</v>
      </c>
      <c r="F57" s="128">
        <f t="shared" si="2"/>
        <v>5.357142857142857</v>
      </c>
    </row>
    <row r="58" spans="2:6" ht="24.75" customHeight="1">
      <c r="B58" s="121" t="str">
        <f>คีย์ข้อมูล!U71</f>
        <v>นักวิชาการคอมพิวเตอร์</v>
      </c>
      <c r="C58" s="51"/>
      <c r="D58" s="51"/>
      <c r="E58" s="60">
        <f>คีย์ข้อมูล!Z71</f>
        <v>3</v>
      </c>
      <c r="F58" s="128">
        <f t="shared" si="2"/>
        <v>5.357142857142857</v>
      </c>
    </row>
    <row r="59" spans="2:6" ht="24.75" customHeight="1">
      <c r="B59" s="121" t="str">
        <f>คีย์ข้อมูล!U78</f>
        <v>หัวหน้าสำนักงานฯ/หัวหน้างาน</v>
      </c>
      <c r="C59" s="51"/>
      <c r="D59" s="51"/>
      <c r="E59" s="60">
        <f>คีย์ข้อมูล!Z78</f>
        <v>3</v>
      </c>
      <c r="F59" s="128">
        <f t="shared" si="2"/>
        <v>5.357142857142857</v>
      </c>
    </row>
    <row r="60" spans="1:6" ht="24.75" customHeight="1">
      <c r="A60" s="54"/>
      <c r="B60" s="121" t="str">
        <f>คีย์ข้อมูล!U74</f>
        <v>นักวิชาการศึกษา</v>
      </c>
      <c r="C60" s="54"/>
      <c r="D60" s="54"/>
      <c r="E60" s="54">
        <f>คีย์ข้อมูล!Z74</f>
        <v>3</v>
      </c>
      <c r="F60" s="128">
        <f t="shared" si="2"/>
        <v>5.357142857142857</v>
      </c>
    </row>
    <row r="61" spans="1:6" ht="24.75" customHeight="1" thickBot="1">
      <c r="A61" s="54"/>
      <c r="B61" s="164" t="str">
        <f>คีย์ข้อมูล!U79</f>
        <v>ไม่ระบุ</v>
      </c>
      <c r="C61" s="161"/>
      <c r="D61" s="161"/>
      <c r="E61" s="161">
        <f>คีย์ข้อมูล!Z79</f>
        <v>3</v>
      </c>
      <c r="F61" s="162">
        <f t="shared" si="2"/>
        <v>5.357142857142857</v>
      </c>
    </row>
    <row r="62" spans="1:7" ht="24.75" customHeight="1" thickTop="1">
      <c r="A62" s="192" t="s">
        <v>26</v>
      </c>
      <c r="B62" s="192"/>
      <c r="C62" s="192"/>
      <c r="D62" s="192"/>
      <c r="E62" s="192"/>
      <c r="F62" s="192"/>
      <c r="G62" s="192"/>
    </row>
    <row r="63" spans="1:6" ht="16.5" customHeight="1">
      <c r="A63" s="54"/>
      <c r="B63" s="116"/>
      <c r="C63" s="60"/>
      <c r="D63" s="60"/>
      <c r="E63" s="60"/>
      <c r="F63" s="60"/>
    </row>
    <row r="64" spans="1:6" ht="24.75" customHeight="1" thickBot="1">
      <c r="A64" s="54" t="s">
        <v>96</v>
      </c>
      <c r="B64" s="116"/>
      <c r="C64" s="60"/>
      <c r="D64" s="60"/>
      <c r="E64" s="60"/>
      <c r="F64" s="60"/>
    </row>
    <row r="65" spans="1:6" ht="24.75" customHeight="1" thickBot="1" thickTop="1">
      <c r="A65" s="54"/>
      <c r="B65" s="191" t="s">
        <v>34</v>
      </c>
      <c r="C65" s="191"/>
      <c r="D65" s="191"/>
      <c r="E65" s="58" t="s">
        <v>8</v>
      </c>
      <c r="F65" s="58" t="s">
        <v>7</v>
      </c>
    </row>
    <row r="66" spans="1:6" ht="24.75" customHeight="1" thickTop="1">
      <c r="A66" s="54"/>
      <c r="B66" s="116" t="str">
        <f>คีย์ข้อมูล!U73</f>
        <v>นักวิชาการพัสดุ</v>
      </c>
      <c r="C66" s="160"/>
      <c r="D66" s="160"/>
      <c r="E66" s="65">
        <f>คีย์ข้อมูล!Z73</f>
        <v>2</v>
      </c>
      <c r="F66" s="66">
        <f aca="true" t="shared" si="3" ref="F66:F74">E66*100/E$75</f>
        <v>3.5714285714285716</v>
      </c>
    </row>
    <row r="67" spans="1:6" ht="24.75" customHeight="1">
      <c r="A67" s="54"/>
      <c r="B67" s="116" t="str">
        <f>คีย์ข้อมูล!U76</f>
        <v>นายช่างเทคนิค</v>
      </c>
      <c r="C67" s="160"/>
      <c r="D67" s="160"/>
      <c r="E67" s="65">
        <f>คีย์ข้อมูล!Z76</f>
        <v>2</v>
      </c>
      <c r="F67" s="66">
        <f t="shared" si="3"/>
        <v>3.5714285714285716</v>
      </c>
    </row>
    <row r="68" spans="1:6" ht="24.75" customHeight="1">
      <c r="A68" s="54"/>
      <c r="B68" s="116" t="str">
        <f>คีย์ข้อมูล!U66</f>
        <v>คนสวน</v>
      </c>
      <c r="C68" s="160"/>
      <c r="D68" s="160"/>
      <c r="E68" s="65">
        <f>คีย์ข้อมูล!Z66</f>
        <v>1</v>
      </c>
      <c r="F68" s="66">
        <f t="shared" si="3"/>
        <v>1.7857142857142858</v>
      </c>
    </row>
    <row r="69" spans="1:6" ht="24.75" customHeight="1">
      <c r="A69" s="54"/>
      <c r="B69" s="116" t="str">
        <f>คีย์ข้อมูล!U68</f>
        <v>เจ้าหน้าที่พัสดุ</v>
      </c>
      <c r="C69" s="160"/>
      <c r="D69" s="160"/>
      <c r="E69" s="65">
        <f>คีย์ข้อมูล!Z68</f>
        <v>1</v>
      </c>
      <c r="F69" s="66">
        <f t="shared" si="3"/>
        <v>1.7857142857142858</v>
      </c>
    </row>
    <row r="70" spans="1:6" ht="24.75" customHeight="1">
      <c r="A70" s="54"/>
      <c r="B70" s="116" t="str">
        <f>คีย์ข้อมูล!U69</f>
        <v>ช่างเทคนิค</v>
      </c>
      <c r="C70" s="60"/>
      <c r="D70" s="60"/>
      <c r="E70" s="60">
        <f>คีย์ข้อมูล!Z69</f>
        <v>1</v>
      </c>
      <c r="F70" s="66">
        <f t="shared" si="3"/>
        <v>1.7857142857142858</v>
      </c>
    </row>
    <row r="71" spans="1:6" ht="24.75" customHeight="1">
      <c r="A71" s="54"/>
      <c r="B71" s="116" t="str">
        <f>คีย์ข้อมูล!U77</f>
        <v>พนักงานขับรถ</v>
      </c>
      <c r="C71" s="60"/>
      <c r="D71" s="60"/>
      <c r="E71" s="60">
        <f>คีย์ข้อมูล!Z77</f>
        <v>1</v>
      </c>
      <c r="F71" s="66">
        <f t="shared" si="3"/>
        <v>1.7857142857142858</v>
      </c>
    </row>
    <row r="72" spans="1:6" ht="24.75" customHeight="1">
      <c r="A72" s="54"/>
      <c r="B72" s="116" t="str">
        <f>คีย์ข้อมูล!U80</f>
        <v>พนักงานธุรการ</v>
      </c>
      <c r="C72" s="60"/>
      <c r="D72" s="60"/>
      <c r="E72" s="60">
        <f>คีย์ข้อมูล!Z80</f>
        <v>1</v>
      </c>
      <c r="F72" s="66">
        <f t="shared" si="3"/>
        <v>1.7857142857142858</v>
      </c>
    </row>
    <row r="73" spans="1:6" ht="24.75" customHeight="1">
      <c r="A73" s="54"/>
      <c r="B73" s="116" t="str">
        <f>คีย์ข้อมูล!U81</f>
        <v>บรรณารักษ์</v>
      </c>
      <c r="C73" s="60"/>
      <c r="D73" s="60"/>
      <c r="E73" s="60">
        <f>คีย์ข้อมูล!Z81</f>
        <v>1</v>
      </c>
      <c r="F73" s="66">
        <f t="shared" si="3"/>
        <v>1.7857142857142858</v>
      </c>
    </row>
    <row r="74" spans="1:6" ht="24.75" customHeight="1" thickBot="1">
      <c r="A74" s="54"/>
      <c r="B74" s="116" t="str">
        <f>คีย์ข้อมูล!U82</f>
        <v>ผู้บริหารบัณฑิตวิทยาลัย</v>
      </c>
      <c r="C74" s="60"/>
      <c r="D74" s="60"/>
      <c r="E74" s="60">
        <f>คีย์ข้อมูล!Z82</f>
        <v>1</v>
      </c>
      <c r="F74" s="66">
        <f t="shared" si="3"/>
        <v>1.7857142857142858</v>
      </c>
    </row>
    <row r="75" spans="1:6" ht="24.75" customHeight="1" thickBot="1" thickTop="1">
      <c r="A75" s="54"/>
      <c r="B75" s="165"/>
      <c r="C75" s="191" t="s">
        <v>4</v>
      </c>
      <c r="D75" s="191"/>
      <c r="E75" s="130">
        <f>SUM(E66:E74,E54:E61)</f>
        <v>56</v>
      </c>
      <c r="F75" s="131">
        <f>SUM(F66:F74,F54:F61)</f>
        <v>100.00000000000001</v>
      </c>
    </row>
    <row r="76" spans="1:6" ht="24.75" customHeight="1" thickTop="1">
      <c r="A76" s="93" t="s">
        <v>136</v>
      </c>
      <c r="B76" s="116"/>
      <c r="C76" s="160"/>
      <c r="D76" s="160"/>
      <c r="E76" s="160"/>
      <c r="F76" s="166"/>
    </row>
    <row r="77" spans="1:6" ht="24.75" customHeight="1">
      <c r="A77" s="93" t="s">
        <v>137</v>
      </c>
      <c r="B77" s="116"/>
      <c r="C77" s="160"/>
      <c r="D77" s="160"/>
      <c r="E77" s="160"/>
      <c r="F77" s="166"/>
    </row>
    <row r="78" spans="1:6" ht="12" customHeight="1">
      <c r="A78" s="54"/>
      <c r="B78" s="116"/>
      <c r="C78" s="160"/>
      <c r="D78" s="160"/>
      <c r="E78" s="160"/>
      <c r="F78" s="166"/>
    </row>
    <row r="79" spans="1:6" ht="24.75" customHeight="1">
      <c r="A79" s="63" t="s">
        <v>98</v>
      </c>
      <c r="B79" s="116"/>
      <c r="C79" s="160"/>
      <c r="D79" s="160"/>
      <c r="E79" s="160"/>
      <c r="F79" s="166"/>
    </row>
    <row r="80" spans="1:6" ht="11.25" customHeight="1" thickBot="1">
      <c r="A80" s="54"/>
      <c r="B80" s="116"/>
      <c r="C80" s="160"/>
      <c r="D80" s="160"/>
      <c r="E80" s="160"/>
      <c r="F80" s="166"/>
    </row>
    <row r="81" spans="1:6" ht="24" customHeight="1" thickBot="1" thickTop="1">
      <c r="A81" s="54"/>
      <c r="B81" s="191" t="s">
        <v>35</v>
      </c>
      <c r="C81" s="191"/>
      <c r="D81" s="191"/>
      <c r="E81" s="58" t="s">
        <v>8</v>
      </c>
      <c r="F81" s="58" t="s">
        <v>7</v>
      </c>
    </row>
    <row r="82" spans="1:6" ht="24" customHeight="1" thickTop="1">
      <c r="A82" s="54"/>
      <c r="B82" s="116" t="str">
        <f>แหล่งข้อมูล!B3</f>
        <v>หนังสือเชิญเข้าร่วมโครงการ</v>
      </c>
      <c r="C82" s="160"/>
      <c r="D82" s="160"/>
      <c r="E82" s="60">
        <f>แหล่งข้อมูล!C3</f>
        <v>14</v>
      </c>
      <c r="F82" s="167">
        <f aca="true" t="shared" si="4" ref="F82:F89">E82*100/E$90</f>
        <v>25</v>
      </c>
    </row>
    <row r="83" spans="1:6" ht="24" customHeight="1">
      <c r="A83" s="54"/>
      <c r="B83" s="116" t="str">
        <f>แหล่งข้อมูล!B4</f>
        <v>หนังสือแจ้งเวียน</v>
      </c>
      <c r="C83" s="160"/>
      <c r="D83" s="160"/>
      <c r="E83" s="60">
        <f>แหล่งข้อมูล!C4</f>
        <v>10</v>
      </c>
      <c r="F83" s="167">
        <f t="shared" si="4"/>
        <v>17.857142857142858</v>
      </c>
    </row>
    <row r="84" spans="1:6" ht="24" customHeight="1">
      <c r="A84" s="54"/>
      <c r="B84" s="116" t="str">
        <f>แหล่งข้อมูล!B5</f>
        <v>แผ่นไวนิลประชาสัมพันธ์</v>
      </c>
      <c r="C84" s="160"/>
      <c r="D84" s="160"/>
      <c r="E84" s="60">
        <f>แหล่งข้อมูล!C5</f>
        <v>9</v>
      </c>
      <c r="F84" s="167">
        <f t="shared" si="4"/>
        <v>16.071428571428573</v>
      </c>
    </row>
    <row r="85" spans="1:6" ht="24" customHeight="1">
      <c r="A85" s="54"/>
      <c r="B85" s="116" t="s">
        <v>77</v>
      </c>
      <c r="C85" s="160"/>
      <c r="D85" s="160"/>
      <c r="E85" s="60">
        <v>8</v>
      </c>
      <c r="F85" s="167">
        <f t="shared" si="4"/>
        <v>14.285714285714286</v>
      </c>
    </row>
    <row r="86" spans="1:6" ht="24" customHeight="1">
      <c r="A86" s="54"/>
      <c r="B86" s="116" t="str">
        <f>แหล่งข้อมูล!B6</f>
        <v>หน่วยงาน</v>
      </c>
      <c r="C86" s="160"/>
      <c r="D86" s="160"/>
      <c r="E86" s="60">
        <f>แหล่งข้อมูล!C6</f>
        <v>6</v>
      </c>
      <c r="F86" s="167">
        <f t="shared" si="4"/>
        <v>10.714285714285714</v>
      </c>
    </row>
    <row r="87" spans="1:6" ht="24" customHeight="1">
      <c r="A87" s="54"/>
      <c r="B87" s="116" t="str">
        <f>แหล่งข้อมูล!B7</f>
        <v>เว็บไซต์บัณฑิตวิทยาลัย</v>
      </c>
      <c r="C87" s="160"/>
      <c r="D87" s="160"/>
      <c r="E87" s="60">
        <f>แหล่งข้อมูล!C7</f>
        <v>4</v>
      </c>
      <c r="F87" s="167">
        <f t="shared" si="4"/>
        <v>7.142857142857143</v>
      </c>
    </row>
    <row r="88" spans="1:6" ht="24" customHeight="1">
      <c r="A88" s="54"/>
      <c r="B88" s="116" t="str">
        <f>แหล่งข้อมูล!B9</f>
        <v>ที่ประชุม</v>
      </c>
      <c r="C88" s="160"/>
      <c r="D88" s="160"/>
      <c r="E88" s="60">
        <f>แหล่งข้อมูล!C9</f>
        <v>4</v>
      </c>
      <c r="F88" s="167">
        <f t="shared" si="4"/>
        <v>7.142857142857143</v>
      </c>
    </row>
    <row r="89" spans="1:6" ht="24" customHeight="1" thickBot="1">
      <c r="A89" s="54"/>
      <c r="B89" s="116" t="str">
        <f>แหล่งข้อมูล!B8</f>
        <v>หัวหน้างาน</v>
      </c>
      <c r="C89" s="160"/>
      <c r="D89" s="160"/>
      <c r="E89" s="60">
        <f>แหล่งข้อมูล!C8</f>
        <v>1</v>
      </c>
      <c r="F89" s="167">
        <f t="shared" si="4"/>
        <v>1.7857142857142858</v>
      </c>
    </row>
    <row r="90" spans="1:6" ht="24" customHeight="1" thickBot="1" thickTop="1">
      <c r="A90" s="54"/>
      <c r="B90" s="165"/>
      <c r="C90" s="191" t="s">
        <v>4</v>
      </c>
      <c r="D90" s="191"/>
      <c r="E90" s="130">
        <f>SUM(E82:E89)</f>
        <v>56</v>
      </c>
      <c r="F90" s="131">
        <f>SUM(F82:F89)</f>
        <v>100</v>
      </c>
    </row>
    <row r="91" spans="1:6" ht="24.75" customHeight="1" thickTop="1">
      <c r="A91" s="93" t="s">
        <v>127</v>
      </c>
      <c r="B91" s="116"/>
      <c r="C91" s="160"/>
      <c r="D91" s="160"/>
      <c r="E91" s="160"/>
      <c r="F91" s="166"/>
    </row>
    <row r="92" spans="1:4" ht="24.75" customHeight="1">
      <c r="A92" s="121" t="s">
        <v>138</v>
      </c>
      <c r="B92" s="121"/>
      <c r="C92" s="54"/>
      <c r="D92" s="54"/>
    </row>
    <row r="93" spans="1:7" ht="24.75" customHeight="1">
      <c r="A93" s="192" t="s">
        <v>30</v>
      </c>
      <c r="B93" s="192"/>
      <c r="C93" s="192"/>
      <c r="D93" s="192"/>
      <c r="E93" s="192"/>
      <c r="F93" s="192"/>
      <c r="G93" s="192"/>
    </row>
    <row r="94" spans="1:4" ht="24.75" customHeight="1">
      <c r="A94" s="54"/>
      <c r="B94" s="121"/>
      <c r="C94" s="54"/>
      <c r="D94" s="54"/>
    </row>
    <row r="95" ht="24">
      <c r="A95" s="55" t="s">
        <v>25</v>
      </c>
    </row>
    <row r="96" ht="24">
      <c r="A96" s="55"/>
    </row>
    <row r="97" ht="24">
      <c r="A97" s="63" t="s">
        <v>97</v>
      </c>
    </row>
    <row r="98" ht="16.5" customHeight="1" thickBot="1">
      <c r="A98" s="63"/>
    </row>
    <row r="99" spans="1:7" ht="24.75" thickTop="1">
      <c r="A99" s="194" t="s">
        <v>5</v>
      </c>
      <c r="B99" s="195"/>
      <c r="C99" s="195"/>
      <c r="D99" s="195"/>
      <c r="E99" s="199" t="s">
        <v>139</v>
      </c>
      <c r="F99" s="200"/>
      <c r="G99" s="201"/>
    </row>
    <row r="100" spans="1:7" ht="24.75" thickBot="1">
      <c r="A100" s="196"/>
      <c r="B100" s="197"/>
      <c r="C100" s="197"/>
      <c r="D100" s="197"/>
      <c r="E100" s="73"/>
      <c r="F100" s="73" t="s">
        <v>1</v>
      </c>
      <c r="G100" s="73" t="s">
        <v>10</v>
      </c>
    </row>
    <row r="101" spans="1:7" ht="24.75" thickTop="1">
      <c r="A101" s="74" t="s">
        <v>101</v>
      </c>
      <c r="B101" s="75"/>
      <c r="C101" s="75"/>
      <c r="D101" s="75"/>
      <c r="E101" s="76"/>
      <c r="F101" s="77"/>
      <c r="G101" s="78"/>
    </row>
    <row r="102" spans="1:7" ht="24">
      <c r="A102" s="79" t="s">
        <v>99</v>
      </c>
      <c r="B102" s="51"/>
      <c r="C102" s="51"/>
      <c r="D102" s="51"/>
      <c r="E102" s="80">
        <f>คีย์ข้อมูล!Q62</f>
        <v>3.9464285714285716</v>
      </c>
      <c r="F102" s="80">
        <f>คีย์ข้อมูล!Q63</f>
        <v>0.7488085774844495</v>
      </c>
      <c r="G102" s="81" t="str">
        <f aca="true" t="shared" si="5" ref="G102:G107">IF(E102&gt;4.5,"มากที่สุด",IF(E102&gt;3.5,"มาก",IF(E102&gt;2.5,"ปานกลาง",IF(E102&gt;1.5,"น้อย",IF(E102&lt;=1.5,"น้อยที่สุด")))))</f>
        <v>มาก</v>
      </c>
    </row>
    <row r="103" spans="1:7" ht="24">
      <c r="A103" s="132" t="s">
        <v>102</v>
      </c>
      <c r="B103" s="133"/>
      <c r="C103" s="133"/>
      <c r="D103" s="133"/>
      <c r="E103" s="134">
        <f>คีย์ข้อมูล!R62</f>
        <v>4.267857142857143</v>
      </c>
      <c r="F103" s="134">
        <f>คีย์ข้อมูล!R63</f>
        <v>0.6464187055285014</v>
      </c>
      <c r="G103" s="172" t="str">
        <f t="shared" si="5"/>
        <v>มาก</v>
      </c>
    </row>
    <row r="104" spans="1:7" ht="24">
      <c r="A104" s="132" t="s">
        <v>116</v>
      </c>
      <c r="B104" s="88"/>
      <c r="C104" s="88"/>
      <c r="D104" s="88"/>
      <c r="E104" s="103">
        <f>คีย์ข้อมูล!S62</f>
        <v>4.446428571428571</v>
      </c>
      <c r="F104" s="103">
        <f>คีย์ข้อมูล!S63</f>
        <v>0.6005949431307983</v>
      </c>
      <c r="G104" s="172" t="str">
        <f t="shared" si="5"/>
        <v>มาก</v>
      </c>
    </row>
    <row r="105" spans="1:7" ht="24">
      <c r="A105" s="173" t="s">
        <v>103</v>
      </c>
      <c r="B105" s="174"/>
      <c r="C105" s="174"/>
      <c r="D105" s="174"/>
      <c r="E105" s="90"/>
      <c r="F105" s="90"/>
      <c r="G105" s="177"/>
    </row>
    <row r="106" spans="1:7" ht="24">
      <c r="A106" s="83" t="s">
        <v>104</v>
      </c>
      <c r="B106" s="84"/>
      <c r="C106" s="84"/>
      <c r="D106" s="175"/>
      <c r="E106" s="85">
        <f>คีย์ข้อมูล!T62</f>
        <v>4.071428571428571</v>
      </c>
      <c r="F106" s="85">
        <f>คีย์ข้อมูล!T63</f>
        <v>0.6566344730280541</v>
      </c>
      <c r="G106" s="176" t="str">
        <f t="shared" si="5"/>
        <v>มาก</v>
      </c>
    </row>
    <row r="107" spans="1:7" ht="24">
      <c r="A107" s="79" t="s">
        <v>105</v>
      </c>
      <c r="B107" s="51"/>
      <c r="C107" s="51"/>
      <c r="D107" s="51"/>
      <c r="E107" s="80">
        <f>คีย์ข้อมูล!U62</f>
        <v>4.296296296296297</v>
      </c>
      <c r="F107" s="80">
        <f>คีย์ข้อมูล!U63</f>
        <v>0.690354834374696</v>
      </c>
      <c r="G107" s="172" t="str">
        <f t="shared" si="5"/>
        <v>มาก</v>
      </c>
    </row>
    <row r="108" spans="1:7" ht="24">
      <c r="A108" s="173" t="s">
        <v>106</v>
      </c>
      <c r="B108" s="174"/>
      <c r="C108" s="174"/>
      <c r="D108" s="174"/>
      <c r="E108" s="90"/>
      <c r="F108" s="90"/>
      <c r="G108" s="82"/>
    </row>
    <row r="109" spans="1:7" ht="24">
      <c r="A109" s="83" t="s">
        <v>107</v>
      </c>
      <c r="B109" s="84"/>
      <c r="C109" s="84"/>
      <c r="D109" s="84"/>
      <c r="E109" s="85">
        <f>คีย์ข้อมูล!V62</f>
        <v>4.303571428571429</v>
      </c>
      <c r="F109" s="85">
        <f>คีย์ข้อมูล!V63</f>
        <v>0.6005949431307983</v>
      </c>
      <c r="G109" s="86" t="str">
        <f aca="true" t="shared" si="6" ref="G109:G120">IF(E109&gt;4.5,"มากที่สุด",IF(E109&gt;3.5,"มาก",IF(E109&gt;2.5,"ปานกลาง",IF(E109&gt;1.5,"น้อย",IF(E109&lt;=1.5,"น้อยที่สุด")))))</f>
        <v>มาก</v>
      </c>
    </row>
    <row r="110" spans="1:7" ht="24">
      <c r="A110" s="87" t="s">
        <v>108</v>
      </c>
      <c r="B110" s="88"/>
      <c r="C110" s="88"/>
      <c r="D110" s="88"/>
      <c r="E110" s="103">
        <f>คีย์ข้อมูล!W62</f>
        <v>4.181818181818182</v>
      </c>
      <c r="F110" s="103">
        <f>คีย์ข้อมูล!W63</f>
        <v>0.6963106238227906</v>
      </c>
      <c r="G110" s="89" t="str">
        <f t="shared" si="6"/>
        <v>มาก</v>
      </c>
    </row>
    <row r="111" spans="1:7" ht="24">
      <c r="A111" s="79" t="s">
        <v>109</v>
      </c>
      <c r="B111" s="51"/>
      <c r="C111" s="51"/>
      <c r="D111" s="51"/>
      <c r="E111" s="90"/>
      <c r="F111" s="90"/>
      <c r="G111" s="82"/>
    </row>
    <row r="112" spans="1:7" ht="24">
      <c r="A112" s="79" t="s">
        <v>110</v>
      </c>
      <c r="B112" s="51"/>
      <c r="C112" s="51"/>
      <c r="D112" s="51"/>
      <c r="E112" s="80"/>
      <c r="F112" s="80"/>
      <c r="G112" s="107"/>
    </row>
    <row r="113" spans="1:7" ht="24">
      <c r="A113" s="79" t="s">
        <v>100</v>
      </c>
      <c r="B113" s="51"/>
      <c r="C113" s="51"/>
      <c r="D113" s="51"/>
      <c r="E113" s="80">
        <f>คีย์ข้อมูล!X62</f>
        <v>4.553571428571429</v>
      </c>
      <c r="F113" s="80">
        <f>คีย์ข้อมูล!X63</f>
        <v>0.6005949431307983</v>
      </c>
      <c r="G113" s="107" t="str">
        <f t="shared" si="6"/>
        <v>มากที่สุด</v>
      </c>
    </row>
    <row r="114" spans="1:8" ht="24">
      <c r="A114" s="132" t="s">
        <v>111</v>
      </c>
      <c r="B114" s="133"/>
      <c r="C114" s="133"/>
      <c r="D114" s="133"/>
      <c r="E114" s="134">
        <f>คีย์ข้อมูล!Y62</f>
        <v>4.714285714285714</v>
      </c>
      <c r="F114" s="134">
        <f>คีย์ข้อมูล!Y63</f>
        <v>0.5629237220824106</v>
      </c>
      <c r="G114" s="135" t="str">
        <f t="shared" si="6"/>
        <v>มากที่สุด</v>
      </c>
      <c r="H114" s="121"/>
    </row>
    <row r="115" spans="1:8" ht="24">
      <c r="A115" s="83" t="s">
        <v>129</v>
      </c>
      <c r="B115" s="84"/>
      <c r="C115" s="84"/>
      <c r="D115" s="84"/>
      <c r="E115" s="85"/>
      <c r="F115" s="85"/>
      <c r="G115" s="86"/>
      <c r="H115" s="121"/>
    </row>
    <row r="116" spans="1:8" ht="24">
      <c r="A116" s="79" t="s">
        <v>112</v>
      </c>
      <c r="B116" s="51"/>
      <c r="C116" s="51"/>
      <c r="D116" s="51"/>
      <c r="E116" s="80">
        <f>คีย์ข้อมูล!Z62</f>
        <v>4.660377358490566</v>
      </c>
      <c r="F116" s="80">
        <f>คีย์ข้อมูล!Z63</f>
        <v>0.552734329924877</v>
      </c>
      <c r="G116" s="107" t="str">
        <f>IF(E116&gt;4.5,"มากที่สุด",IF(E116&gt;3.5,"มาก",IF(E116&gt;2.5,"ปานกลาง",IF(E116&gt;1.5,"น้อย",IF(E116&lt;=1.5,"น้อยที่สุด")))))</f>
        <v>มากที่สุด</v>
      </c>
      <c r="H116" s="121"/>
    </row>
    <row r="117" spans="1:8" ht="24">
      <c r="A117" s="104" t="s">
        <v>113</v>
      </c>
      <c r="B117" s="105"/>
      <c r="C117" s="105"/>
      <c r="D117" s="105"/>
      <c r="E117" s="106">
        <f>คีย์ข้อมูล!AA62</f>
        <v>4.767857142857143</v>
      </c>
      <c r="F117" s="106">
        <f>คีย์ข้อมูล!AA63</f>
        <v>0.4667516929344161</v>
      </c>
      <c r="G117" s="171" t="str">
        <f>IF(E117&gt;4.5,"มากที่สุด",IF(E117&gt;3.5,"มาก",IF(E117&gt;2.5,"ปานกลาง",IF(E117&gt;1.5,"น้อย",IF(E117&lt;=1.5,"น้อยที่สุด")))))</f>
        <v>มากที่สุด</v>
      </c>
      <c r="H117" s="121"/>
    </row>
    <row r="118" spans="1:8" ht="24">
      <c r="A118" s="104" t="s">
        <v>128</v>
      </c>
      <c r="B118" s="105"/>
      <c r="C118" s="105"/>
      <c r="D118" s="105"/>
      <c r="E118" s="106">
        <f>คีย์ข้อมูล!AB62</f>
        <v>4.732142857142857</v>
      </c>
      <c r="F118" s="106">
        <f>คีย์ข้อมูล!AB63</f>
        <v>0.48583841041951553</v>
      </c>
      <c r="G118" s="107" t="str">
        <f>IF(E118&gt;4.5,"มากที่สุด",IF(E118&gt;3.5,"มาก",IF(E118&gt;2.5,"ปานกลาง",IF(E118&gt;1.5,"น้อย",IF(E118&lt;=1.5,"น้อยที่สุด")))))</f>
        <v>มากที่สุด</v>
      </c>
      <c r="H118" s="121"/>
    </row>
    <row r="119" spans="1:7" ht="24">
      <c r="A119" s="104" t="s">
        <v>114</v>
      </c>
      <c r="B119" s="105"/>
      <c r="C119" s="105"/>
      <c r="D119" s="105"/>
      <c r="E119" s="106">
        <f>คีย์ข้อมูล!AC62</f>
        <v>4.2727272727272725</v>
      </c>
      <c r="F119" s="106">
        <f>คีย์ข้อมูล!AC63</f>
        <v>0.6513389472789292</v>
      </c>
      <c r="G119" s="171" t="str">
        <f t="shared" si="6"/>
        <v>มาก</v>
      </c>
    </row>
    <row r="120" spans="1:7" ht="24.75" thickBot="1">
      <c r="A120" s="168" t="s">
        <v>115</v>
      </c>
      <c r="B120" s="61"/>
      <c r="C120" s="61"/>
      <c r="D120" s="61"/>
      <c r="E120" s="169">
        <f>คีย์ข้อมูล!AD62</f>
        <v>4.218181818181818</v>
      </c>
      <c r="F120" s="169">
        <f>คีย์ข้อมูล!AD63</f>
        <v>0.7120889741252191</v>
      </c>
      <c r="G120" s="170" t="str">
        <f t="shared" si="6"/>
        <v>มาก</v>
      </c>
    </row>
    <row r="121" spans="1:7" ht="25.5" thickBot="1" thickTop="1">
      <c r="A121" s="202" t="s">
        <v>22</v>
      </c>
      <c r="B121" s="193"/>
      <c r="C121" s="193"/>
      <c r="D121" s="203"/>
      <c r="E121" s="91">
        <f>คีย์ข้อมูล!AF62</f>
        <v>4.388069454006112</v>
      </c>
      <c r="F121" s="91">
        <f>คีย์ข้อมูล!AF63</f>
        <v>0.45129909520457906</v>
      </c>
      <c r="G121" s="92" t="str">
        <f>IF(E121&gt;4.5,"มากที่สุด",IF(E121&gt;3.5,"มาก",IF(E121&gt;2.5,"ปานกลาง",IF(E121&gt;1.5,"น้อย",IF(E121&lt;=1.5,"น้อยที่สุด")))))</f>
        <v>มาก</v>
      </c>
    </row>
    <row r="122" spans="1:7" ht="15.75" customHeight="1" thickTop="1">
      <c r="A122" s="51"/>
      <c r="B122" s="51"/>
      <c r="C122" s="51"/>
      <c r="D122" s="51"/>
      <c r="E122" s="60"/>
      <c r="F122" s="60"/>
      <c r="G122" s="60"/>
    </row>
    <row r="123" spans="1:7" ht="15.75" customHeight="1">
      <c r="A123" s="51"/>
      <c r="B123" s="51"/>
      <c r="C123" s="51"/>
      <c r="D123" s="51"/>
      <c r="E123" s="60"/>
      <c r="F123" s="60"/>
      <c r="G123" s="60"/>
    </row>
    <row r="124" spans="1:7" ht="24" customHeight="1">
      <c r="A124" s="198" t="s">
        <v>117</v>
      </c>
      <c r="B124" s="198"/>
      <c r="C124" s="198"/>
      <c r="D124" s="198"/>
      <c r="E124" s="198"/>
      <c r="F124" s="198"/>
      <c r="G124" s="198"/>
    </row>
    <row r="125" spans="1:7" ht="24" customHeight="1">
      <c r="A125" s="178"/>
      <c r="B125" s="178"/>
      <c r="C125" s="178"/>
      <c r="D125" s="178"/>
      <c r="E125" s="179"/>
      <c r="F125" s="179"/>
      <c r="G125" s="179"/>
    </row>
    <row r="126" spans="1:7" ht="24">
      <c r="A126" s="178" t="s">
        <v>140</v>
      </c>
      <c r="B126" s="180"/>
      <c r="C126" s="178"/>
      <c r="D126" s="178"/>
      <c r="E126" s="179"/>
      <c r="F126" s="179"/>
      <c r="G126" s="179"/>
    </row>
    <row r="127" spans="1:7" ht="24">
      <c r="A127" s="178" t="s">
        <v>141</v>
      </c>
      <c r="B127" s="178"/>
      <c r="C127" s="178"/>
      <c r="D127" s="178"/>
      <c r="E127" s="179"/>
      <c r="F127" s="179"/>
      <c r="G127" s="179"/>
    </row>
    <row r="128" spans="1:7" ht="24">
      <c r="A128" s="178" t="s">
        <v>142</v>
      </c>
      <c r="B128" s="178"/>
      <c r="C128" s="178"/>
      <c r="D128" s="178"/>
      <c r="E128" s="179"/>
      <c r="F128" s="179"/>
      <c r="G128" s="179"/>
    </row>
    <row r="129" spans="1:7" ht="24">
      <c r="A129" s="178" t="s">
        <v>153</v>
      </c>
      <c r="B129" s="127"/>
      <c r="C129" s="127"/>
      <c r="D129" s="127"/>
      <c r="E129" s="136"/>
      <c r="F129" s="136"/>
      <c r="G129" s="136"/>
    </row>
    <row r="130" spans="1:7" ht="24">
      <c r="A130" s="51"/>
      <c r="B130" s="51"/>
      <c r="C130" s="51"/>
      <c r="D130" s="51"/>
      <c r="E130" s="60"/>
      <c r="F130" s="60"/>
      <c r="G130" s="60"/>
    </row>
    <row r="131" spans="1:7" ht="24">
      <c r="A131" s="51"/>
      <c r="B131" s="51"/>
      <c r="C131" s="51"/>
      <c r="D131" s="51"/>
      <c r="E131" s="60"/>
      <c r="F131" s="60"/>
      <c r="G131" s="60"/>
    </row>
    <row r="132" spans="1:7" ht="24">
      <c r="A132" s="51"/>
      <c r="B132" s="51"/>
      <c r="C132" s="51"/>
      <c r="D132" s="51"/>
      <c r="E132" s="60"/>
      <c r="F132" s="60"/>
      <c r="G132" s="60"/>
    </row>
    <row r="133" spans="1:7" ht="24">
      <c r="A133" s="51"/>
      <c r="B133" s="51"/>
      <c r="C133" s="51"/>
      <c r="D133" s="51"/>
      <c r="E133" s="60"/>
      <c r="F133" s="60"/>
      <c r="G133" s="60"/>
    </row>
    <row r="134" spans="1:7" ht="24">
      <c r="A134" s="51"/>
      <c r="B134" s="51"/>
      <c r="C134" s="51"/>
      <c r="D134" s="51"/>
      <c r="E134" s="60"/>
      <c r="F134" s="60"/>
      <c r="G134" s="60"/>
    </row>
    <row r="135" spans="1:7" ht="24">
      <c r="A135" s="51"/>
      <c r="B135" s="51"/>
      <c r="C135" s="51"/>
      <c r="D135" s="51"/>
      <c r="E135" s="60"/>
      <c r="F135" s="60"/>
      <c r="G135" s="60"/>
    </row>
    <row r="136" spans="1:7" ht="24">
      <c r="A136" s="51"/>
      <c r="B136" s="51"/>
      <c r="C136" s="51"/>
      <c r="D136" s="51"/>
      <c r="E136" s="60"/>
      <c r="F136" s="60"/>
      <c r="G136" s="60"/>
    </row>
    <row r="137" spans="1:7" ht="24">
      <c r="A137" s="51"/>
      <c r="B137" s="51"/>
      <c r="C137" s="51"/>
      <c r="D137" s="51"/>
      <c r="E137" s="60"/>
      <c r="F137" s="60"/>
      <c r="G137" s="60"/>
    </row>
    <row r="138" spans="1:7" ht="24">
      <c r="A138" s="51"/>
      <c r="B138" s="51"/>
      <c r="C138" s="51"/>
      <c r="D138" s="51"/>
      <c r="E138" s="60"/>
      <c r="F138" s="60"/>
      <c r="G138" s="60"/>
    </row>
    <row r="139" spans="1:7" ht="24">
      <c r="A139" s="51"/>
      <c r="B139" s="51"/>
      <c r="C139" s="51"/>
      <c r="D139" s="51"/>
      <c r="E139" s="60"/>
      <c r="F139" s="60"/>
      <c r="G139" s="60"/>
    </row>
    <row r="140" spans="1:7" ht="24">
      <c r="A140" s="51"/>
      <c r="B140" s="51"/>
      <c r="C140" s="51"/>
      <c r="D140" s="51"/>
      <c r="E140" s="60"/>
      <c r="F140" s="60"/>
      <c r="G140" s="60"/>
    </row>
    <row r="141" spans="1:7" ht="24">
      <c r="A141" s="51"/>
      <c r="B141" s="51"/>
      <c r="C141" s="51"/>
      <c r="D141" s="51"/>
      <c r="E141" s="60"/>
      <c r="F141" s="60"/>
      <c r="G141" s="60"/>
    </row>
    <row r="142" spans="1:7" ht="24">
      <c r="A142" s="51"/>
      <c r="B142" s="51"/>
      <c r="C142" s="51"/>
      <c r="D142" s="51"/>
      <c r="E142" s="60"/>
      <c r="F142" s="60"/>
      <c r="G142" s="60"/>
    </row>
    <row r="143" spans="1:7" ht="24">
      <c r="A143" s="51"/>
      <c r="B143" s="51"/>
      <c r="C143" s="51"/>
      <c r="D143" s="51"/>
      <c r="E143" s="60"/>
      <c r="F143" s="60"/>
      <c r="G143" s="60"/>
    </row>
    <row r="144" spans="1:7" ht="24">
      <c r="A144" s="51"/>
      <c r="B144" s="51"/>
      <c r="C144" s="51"/>
      <c r="D144" s="51"/>
      <c r="E144" s="60"/>
      <c r="F144" s="60"/>
      <c r="G144" s="60"/>
    </row>
    <row r="145" spans="1:7" ht="24">
      <c r="A145" s="51"/>
      <c r="B145" s="51"/>
      <c r="C145" s="51"/>
      <c r="D145" s="51"/>
      <c r="E145" s="60"/>
      <c r="F145" s="60"/>
      <c r="G145" s="60"/>
    </row>
    <row r="146" spans="1:7" ht="24">
      <c r="A146" s="51"/>
      <c r="B146" s="51"/>
      <c r="C146" s="51"/>
      <c r="D146" s="51"/>
      <c r="E146" s="60"/>
      <c r="F146" s="60"/>
      <c r="G146" s="60"/>
    </row>
    <row r="147" spans="1:7" ht="24">
      <c r="A147" s="51"/>
      <c r="B147" s="51"/>
      <c r="C147" s="51"/>
      <c r="D147" s="51"/>
      <c r="E147" s="60"/>
      <c r="F147" s="60"/>
      <c r="G147" s="60"/>
    </row>
    <row r="148" spans="1:7" ht="24">
      <c r="A148" s="51"/>
      <c r="B148" s="51"/>
      <c r="C148" s="51"/>
      <c r="D148" s="51"/>
      <c r="E148" s="60"/>
      <c r="F148" s="60"/>
      <c r="G148" s="60"/>
    </row>
    <row r="149" spans="1:7" ht="24">
      <c r="A149" s="51"/>
      <c r="B149" s="51"/>
      <c r="C149" s="51"/>
      <c r="D149" s="51"/>
      <c r="E149" s="60"/>
      <c r="F149" s="60"/>
      <c r="G149" s="60"/>
    </row>
    <row r="150" spans="1:7" ht="24">
      <c r="A150" s="51"/>
      <c r="B150" s="51"/>
      <c r="C150" s="51"/>
      <c r="D150" s="51"/>
      <c r="E150" s="60"/>
      <c r="F150" s="60"/>
      <c r="G150" s="60"/>
    </row>
    <row r="151" spans="1:7" ht="24">
      <c r="A151" s="51"/>
      <c r="B151" s="51"/>
      <c r="C151" s="51"/>
      <c r="D151" s="51"/>
      <c r="E151" s="60"/>
      <c r="F151" s="60"/>
      <c r="G151" s="60"/>
    </row>
    <row r="152" spans="1:7" ht="24">
      <c r="A152" s="51"/>
      <c r="B152" s="51"/>
      <c r="C152" s="51"/>
      <c r="D152" s="51"/>
      <c r="E152" s="60"/>
      <c r="F152" s="60"/>
      <c r="G152" s="60"/>
    </row>
    <row r="153" spans="1:7" ht="24">
      <c r="A153" s="51"/>
      <c r="B153" s="51"/>
      <c r="C153" s="51"/>
      <c r="D153" s="51"/>
      <c r="E153" s="60"/>
      <c r="F153" s="60"/>
      <c r="G153" s="60"/>
    </row>
    <row r="154" spans="1:7" ht="24">
      <c r="A154" s="51"/>
      <c r="B154" s="51"/>
      <c r="C154" s="51"/>
      <c r="D154" s="51"/>
      <c r="E154" s="60"/>
      <c r="F154" s="60"/>
      <c r="G154" s="60"/>
    </row>
    <row r="155" spans="1:7" ht="24">
      <c r="A155" s="51"/>
      <c r="B155" s="51"/>
      <c r="C155" s="51"/>
      <c r="D155" s="51"/>
      <c r="E155" s="60"/>
      <c r="F155" s="60"/>
      <c r="G155" s="60"/>
    </row>
    <row r="156" spans="1:7" ht="24">
      <c r="A156" s="51"/>
      <c r="B156" s="51"/>
      <c r="C156" s="51"/>
      <c r="D156" s="51"/>
      <c r="E156" s="60"/>
      <c r="F156" s="60"/>
      <c r="G156" s="60"/>
    </row>
    <row r="157" spans="1:7" ht="24">
      <c r="A157" s="51"/>
      <c r="B157" s="51"/>
      <c r="C157" s="51"/>
      <c r="D157" s="51"/>
      <c r="E157" s="60"/>
      <c r="F157" s="60"/>
      <c r="G157" s="60"/>
    </row>
    <row r="158" spans="1:7" ht="24">
      <c r="A158" s="51"/>
      <c r="B158" s="51"/>
      <c r="C158" s="51"/>
      <c r="D158" s="51"/>
      <c r="E158" s="60"/>
      <c r="F158" s="60"/>
      <c r="G158" s="60"/>
    </row>
    <row r="159" spans="1:7" ht="24">
      <c r="A159" s="51"/>
      <c r="B159" s="51"/>
      <c r="C159" s="51"/>
      <c r="D159" s="51"/>
      <c r="E159" s="60"/>
      <c r="F159" s="60"/>
      <c r="G159" s="60"/>
    </row>
    <row r="160" spans="1:7" ht="24">
      <c r="A160" s="51"/>
      <c r="B160" s="51"/>
      <c r="C160" s="51"/>
      <c r="D160" s="51"/>
      <c r="E160" s="60"/>
      <c r="F160" s="60"/>
      <c r="G160" s="60"/>
    </row>
    <row r="161" spans="1:7" ht="24">
      <c r="A161" s="51"/>
      <c r="B161" s="51"/>
      <c r="C161" s="51"/>
      <c r="D161" s="51"/>
      <c r="E161" s="60"/>
      <c r="F161" s="60"/>
      <c r="G161" s="60"/>
    </row>
    <row r="162" spans="1:7" ht="24">
      <c r="A162" s="51"/>
      <c r="B162" s="51"/>
      <c r="C162" s="51"/>
      <c r="D162" s="51"/>
      <c r="E162" s="60"/>
      <c r="F162" s="60"/>
      <c r="G162" s="60"/>
    </row>
    <row r="163" spans="1:7" ht="24">
      <c r="A163" s="51"/>
      <c r="B163" s="51"/>
      <c r="C163" s="51"/>
      <c r="D163" s="51"/>
      <c r="E163" s="60"/>
      <c r="F163" s="60"/>
      <c r="G163" s="60"/>
    </row>
    <row r="164" spans="1:7" ht="24">
      <c r="A164" s="51"/>
      <c r="B164" s="51"/>
      <c r="C164" s="51"/>
      <c r="D164" s="51"/>
      <c r="E164" s="60"/>
      <c r="F164" s="60"/>
      <c r="G164" s="60"/>
    </row>
  </sheetData>
  <sheetProtection/>
  <mergeCells count="24">
    <mergeCell ref="A124:G124"/>
    <mergeCell ref="B10:D10"/>
    <mergeCell ref="A1:G1"/>
    <mergeCell ref="A3:G3"/>
    <mergeCell ref="A4:G4"/>
    <mergeCell ref="A5:G5"/>
    <mergeCell ref="E99:G99"/>
    <mergeCell ref="A121:D121"/>
    <mergeCell ref="A62:G62"/>
    <mergeCell ref="B65:D65"/>
    <mergeCell ref="H1:R1"/>
    <mergeCell ref="H3:R3"/>
    <mergeCell ref="A2:G2"/>
    <mergeCell ref="B19:D19"/>
    <mergeCell ref="A32:G32"/>
    <mergeCell ref="B35:D35"/>
    <mergeCell ref="C75:D75"/>
    <mergeCell ref="A93:G93"/>
    <mergeCell ref="B81:D81"/>
    <mergeCell ref="C90:D90"/>
    <mergeCell ref="B13:D13"/>
    <mergeCell ref="A99:D100"/>
    <mergeCell ref="C46:D46"/>
    <mergeCell ref="B53:D53"/>
  </mergeCells>
  <printOptions/>
  <pageMargins left="0.5118110236220472" right="0.11811023622047245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Equation.3" shapeId="149593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22" sqref="C22"/>
    </sheetView>
  </sheetViews>
  <sheetFormatPr defaultColWidth="9.140625" defaultRowHeight="21.75"/>
  <cols>
    <col min="1" max="1" width="4.28125" style="48" customWidth="1"/>
    <col min="2" max="2" width="6.421875" style="48" customWidth="1"/>
    <col min="3" max="3" width="75.140625" style="48" customWidth="1"/>
    <col min="4" max="4" width="10.421875" style="48" customWidth="1"/>
    <col min="5" max="5" width="7.140625" style="48" customWidth="1"/>
    <col min="6" max="16384" width="9.140625" style="48" customWidth="1"/>
  </cols>
  <sheetData>
    <row r="1" spans="1:4" ht="24">
      <c r="A1" s="192" t="s">
        <v>119</v>
      </c>
      <c r="B1" s="192"/>
      <c r="C1" s="192"/>
      <c r="D1" s="192"/>
    </row>
    <row r="2" spans="1:4" ht="24">
      <c r="A2" s="54"/>
      <c r="B2" s="54"/>
      <c r="C2" s="54"/>
      <c r="D2" s="54"/>
    </row>
    <row r="3" ht="24">
      <c r="A3" s="55" t="s">
        <v>23</v>
      </c>
    </row>
    <row r="4" ht="24">
      <c r="A4" s="55"/>
    </row>
    <row r="5" ht="24.75" thickBot="1">
      <c r="B5" s="56" t="s">
        <v>27</v>
      </c>
    </row>
    <row r="6" spans="2:4" ht="25.5" thickBot="1" thickTop="1">
      <c r="B6" s="57" t="s">
        <v>0</v>
      </c>
      <c r="C6" s="57" t="s">
        <v>5</v>
      </c>
      <c r="D6" s="58" t="s">
        <v>6</v>
      </c>
    </row>
    <row r="7" spans="2:4" ht="24.75" thickTop="1">
      <c r="B7" s="117">
        <v>1</v>
      </c>
      <c r="C7" s="123" t="s">
        <v>59</v>
      </c>
      <c r="D7" s="122">
        <v>1</v>
      </c>
    </row>
    <row r="8" spans="2:4" ht="24">
      <c r="B8" s="59">
        <v>2</v>
      </c>
      <c r="C8" s="116" t="s">
        <v>126</v>
      </c>
      <c r="D8" s="60">
        <v>1</v>
      </c>
    </row>
    <row r="9" spans="2:4" ht="13.5" customHeight="1" thickBot="1">
      <c r="B9" s="61"/>
      <c r="C9" s="61"/>
      <c r="D9" s="61"/>
    </row>
    <row r="10" spans="1:3" s="51" customFormat="1" ht="24.75" thickTop="1">
      <c r="A10" s="60"/>
      <c r="C10" s="60"/>
    </row>
    <row r="11" spans="2:4" s="51" customFormat="1" ht="24.75" thickBot="1">
      <c r="B11" s="56" t="s">
        <v>120</v>
      </c>
      <c r="C11" s="48"/>
      <c r="D11" s="48"/>
    </row>
    <row r="12" spans="2:4" ht="25.5" thickBot="1" thickTop="1">
      <c r="B12" s="57" t="s">
        <v>0</v>
      </c>
      <c r="C12" s="57" t="s">
        <v>5</v>
      </c>
      <c r="D12" s="58" t="s">
        <v>6</v>
      </c>
    </row>
    <row r="13" spans="2:4" ht="24.75" thickTop="1">
      <c r="B13" s="117">
        <v>1</v>
      </c>
      <c r="C13" s="119" t="s">
        <v>69</v>
      </c>
      <c r="D13" s="118">
        <v>2</v>
      </c>
    </row>
    <row r="14" spans="2:4" ht="24">
      <c r="B14" s="59">
        <v>2</v>
      </c>
      <c r="C14" s="120" t="s">
        <v>47</v>
      </c>
      <c r="D14" s="65">
        <v>2</v>
      </c>
    </row>
    <row r="15" spans="2:4" ht="24">
      <c r="B15" s="59">
        <v>3</v>
      </c>
      <c r="C15" s="116" t="s">
        <v>68</v>
      </c>
      <c r="D15" s="60">
        <v>2</v>
      </c>
    </row>
    <row r="16" spans="2:4" ht="24">
      <c r="B16" s="59">
        <v>4</v>
      </c>
      <c r="C16" s="120" t="s">
        <v>57</v>
      </c>
      <c r="D16" s="65">
        <v>1</v>
      </c>
    </row>
    <row r="17" spans="2:4" ht="24">
      <c r="B17" s="59">
        <v>5</v>
      </c>
      <c r="C17" s="120" t="s">
        <v>130</v>
      </c>
      <c r="D17" s="65">
        <v>1</v>
      </c>
    </row>
    <row r="18" spans="2:4" ht="24">
      <c r="B18" s="59">
        <v>6</v>
      </c>
      <c r="C18" s="116" t="s">
        <v>131</v>
      </c>
      <c r="D18" s="60">
        <v>1</v>
      </c>
    </row>
    <row r="19" spans="2:4" ht="24">
      <c r="B19" s="59">
        <v>7</v>
      </c>
      <c r="C19" s="116" t="s">
        <v>64</v>
      </c>
      <c r="D19" s="60">
        <v>1</v>
      </c>
    </row>
    <row r="20" spans="2:4" ht="24">
      <c r="B20" s="59">
        <v>8</v>
      </c>
      <c r="C20" s="116" t="s">
        <v>67</v>
      </c>
      <c r="D20" s="60">
        <v>1</v>
      </c>
    </row>
    <row r="21" spans="2:4" ht="24">
      <c r="B21" s="59"/>
      <c r="C21" s="116" t="s">
        <v>70</v>
      </c>
      <c r="D21" s="60"/>
    </row>
    <row r="22" spans="2:4" ht="24">
      <c r="B22" s="59">
        <v>9</v>
      </c>
      <c r="C22" s="116" t="s">
        <v>132</v>
      </c>
      <c r="D22" s="60">
        <v>1</v>
      </c>
    </row>
    <row r="23" spans="2:4" ht="24">
      <c r="B23" s="59">
        <v>10</v>
      </c>
      <c r="C23" s="116" t="s">
        <v>74</v>
      </c>
      <c r="D23" s="60">
        <v>1</v>
      </c>
    </row>
    <row r="24" spans="2:4" ht="24">
      <c r="B24" s="59">
        <v>11</v>
      </c>
      <c r="C24" s="116" t="s">
        <v>123</v>
      </c>
      <c r="D24" s="60">
        <v>1</v>
      </c>
    </row>
    <row r="25" spans="2:4" ht="13.5" customHeight="1" thickBot="1">
      <c r="B25" s="61"/>
      <c r="C25" s="61"/>
      <c r="D25" s="61"/>
    </row>
    <row r="26" ht="24.75" thickTop="1"/>
  </sheetData>
  <sheetProtection/>
  <mergeCells count="1">
    <mergeCell ref="A1:D1"/>
  </mergeCells>
  <printOptions/>
  <pageMargins left="0.5" right="0.3" top="0.78740157480315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Laser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Patinum</dc:creator>
  <cp:keywords/>
  <dc:description/>
  <cp:lastModifiedBy>Tharaporn Teerapabvisadpong</cp:lastModifiedBy>
  <cp:lastPrinted>2011-08-29T02:57:54Z</cp:lastPrinted>
  <dcterms:created xsi:type="dcterms:W3CDTF">2002-09-01T05:31:45Z</dcterms:created>
  <dcterms:modified xsi:type="dcterms:W3CDTF">2011-08-29T02:58:42Z</dcterms:modified>
  <cp:category/>
  <cp:version/>
  <cp:contentType/>
  <cp:contentStatus/>
</cp:coreProperties>
</file>