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2"/>
  </bookViews>
  <sheets>
    <sheet name="คีย์ข้อมูล" sheetId="1" r:id="rId1"/>
    <sheet name="บทสรุป" sheetId="9" r:id="rId2"/>
    <sheet name="สรุปผล" sheetId="2" r:id="rId3"/>
    <sheet name="ข้อเสนอแนะ" sheetId="10" r:id="rId4"/>
    <sheet name="ตอนที่ 3 (ข้อเสนอแนะ)" sheetId="11" r:id="rId5"/>
  </sheets>
  <definedNames>
    <definedName name="_xlnm._FilterDatabase" localSheetId="0" hidden="1">คีย์ข้อมูล!$A$1:$AE$75</definedName>
  </definedNames>
  <calcPr calcId="152511"/>
</workbook>
</file>

<file path=xl/calcChain.xml><?xml version="1.0" encoding="utf-8"?>
<calcChain xmlns="http://schemas.openxmlformats.org/spreadsheetml/2006/main">
  <c r="E25" i="10" l="1"/>
  <c r="E17" i="10"/>
  <c r="C73" i="1" l="1"/>
  <c r="F133" i="2"/>
  <c r="C81" i="1" l="1"/>
  <c r="C80" i="1"/>
  <c r="AD70" i="1" l="1"/>
  <c r="AD69" i="1"/>
  <c r="AC72" i="1"/>
  <c r="AC71" i="1"/>
  <c r="Z72" i="1"/>
  <c r="Z71" i="1"/>
  <c r="X72" i="1"/>
  <c r="X71" i="1"/>
  <c r="V72" i="1"/>
  <c r="V71" i="1"/>
  <c r="T72" i="1"/>
  <c r="T71" i="1"/>
  <c r="O72" i="1"/>
  <c r="O71" i="1"/>
  <c r="M72" i="1"/>
  <c r="M71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G143" i="2" s="1"/>
  <c r="Z70" i="1"/>
  <c r="G144" i="2" s="1"/>
  <c r="AA70" i="1"/>
  <c r="AB70" i="1"/>
  <c r="AC70" i="1"/>
  <c r="K70" i="1"/>
  <c r="L69" i="1"/>
  <c r="M69" i="1"/>
  <c r="N69" i="1"/>
  <c r="O69" i="1"/>
  <c r="P69" i="1"/>
  <c r="Q69" i="1"/>
  <c r="R69" i="1"/>
  <c r="S69" i="1"/>
  <c r="T69" i="1"/>
  <c r="U69" i="1"/>
  <c r="F106" i="2" s="1"/>
  <c r="V69" i="1"/>
  <c r="F107" i="2" s="1"/>
  <c r="W69" i="1"/>
  <c r="F110" i="2" s="1"/>
  <c r="X69" i="1"/>
  <c r="Y69" i="1"/>
  <c r="F143" i="2" s="1"/>
  <c r="Z69" i="1"/>
  <c r="F144" i="2" s="1"/>
  <c r="AA69" i="1"/>
  <c r="AB69" i="1"/>
  <c r="AC69" i="1"/>
  <c r="K69" i="1"/>
  <c r="C82" i="1"/>
  <c r="F52" i="2" s="1"/>
  <c r="F51" i="2"/>
  <c r="F50" i="2"/>
  <c r="C79" i="1"/>
  <c r="F49" i="2" s="1"/>
  <c r="C78" i="1"/>
  <c r="F48" i="2" s="1"/>
  <c r="AD72" i="1" l="1"/>
  <c r="AE69" i="1"/>
  <c r="C77" i="1"/>
  <c r="F47" i="2" s="1"/>
  <c r="C74" i="1"/>
  <c r="F14" i="2" s="1"/>
  <c r="E70" i="1"/>
  <c r="F70" i="1"/>
  <c r="G70" i="1"/>
  <c r="H70" i="1"/>
  <c r="I70" i="1"/>
  <c r="J70" i="1"/>
  <c r="E69" i="1"/>
  <c r="F88" i="2" s="1"/>
  <c r="F69" i="1"/>
  <c r="F92" i="2" s="1"/>
  <c r="G69" i="1"/>
  <c r="F93" i="2" s="1"/>
  <c r="H69" i="1"/>
  <c r="F91" i="2" s="1"/>
  <c r="I69" i="1"/>
  <c r="F90" i="2" s="1"/>
  <c r="J69" i="1"/>
  <c r="F89" i="2" s="1"/>
  <c r="C84" i="1" l="1"/>
  <c r="F54" i="2" s="1"/>
  <c r="F13" i="2"/>
  <c r="F15" i="2" s="1"/>
  <c r="G15" i="2" s="1"/>
  <c r="C83" i="1"/>
  <c r="F53" i="2" s="1"/>
  <c r="G14" i="2" l="1"/>
  <c r="F150" i="2"/>
  <c r="F145" i="2"/>
  <c r="F112" i="2"/>
  <c r="H112" i="2" s="1"/>
  <c r="F141" i="2"/>
  <c r="F134" i="2"/>
  <c r="G150" i="2"/>
  <c r="G145" i="2"/>
  <c r="G112" i="2"/>
  <c r="G108" i="2"/>
  <c r="G141" i="2"/>
  <c r="G134" i="2"/>
  <c r="G130" i="2"/>
  <c r="G151" i="2"/>
  <c r="G149" i="2"/>
  <c r="G148" i="2"/>
  <c r="G147" i="2"/>
  <c r="G111" i="2"/>
  <c r="G110" i="2"/>
  <c r="G106" i="2"/>
  <c r="G107" i="2"/>
  <c r="G140" i="2"/>
  <c r="G139" i="2"/>
  <c r="G138" i="2"/>
  <c r="G137" i="2"/>
  <c r="G136" i="2"/>
  <c r="G133" i="2"/>
  <c r="G132" i="2"/>
  <c r="G129" i="2"/>
  <c r="G128" i="2"/>
  <c r="G127" i="2"/>
  <c r="D70" i="1"/>
  <c r="F151" i="2"/>
  <c r="F149" i="2"/>
  <c r="F148" i="2"/>
  <c r="F147" i="2"/>
  <c r="F111" i="2"/>
  <c r="H111" i="2" s="1"/>
  <c r="F140" i="2"/>
  <c r="F139" i="2"/>
  <c r="F138" i="2"/>
  <c r="F137" i="2"/>
  <c r="F136" i="2"/>
  <c r="F132" i="2"/>
  <c r="F129" i="2"/>
  <c r="F128" i="2"/>
  <c r="F127" i="2"/>
  <c r="D69" i="1"/>
  <c r="F87" i="2" s="1"/>
  <c r="F94" i="2" l="1"/>
  <c r="F130" i="2"/>
  <c r="C75" i="1"/>
  <c r="C87" i="1" s="1"/>
  <c r="F57" i="2" s="1"/>
  <c r="H145" i="2"/>
  <c r="G94" i="2" l="1"/>
  <c r="G93" i="2"/>
  <c r="G88" i="2"/>
  <c r="G89" i="2"/>
  <c r="G92" i="2"/>
  <c r="G91" i="2"/>
  <c r="G90" i="2"/>
  <c r="G87" i="2"/>
  <c r="C91" i="1"/>
  <c r="C85" i="1"/>
  <c r="F55" i="2" s="1"/>
  <c r="C86" i="1"/>
  <c r="F56" i="2" s="1"/>
  <c r="C95" i="1"/>
  <c r="F65" i="2" s="1"/>
  <c r="C92" i="1"/>
  <c r="F62" i="2" s="1"/>
  <c r="C94" i="1"/>
  <c r="F64" i="2" s="1"/>
  <c r="C93" i="1"/>
  <c r="F63" i="2" s="1"/>
  <c r="C90" i="1"/>
  <c r="C88" i="1"/>
  <c r="F58" i="2" s="1"/>
  <c r="C89" i="1"/>
  <c r="F59" i="2" s="1"/>
  <c r="F61" i="2" l="1"/>
  <c r="F60" i="2"/>
  <c r="C103" i="1"/>
  <c r="F73" i="2" s="1"/>
  <c r="C98" i="1"/>
  <c r="F68" i="2" s="1"/>
  <c r="C99" i="1"/>
  <c r="F69" i="2" s="1"/>
  <c r="C102" i="1"/>
  <c r="F72" i="2" s="1"/>
  <c r="C97" i="1"/>
  <c r="F67" i="2" s="1"/>
  <c r="C101" i="1"/>
  <c r="F71" i="2" s="1"/>
  <c r="C100" i="1"/>
  <c r="F70" i="2" s="1"/>
  <c r="C96" i="1"/>
  <c r="F66" i="2" s="1"/>
  <c r="F74" i="2" l="1"/>
  <c r="G53" i="2" s="1"/>
  <c r="C104" i="1"/>
  <c r="H143" i="2"/>
  <c r="H144" i="2"/>
  <c r="G55" i="2" l="1"/>
  <c r="G64" i="2"/>
  <c r="G60" i="2"/>
  <c r="G68" i="2"/>
  <c r="G56" i="2"/>
  <c r="G58" i="2"/>
  <c r="G72" i="2"/>
  <c r="G71" i="2"/>
  <c r="G52" i="2"/>
  <c r="G54" i="2"/>
  <c r="G67" i="2"/>
  <c r="G63" i="2"/>
  <c r="G59" i="2"/>
  <c r="G49" i="2"/>
  <c r="G66" i="2"/>
  <c r="G73" i="2"/>
  <c r="G69" i="2"/>
  <c r="G65" i="2"/>
  <c r="G48" i="2"/>
  <c r="G51" i="2"/>
  <c r="G57" i="2"/>
  <c r="G70" i="2"/>
  <c r="G61" i="2"/>
  <c r="G62" i="2"/>
  <c r="G50" i="2"/>
  <c r="G47" i="2"/>
  <c r="G74" i="2"/>
  <c r="H107" i="2"/>
  <c r="H110" i="2"/>
  <c r="F108" i="2" l="1"/>
  <c r="G13" i="2" l="1"/>
  <c r="H106" i="2"/>
  <c r="H149" i="2"/>
  <c r="H148" i="2"/>
  <c r="H140" i="2"/>
  <c r="H139" i="2"/>
  <c r="H138" i="2"/>
  <c r="H137" i="2"/>
  <c r="H133" i="2"/>
  <c r="H134" i="2"/>
  <c r="H129" i="2"/>
  <c r="H128" i="2"/>
  <c r="H127" i="2"/>
  <c r="H108" i="2" l="1"/>
  <c r="H132" i="2"/>
  <c r="H150" i="2"/>
  <c r="H130" i="2"/>
  <c r="H147" i="2"/>
  <c r="H141" i="2"/>
  <c r="H151" i="2"/>
  <c r="H136" i="2"/>
</calcChain>
</file>

<file path=xl/sharedStrings.xml><?xml version="1.0" encoding="utf-8"?>
<sst xmlns="http://schemas.openxmlformats.org/spreadsheetml/2006/main" count="417" uniqueCount="177">
  <si>
    <t>คณะ</t>
  </si>
  <si>
    <t>web</t>
  </si>
  <si>
    <t>4.1.1</t>
  </si>
  <si>
    <t>4.2.1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</si>
  <si>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</si>
  <si>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</si>
  <si>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</si>
  <si>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</si>
  <si>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</si>
  <si>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</si>
  <si>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</si>
  <si>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</si>
  <si>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</si>
  <si>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</si>
  <si>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</si>
  <si>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</si>
  <si>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</si>
  <si>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</si>
  <si>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</si>
  <si>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</si>
  <si>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</si>
  <si>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</si>
  <si>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</si>
  <si>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</si>
  <si>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</si>
  <si>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</si>
  <si>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</si>
  <si>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</si>
  <si>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</si>
  <si>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</si>
  <si>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</si>
  <si>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</si>
  <si>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</si>
  <si>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</si>
  <si>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</si>
  <si>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</si>
  <si>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</si>
  <si>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</si>
  <si>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</si>
  <si>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</si>
  <si>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</si>
  <si>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</si>
  <si>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</si>
  <si>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</si>
  <si>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</si>
  <si>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สหเวชศาสตร์</t>
  </si>
  <si>
    <t>ใบปลิว</t>
  </si>
  <si>
    <t xml:space="preserve">       เฉลี่ยรวมด้านคุณภาพการให้บริการ</t>
  </si>
  <si>
    <t>- 4 -</t>
  </si>
  <si>
    <t>วิทยาศาสตร์การแพทย์</t>
  </si>
  <si>
    <t xml:space="preserve">website บัณฑิตวิทยาลัย </t>
  </si>
  <si>
    <t>(ตอบได้มากกว่า 1 ข้อ)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</si>
  <si>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</si>
  <si>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นิสิตระดับปริญญาโท</t>
  </si>
  <si>
    <t>สาขา</t>
  </si>
  <si>
    <t>ระดับ</t>
  </si>
  <si>
    <t>4.1.1  การตรวจสอบการคัดเลือกผลงานวิชาการ</t>
  </si>
  <si>
    <t>4.2.1  การตรวจสอบการคัดเลือกผลงานวิชาการ</t>
  </si>
  <si>
    <t>4.3  ความรู้ และความสามารถในการถ่ายทอดความรู้ของวิทยากร 
(รศ.ดร.รัตติมา  จีนาพงษา)</t>
  </si>
  <si>
    <t>4.4  การเข้ารับการอบรมจริยธรรมในครั้งนี้เป็นประโยชน์ต่อการทำวิทยานิพนธ์และรายงานการค้นคว้าอิสระ</t>
  </si>
  <si>
    <t xml:space="preserve">   1.2  ความเหมาะสมของวันจัดโครงการ (วันศุกร์ที่ 1 เมษายน 2559)</t>
  </si>
  <si>
    <t>วันศุกร์ที่ 1 เมษายน 2559</t>
  </si>
  <si>
    <t>ณ ห้องสัมมนาเอกาทศรถ 301 อาคารเอกาทศรถ มหาวิทยาลัยนเรศวร</t>
  </si>
  <si>
    <t xml:space="preserve">          จากการจัดโครงการอบรมจริยธรรมการวิจัยระดับบัณฑิตศึกษา ในวันศุกร์ที่ 1 เมษายน 2559</t>
  </si>
  <si>
    <t xml:space="preserve">ระดับบัณฑิตศึกษา ในวันศุกร์ที่ 1 เมษายน  2559  ณ ห้องสัมมนาเอกาทศรถ 301 อาคารเอกาทศรถ </t>
  </si>
  <si>
    <t>ฟิสิกส์ทฤษฎี</t>
  </si>
  <si>
    <t>สรีวิทยา</t>
  </si>
  <si>
    <t>คณิตศาสตร์</t>
  </si>
  <si>
    <t>โลจิสติกส์ฯ</t>
  </si>
  <si>
    <t>หลักสูตรและการสอน</t>
  </si>
  <si>
    <t>อาจารย์</t>
  </si>
  <si>
    <t>นิสิตระดับปริญญาเอก</t>
  </si>
  <si>
    <t>พัฒศึกษา</t>
  </si>
  <si>
    <t>ทรัพยากรธรรมชาติและสิ่งแวดล้อม</t>
  </si>
  <si>
    <t>พลังงานทดแทน</t>
  </si>
  <si>
    <t>เทคโนโลยีและสื่อสารการศึกษา</t>
  </si>
  <si>
    <t>จุลชีววิทยา</t>
  </si>
  <si>
    <t>ชีวเคมี</t>
  </si>
  <si>
    <t>ฟิสิกส์ประยุกต์</t>
  </si>
  <si>
    <t>เทคโนโลยีการเกษตร</t>
  </si>
  <si>
    <t>เพื่อน</t>
  </si>
  <si>
    <t>ภาษาไทย</t>
  </si>
  <si>
    <t>วิศวกรรมการจัดการ</t>
  </si>
  <si>
    <t>บริหารธุรกิจฯ</t>
  </si>
  <si>
    <t>วิศวกรรมโยธา</t>
  </si>
  <si>
    <t>วิทยาการคอมพิวเตอร์</t>
  </si>
  <si>
    <t>กายวิภาคศาสตร์</t>
  </si>
  <si>
    <t>เศรษฐศาสตร์และการสื่อสาร</t>
  </si>
  <si>
    <t>เอเซียตะวันออกเฉียงใต้ศึกษา</t>
  </si>
  <si>
    <t>เทคโนโลยีชีวภาพทางการเกษตร</t>
  </si>
  <si>
    <t>เทคโนโลยีการศึกษา</t>
  </si>
  <si>
    <t>การจัดการการท่องเที่ยว</t>
  </si>
  <si>
    <t>เภสัชเคมีและผลิตภัณฑ์ธรรมชาติ</t>
  </si>
  <si>
    <t>Facebook บัณฑิตวิทยาลัย</t>
  </si>
  <si>
    <t>Facebook บัณฑิตฯ</t>
  </si>
  <si>
    <t>ใบปลิว/โปสเตอร์ประชาสัมพันธ์โครงการ</t>
  </si>
  <si>
    <t>4.1.2  การเขียนผลงานวิทยานิพนธ์ โดยไม่มีการคัดลอก</t>
  </si>
  <si>
    <t>4. ด้านคุณภาพการให้บริการ (โครงการอบรมจริยธรรมการวิจัยฯ)</t>
  </si>
  <si>
    <t>5. ด้านเอกสารประกอบการอบรม</t>
  </si>
  <si>
    <t xml:space="preserve">(ค่าเฉลี่ย 4.38) </t>
  </si>
  <si>
    <t xml:space="preserve">            เฉลี่ยรวมด้านเอกสารประกอบการอบรม</t>
  </si>
  <si>
    <t xml:space="preserve">ภาพรวม อยู่ในระดับมาก (ค่าเฉลี่ย 3.52) และหลังเข้ารับการอบรมค่าเฉลี่ยความรู้ ความเข้าใจสูงขึ้น อยู่ในระดับมาก </t>
  </si>
  <si>
    <t xml:space="preserve">          ควรจัดโครงการอบรมจริยธรรม การเขียนวิทยานิพนธ์อย่างต่อเนื่อง และควรจัดอบรมทุกๆเดือน </t>
  </si>
  <si>
    <t>มากขึ้น ตัวหนังสือมีขนาดเล็กเกินไป ทำให้ผู้เข้าอบรมที่นั่งด้านหลังมองไม่เห็น เอกสารประกอบการบรรยาย</t>
  </si>
  <si>
    <t xml:space="preserve">บางชุดถ่ายเอกสารไม่ชัด ควรจัดอบรมให้ตรงตามกำหนดการ ควรลดช่วงเวลาในการฝึกอ่านงานวิจัย </t>
  </si>
  <si>
    <t>ยกตัวอย่าง 2 - 3 ตัวอย่าง เพื่อกระชับเวลา จากข้อมูลที่แจ้งห้องอบรมใน Web เมื่อถึงวันอบรมจริงมีการ</t>
  </si>
  <si>
    <t>ย้ายห้อง โดยไม่มีการแจ้งให้ทราบล่วงหน้า ควรส่ง e-mail แจ้งเตือน โดยเฉพาะกรณีที่มีการเปลี่ยนข้อมูล</t>
  </si>
  <si>
    <t>การอบรม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</si>
  <si>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</si>
  <si>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>สาขาวิชา</t>
  </si>
  <si>
    <t>พัฒนศึกษา</t>
  </si>
  <si>
    <t>สรีรวิทยา</t>
  </si>
  <si>
    <t xml:space="preserve">จากตาราง 3  พบว่าผู้ตอบแบบสอบถามทราบข้อมูลจากโครงการฯ จาก website บัณฑิตวิทยาลัย </t>
  </si>
  <si>
    <r>
      <t>ตาราง 3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</si>
  <si>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67)</t>
    </r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</si>
  <si>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</si>
  <si>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- 5 -</t>
  </si>
  <si>
    <t xml:space="preserve">- 6 - 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</si>
  <si>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67)</t>
    </r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</si>
  <si>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</si>
  <si>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</si>
  <si>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t>จัดอบรมทั้งวัน จัดอบรมช่วงเสาร์ - อาทิตย์ ควรมีวิธีการลงทะเบียนหลายๆ ช่องทางเพื่อความสะดวก</t>
  </si>
  <si>
    <t xml:space="preserve">   1.3  ความเหมาะสมของระยะเวลาในการจัดโครงการ (08.30 - 12.15 น.)</t>
  </si>
  <si>
    <t>มากที่สุด คิดเป็นร้อยละ 53.01 รองลงมาได้แก่ คณะที่สังกัด คิดเป็นร้อยละ 21.69</t>
  </si>
  <si>
    <t xml:space="preserve">          และบริหารธุรกิจฯ คิดเป็นร้อยละ 7.58 รองลงมาได้แก่ สาขาวิชาพัฒนศึกษา และสรีรวิทยา คิดเป็นร้อยละ 6.06 </t>
  </si>
  <si>
    <t xml:space="preserve">                    จากตาราง 2  แสดงจำนวนร้อยละของผู้ตอบแบบสอบถาม จำแนกตามสาขา  พบว่าผู้ตอบแบบสอบถาม</t>
  </si>
  <si>
    <t>และนิสิตระดับปริญญาเอก คิดเป็นร้อยละ 34.33</t>
  </si>
  <si>
    <t>จากตาราง 1 พบว่า ผู้ตอบแบบสอบถามเป็นนิสิตระดับปริญญาโท คิดเป็นร้อยละ 65.67</t>
  </si>
  <si>
    <t xml:space="preserve">          ได้แก่ สาขาวิชาพัฒนศึกษา และสรีรวิทยา คิดเป็นร้อยละ 6.06 </t>
  </si>
  <si>
    <t>มหาวิทยาลัยนเรศวร ในภาพรวมพบว่า ผู้เข้าร่วมโครงการฯ มีความคิดเห็นอยู่ในระดับมาก (ค่าเฉลี่ย 4.27)</t>
  </si>
  <si>
    <t>ข้อเสนอแนะอื่น ๆ</t>
  </si>
  <si>
    <t xml:space="preserve">          ข้อเสนอแนะสำหรับการจัดโครงการครั้งต่อไปคือ</t>
  </si>
  <si>
    <t xml:space="preserve">          ส่วนใหญ่สังกัดสาขาวิชาเทคโนโลยีและสื่อสารการศึกษา ชีวเคมี และบริหารธุรกิจฯ คิดเป็นร้อยละ 7.58 รองลงมา</t>
  </si>
  <si>
    <t>ที่</t>
  </si>
  <si>
    <t>ความถี่</t>
  </si>
  <si>
    <t>ควรมีวิธีการลงทะเบียนน่าจะมีหลายๆ ช่องทางเพื่อความสะดวกมากขึ้น</t>
  </si>
  <si>
    <t>โปรเจกเตอร์มีขนาดเล็กเกินไป ทำให้ผู้เข้าอบรมที่นั่งด้านหลังมองไม่เห็น</t>
  </si>
  <si>
    <t>เอกสารประกอบการบรรยายบางชุดถ่ายเอกสารไม่ชัด</t>
  </si>
  <si>
    <t>ควรจัดอบรมทั้งวัน</t>
  </si>
  <si>
    <t>ควรจัดอบรมเรื่อง จริยธรรม การเขียนวิทยานิพนธ์</t>
  </si>
  <si>
    <t>ควรจัดอบรมทุกๆเดือน</t>
  </si>
  <si>
    <t>ควรจัดอบรมให้ตรงตามกำหนดการ</t>
  </si>
  <si>
    <t>ควรลดช่วงเวลาในการฝึกอ่านงานวิจัย ยกตัวอย่าง 2-3 ตัวอย่าง เพื่อกระชับเวลา</t>
  </si>
  <si>
    <t>ควรจัดอบรมเสาร์ - อาทิตย์</t>
  </si>
  <si>
    <t>ตัวหนังสือมีขนาดเล็กเกินไป</t>
  </si>
  <si>
    <t>ควรส่ง e-mail แจ้งเตือน โดยเฉพาะกรณีที่มีการเปลี่ยนข้อมูลการอบรม</t>
  </si>
  <si>
    <t>อยากให้มีการจัดโครงการต่อไป</t>
  </si>
  <si>
    <t xml:space="preserve">ควรจัดอบรมเทอมละ 2 ครั้ง </t>
  </si>
  <si>
    <t>โดยมีวัตถุประสงค์เพื่อ 1)เพื่อให้ผู้เข้าร่วมโครงการ  เกิดความรู้  ความเข้าใจ  ในเรื่องจรรยาบรรณ</t>
  </si>
  <si>
    <t>ของนักวิจัยและการคัดลอกงานวิจัย 2)เพื่อให้ผู้เข้าร่วมโครงการฯ ได้ทราบกระบวนการทำวิจัย / วิทยานิพนธ์</t>
  </si>
  <si>
    <t xml:space="preserve">          ผู้ตอบแบบสอบถามเป็นนิสิตระดับปริญญาโท คิดเป็นร้อยละ 65.67 และนิสิตระดับปริญญาเอก </t>
  </si>
  <si>
    <t xml:space="preserve">คิดเป็นร้อยละ 34.33 ผู้ตอบแบบสอบถามส่วนใหญ่สังกัดสาขาวิชา เทคโนโลยีและสื่อสารการศึกษา ชีวเคมี </t>
  </si>
  <si>
    <t xml:space="preserve">          ผู้ตอบแบบสอบถามส่วนใหญ่ ได้รับทราบข้อมูลการดำเนินโครงการจาก website บัณฑิตวิทยาลัย</t>
  </si>
  <si>
    <t xml:space="preserve"> มากที่สุด คิดเป็นร้อยละ 53.01 รองลงมาได้แก่ คณะที่สังกัด คิดเป็นร้อยละ 21.69 </t>
  </si>
  <si>
    <t xml:space="preserve">          ผลการประเมิน พบว่า การจัดโครงการบรรลุตามวัตถุประสงค์ของโครงการครบถ้วน ดังนี้</t>
  </si>
  <si>
    <t>ข้อเสนอแนะเพื่อการปรับปรุงการดำเนินโครงการฯ ครั้งต่อไป</t>
  </si>
  <si>
    <t xml:space="preserve">ควรจัดอบรมเทอมละ 2 ครั้ง จัดอบรมทั้งวัน จัดอบรมช่วงเสาร์ - อาทิตย์ ควรมีวิธีการลงทะเบียนหลายๆ </t>
  </si>
  <si>
    <t>ช่องทางเพื่อความสะดวกมากขึ้น ตัวหนังสือมีขนาดเล็กเกินไป ทำให้ผู้เข้าอบรมที่นั่งด้านหลังมองไม่เห็น</t>
  </si>
  <si>
    <t>เอกสารประกอบการบรรยายบางชุดถ่ายเอกสารไม่ชัด ควรจัดอบรมให้ตรงตามกำหนดการ ควรลดช่วงเวลา</t>
  </si>
  <si>
    <t>ที่มีการเปลี่ยนข้อมูลการอบรม</t>
  </si>
  <si>
    <t>ในการฝึกอ่านงานวิจัย ยกตัวอย่าง 2 - 3 ตัวอย่าง เพื่อกระชับเวลา ควรส่ง e-mail แจ้งเตือน โดยเฉพาะกรณี</t>
  </si>
  <si>
    <t xml:space="preserve">      ผลการประเมินด้านการดำเนินงานโครงการในภาพรวม พบว่า ผู้เข้าร่วมโครงการฯ มีความคิดเห็น</t>
  </si>
  <si>
    <t xml:space="preserve">          อยู่ในระดับมาก (ค่าเฉลี่ย 4.27) เมื่อพิจารณารายด้านพบว่า ด้านคุณภาพการให้บริการ มีค่าเฉลี่ยสูงสุด </t>
  </si>
  <si>
    <t xml:space="preserve">          (ค่าเฉลี่ย 4.60) รองลงมาคือ ด้านเจ้าหน้าที่ให้บริการ (ค่าเฉลี่ย 4.36) และด้านเอกสารประกอบการอบรม </t>
  </si>
  <si>
    <t xml:space="preserve">          (ค่าเฉลี่ย 4.35) เมื่อพิจารณารายข้อแล้ว พบว่า ข้อที่มีค่าเฉลี่ยสูงที่สุดคือ ความรู้ และความสามารถ</t>
  </si>
  <si>
    <t xml:space="preserve">          </t>
  </si>
  <si>
    <t xml:space="preserve">          ในการถ่ายทอดความรู้ของวิทยากร (รศ.ดร.รัตติมา จีนาพงษา) (ค่าเฉลี่ย 4.66)</t>
  </si>
  <si>
    <t xml:space="preserve">            ครั้งนี้เป็นประโยชน์ต่อการทำวิทยานิพนธ์และการค้นคว้าอิสระอยู่ในระดับมากที่สุด (ค่าเฉลี่ย 4.55) </t>
  </si>
  <si>
    <t xml:space="preserve">                    จากการประเมินโครงการ พบว่า เป้าหมายผู้เข้าร่วมโครงการ จำนวน 100 คน ผู้เข้าร่วมโครงการ </t>
  </si>
  <si>
    <t>จำนวน 75 คน ผู้ตอบแบบสอบถาม จำนวน 67 คน คิดเป็นร้อยละ 89.33 ของจำนวนผู้ที่เข้าร่วมโครงการฯ</t>
  </si>
  <si>
    <t xml:space="preserve">            และค่าเฉลี่ยก่อนการอบรมเท่ากับ (ค่าเฉลี่ย 3.52) และผู้เข้าร่วมโครงการเห็นว่า การดำเนินการโครงการ</t>
  </si>
  <si>
    <t xml:space="preserve">             หลังจากโครงการดำเนินการเสร็จสิ้นผู้เข้าร่วมโครงการเกิดความรู้ ความเข้าใจ ในเรื่องจรรยาบรรณของนักวิจัย</t>
  </si>
  <si>
    <t xml:space="preserve">             และการคัดลอกงานวิจัยมากกว่าก่อนเข้ารับการอบรม โดยมีค่าเฉลี่ยความรู้ หลังอบรมเท่ากับ 4.38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</si>
  <si>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4.60) </t>
  </si>
  <si>
    <t xml:space="preserve">รองลงมาคือ ด้านเจ้าหน้าที่ให้บริการ (ค่าเฉลี่ย 4.36) และด้านเอกสารประกอบการอบรม (ค่าเฉลี่ย 4.35) </t>
  </si>
  <si>
    <t xml:space="preserve">เมื่อพิจารณารายข้อแล้ว พบว่า ข้อที่มีค่าเฉลี่ยสูงที่สุดคือ ความรู้ และความสามารถในการถ่ายทอดความรู้ของวิทยากร </t>
  </si>
  <si>
    <t>(รศ.ดร.รัตติมา จีนาพงษา) (ค่าเฉลี่ย 4.66)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</si>
</sst>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sz val="16"/>
      <color rgb="FFFF0000"/>
      <name val="Calibri"/>
      <family val="2"/>
      <charset val="222"/>
      <scheme val="minor"/>
    </font>
    <font>
      <b/>
      <sz val="15"/>
      <color rgb="FF000000"/>
      <name val="TH SarabunPSK"/>
      <family val="2"/>
    </font>
    <font>
      <b/>
      <u/>
      <sz val="16"/>
      <color rgb="FF000000"/>
      <name val="TH SarabunPSK"/>
      <family val="2"/>
    </font>
    <font>
      <sz val="16"/>
      <color indexed="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0" borderId="0" xfId="0" applyFont="1" applyAlignment="1">
      <alignment vertical="top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3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4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1" fillId="4" borderId="0" xfId="0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23" fillId="4" borderId="0" xfId="0" applyFont="1" applyFill="1" applyAlignment="1">
      <alignment wrapText="1"/>
    </xf>
    <xf numFmtId="0" fontId="23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23" fillId="6" borderId="0" xfId="0" applyFont="1" applyFill="1" applyAlignment="1">
      <alignment horizontal="right" wrapText="1"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0" fillId="5" borderId="0" xfId="0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2" fontId="10" fillId="6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24" fillId="6" borderId="0" xfId="0" applyNumberFormat="1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0" fontId="24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1" fillId="7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7" fillId="7" borderId="0" xfId="0" applyFont="1" applyFill="1" applyAlignment="1">
      <alignment wrapText="1"/>
    </xf>
    <xf numFmtId="0" fontId="27" fillId="7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0" fillId="7" borderId="0" xfId="0" applyFont="1" applyFill="1" applyAlignment="1">
      <alignment wrapText="1"/>
    </xf>
    <xf numFmtId="0" fontId="8" fillId="7" borderId="0" xfId="0" applyFont="1" applyFill="1" applyAlignment="1">
      <alignment horizontal="right"/>
    </xf>
    <xf numFmtId="2" fontId="10" fillId="7" borderId="0" xfId="0" applyNumberFormat="1" applyFont="1" applyFill="1" applyAlignment="1">
      <alignment wrapText="1"/>
    </xf>
    <xf numFmtId="0" fontId="23" fillId="8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Alignment="1">
      <alignment vertical="top" wrapText="1"/>
    </xf>
    <xf numFmtId="2" fontId="10" fillId="8" borderId="0" xfId="0" applyNumberFormat="1" applyFont="1" applyFill="1" applyAlignment="1">
      <alignment wrapText="1"/>
    </xf>
    <xf numFmtId="0" fontId="10" fillId="8" borderId="0" xfId="0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24" fillId="8" borderId="0" xfId="0" applyFont="1" applyFill="1" applyAlignment="1">
      <alignment wrapText="1"/>
    </xf>
    <xf numFmtId="0" fontId="23" fillId="9" borderId="0" xfId="0" applyFont="1" applyFill="1" applyAlignment="1">
      <alignment horizontal="right" wrapText="1"/>
    </xf>
    <xf numFmtId="0" fontId="11" fillId="9" borderId="0" xfId="0" applyFont="1" applyFill="1" applyAlignment="1">
      <alignment wrapText="1"/>
    </xf>
    <xf numFmtId="0" fontId="11" fillId="9" borderId="0" xfId="0" applyFont="1" applyFill="1" applyAlignment="1">
      <alignment vertical="top" wrapText="1"/>
    </xf>
    <xf numFmtId="2" fontId="10" fillId="9" borderId="0" xfId="0" applyNumberFormat="1" applyFont="1" applyFill="1" applyAlignment="1">
      <alignment wrapText="1"/>
    </xf>
    <xf numFmtId="2" fontId="24" fillId="9" borderId="0" xfId="0" applyNumberFormat="1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indent="5"/>
    </xf>
    <xf numFmtId="0" fontId="2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0" xfId="0" applyFont="1" applyAlignment="1">
      <alignment horizontal="left" indent="5"/>
    </xf>
    <xf numFmtId="0" fontId="8" fillId="0" borderId="3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10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28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2" fillId="0" borderId="0" xfId="0" applyFont="1" applyAlignment="1">
      <alignment horizontal="left" indent="5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1" fillId="0" borderId="32" xfId="0" applyFont="1" applyFill="1" applyBorder="1" applyAlignment="1"/>
    <xf numFmtId="0" fontId="1" fillId="0" borderId="33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399FF"/>
      <color rgb="FFFF66CC"/>
      <color rgb="FFFF3399"/>
      <color rgb="FFFFCC99"/>
      <color rgb="FFEDADE4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123</xdr:row>
          <xdr:rowOff>209550</xdr:rowOff>
        </xdr:from>
        <xdr:to>
          <xdr:col>5</xdr:col>
          <xdr:colOff>342900</xdr:colOff>
          <xdr:row>124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102</xdr:row>
          <xdr:rowOff>209550</xdr:rowOff>
        </xdr:from>
        <xdr:to>
          <xdr:col>5</xdr:col>
          <xdr:colOff>352425</xdr:colOff>
          <xdr:row>103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topLeftCell="O66" zoomScale="130" zoomScaleNormal="130" workbookViewId="0">
      <selection activeCell="AE69" sqref="AE69"/>
    </sheetView>
  </sheetViews>
  <sheetFormatPr defaultColWidth="15" defaultRowHeight="21"/>
  <cols>
    <col min="1" max="1" width="5.7109375" style="15" customWidth="1"/>
    <col min="2" max="2" width="52.140625" style="15" customWidth="1"/>
    <col min="3" max="3" width="37" style="15" customWidth="1"/>
    <col min="4" max="4" width="8.85546875" style="15" customWidth="1"/>
    <col min="5" max="5" width="7.5703125" style="15" customWidth="1"/>
    <col min="6" max="6" width="7.28515625" style="15" customWidth="1"/>
    <col min="7" max="7" width="8.42578125" style="15" customWidth="1"/>
    <col min="8" max="8" width="15.28515625" style="15" customWidth="1"/>
    <col min="9" max="10" width="9.28515625" style="15" customWidth="1"/>
    <col min="11" max="11" width="6.42578125" style="17" customWidth="1"/>
    <col min="12" max="13" width="7.7109375" style="17" customWidth="1"/>
    <col min="14" max="15" width="7.7109375" style="130" customWidth="1"/>
    <col min="16" max="19" width="7.7109375" style="82" customWidth="1"/>
    <col min="20" max="20" width="6.85546875" style="82" customWidth="1"/>
    <col min="21" max="21" width="6.7109375" style="137" customWidth="1"/>
    <col min="22" max="22" width="6.5703125" style="137" customWidth="1"/>
    <col min="23" max="23" width="7.7109375" style="89" customWidth="1"/>
    <col min="24" max="24" width="7.140625" style="89" customWidth="1"/>
    <col min="25" max="25" width="6.42578125" style="67" customWidth="1"/>
    <col min="26" max="26" width="6.7109375" style="67" customWidth="1"/>
    <col min="27" max="27" width="7.7109375" style="81" customWidth="1"/>
    <col min="28" max="28" width="9.140625" style="81" customWidth="1"/>
    <col min="29" max="29" width="9.42578125" style="81" customWidth="1"/>
    <col min="30" max="16384" width="15" style="15"/>
  </cols>
  <sheetData>
    <row r="1" spans="1:29" s="74" customFormat="1" ht="46.5" customHeight="1">
      <c r="B1" s="75" t="s">
        <v>55</v>
      </c>
      <c r="C1" s="75" t="s">
        <v>54</v>
      </c>
      <c r="D1" s="75" t="s">
        <v>1</v>
      </c>
      <c r="E1" s="75" t="s">
        <v>0</v>
      </c>
      <c r="F1" s="75" t="s">
        <v>36</v>
      </c>
      <c r="G1" s="75" t="s">
        <v>46</v>
      </c>
      <c r="H1" s="118" t="s">
        <v>94</v>
      </c>
      <c r="I1" s="75" t="s">
        <v>70</v>
      </c>
      <c r="J1" s="75" t="s">
        <v>80</v>
      </c>
      <c r="K1" s="107">
        <v>1.1000000000000001</v>
      </c>
      <c r="L1" s="107">
        <v>1.2</v>
      </c>
      <c r="M1" s="107">
        <v>1.3</v>
      </c>
      <c r="N1" s="129">
        <v>2.1</v>
      </c>
      <c r="O1" s="129">
        <v>2.2000000000000002</v>
      </c>
      <c r="P1" s="86">
        <v>3.1</v>
      </c>
      <c r="Q1" s="86">
        <v>3.2</v>
      </c>
      <c r="R1" s="86">
        <v>3.3</v>
      </c>
      <c r="S1" s="86">
        <v>3.4</v>
      </c>
      <c r="T1" s="86">
        <v>3.5</v>
      </c>
      <c r="U1" s="136" t="s">
        <v>2</v>
      </c>
      <c r="V1" s="136" t="s">
        <v>37</v>
      </c>
      <c r="W1" s="88" t="s">
        <v>3</v>
      </c>
      <c r="X1" s="88" t="s">
        <v>38</v>
      </c>
      <c r="Y1" s="76">
        <v>4.3</v>
      </c>
      <c r="Z1" s="76">
        <v>4.4000000000000004</v>
      </c>
      <c r="AA1" s="85">
        <v>5.0999999999999996</v>
      </c>
      <c r="AB1" s="85">
        <v>5.2</v>
      </c>
      <c r="AC1" s="85">
        <v>5.3</v>
      </c>
    </row>
    <row r="2" spans="1:29">
      <c r="A2" s="15">
        <v>1</v>
      </c>
      <c r="B2" s="15" t="s">
        <v>53</v>
      </c>
      <c r="C2" s="15" t="s">
        <v>65</v>
      </c>
      <c r="D2" s="15">
        <v>0</v>
      </c>
      <c r="E2" s="15">
        <v>1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7">
        <v>5</v>
      </c>
      <c r="L2" s="17">
        <v>4</v>
      </c>
      <c r="M2" s="17">
        <v>5</v>
      </c>
      <c r="N2" s="130">
        <v>5</v>
      </c>
      <c r="O2" s="130">
        <v>5</v>
      </c>
      <c r="P2" s="82">
        <v>4</v>
      </c>
      <c r="Q2" s="82">
        <v>4</v>
      </c>
      <c r="R2" s="82">
        <v>5</v>
      </c>
      <c r="S2" s="82">
        <v>5</v>
      </c>
      <c r="T2" s="82">
        <v>4</v>
      </c>
      <c r="U2" s="137">
        <v>3</v>
      </c>
      <c r="V2" s="137">
        <v>3</v>
      </c>
      <c r="W2" s="89">
        <v>5</v>
      </c>
      <c r="X2" s="89">
        <v>5</v>
      </c>
      <c r="Y2" s="67">
        <v>5</v>
      </c>
      <c r="Z2" s="67">
        <v>5</v>
      </c>
      <c r="AA2" s="81">
        <v>5</v>
      </c>
      <c r="AB2" s="81">
        <v>5</v>
      </c>
      <c r="AC2" s="81">
        <v>5</v>
      </c>
    </row>
    <row r="3" spans="1:29">
      <c r="A3" s="15">
        <v>2</v>
      </c>
      <c r="B3" s="15" t="s">
        <v>53</v>
      </c>
      <c r="C3" s="15" t="s">
        <v>111</v>
      </c>
      <c r="D3" s="15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7">
        <v>4</v>
      </c>
      <c r="L3" s="17">
        <v>4</v>
      </c>
      <c r="M3" s="17">
        <v>4</v>
      </c>
      <c r="N3" s="130">
        <v>4</v>
      </c>
      <c r="O3" s="130">
        <v>4</v>
      </c>
      <c r="P3" s="82">
        <v>4</v>
      </c>
      <c r="Q3" s="82">
        <v>4</v>
      </c>
      <c r="R3" s="82">
        <v>4</v>
      </c>
      <c r="S3" s="82">
        <v>4</v>
      </c>
      <c r="T3" s="82">
        <v>4</v>
      </c>
      <c r="U3" s="137">
        <v>3</v>
      </c>
      <c r="V3" s="137">
        <v>3</v>
      </c>
      <c r="W3" s="89">
        <v>3</v>
      </c>
      <c r="X3" s="89">
        <v>3</v>
      </c>
      <c r="Y3" s="67">
        <v>3</v>
      </c>
      <c r="Z3" s="67">
        <v>3</v>
      </c>
      <c r="AA3" s="81">
        <v>4</v>
      </c>
      <c r="AB3" s="81">
        <v>4</v>
      </c>
      <c r="AC3" s="81">
        <v>4</v>
      </c>
    </row>
    <row r="4" spans="1:29">
      <c r="A4" s="15">
        <v>3</v>
      </c>
      <c r="B4" s="15" t="s">
        <v>53</v>
      </c>
      <c r="C4" s="15" t="s">
        <v>67</v>
      </c>
      <c r="D4" s="15">
        <v>1</v>
      </c>
      <c r="E4" s="15">
        <v>1</v>
      </c>
      <c r="F4" s="15">
        <v>1</v>
      </c>
      <c r="G4" s="15">
        <v>0</v>
      </c>
      <c r="H4" s="15">
        <v>0</v>
      </c>
      <c r="I4" s="15">
        <v>0</v>
      </c>
      <c r="J4" s="15">
        <v>0</v>
      </c>
      <c r="K4" s="17">
        <v>5</v>
      </c>
      <c r="L4" s="17">
        <v>4</v>
      </c>
      <c r="M4" s="17">
        <v>5</v>
      </c>
      <c r="N4" s="130">
        <v>4</v>
      </c>
      <c r="O4" s="130">
        <v>4</v>
      </c>
      <c r="P4" s="82">
        <v>3</v>
      </c>
      <c r="Q4" s="82">
        <v>4</v>
      </c>
      <c r="R4" s="82">
        <v>5</v>
      </c>
      <c r="S4" s="82">
        <v>5</v>
      </c>
      <c r="T4" s="82">
        <v>5</v>
      </c>
      <c r="U4" s="137">
        <v>3</v>
      </c>
      <c r="V4" s="137">
        <v>3</v>
      </c>
      <c r="W4" s="89">
        <v>4</v>
      </c>
      <c r="X4" s="89">
        <v>4</v>
      </c>
      <c r="Y4" s="67">
        <v>4</v>
      </c>
      <c r="Z4" s="67">
        <v>4</v>
      </c>
      <c r="AA4" s="81">
        <v>4</v>
      </c>
      <c r="AB4" s="81">
        <v>4</v>
      </c>
      <c r="AC4" s="81">
        <v>4</v>
      </c>
    </row>
    <row r="5" spans="1:29">
      <c r="A5" s="15">
        <v>4</v>
      </c>
      <c r="B5" s="15" t="s">
        <v>53</v>
      </c>
      <c r="C5" s="15" t="s">
        <v>68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7">
        <v>5</v>
      </c>
      <c r="L5" s="17">
        <v>4</v>
      </c>
      <c r="M5" s="17">
        <v>4</v>
      </c>
      <c r="N5" s="130">
        <v>5</v>
      </c>
      <c r="O5" s="130">
        <v>4</v>
      </c>
      <c r="P5" s="82">
        <v>4</v>
      </c>
      <c r="Q5" s="82">
        <v>4</v>
      </c>
      <c r="R5" s="82">
        <v>3</v>
      </c>
      <c r="S5" s="82">
        <v>4</v>
      </c>
      <c r="T5" s="82">
        <v>5</v>
      </c>
      <c r="U5" s="137">
        <v>5</v>
      </c>
      <c r="V5" s="137">
        <v>4</v>
      </c>
      <c r="W5" s="89">
        <v>4</v>
      </c>
      <c r="X5" s="89">
        <v>5</v>
      </c>
      <c r="Y5" s="67">
        <v>5</v>
      </c>
      <c r="Z5" s="67">
        <v>5</v>
      </c>
      <c r="AA5" s="81">
        <v>5</v>
      </c>
      <c r="AB5" s="81">
        <v>5</v>
      </c>
      <c r="AC5" s="81">
        <v>5</v>
      </c>
    </row>
    <row r="6" spans="1:29">
      <c r="A6" s="15">
        <v>5</v>
      </c>
      <c r="B6" s="15" t="s">
        <v>53</v>
      </c>
      <c r="C6" s="15" t="s">
        <v>67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7">
        <v>4</v>
      </c>
      <c r="L6" s="17">
        <v>4</v>
      </c>
      <c r="M6" s="17">
        <v>5</v>
      </c>
      <c r="N6" s="130">
        <v>4</v>
      </c>
      <c r="O6" s="130">
        <v>4</v>
      </c>
      <c r="P6" s="82">
        <v>4</v>
      </c>
      <c r="Q6" s="82">
        <v>4</v>
      </c>
      <c r="R6" s="82">
        <v>5</v>
      </c>
      <c r="S6" s="82">
        <v>4</v>
      </c>
      <c r="T6" s="82">
        <v>4</v>
      </c>
      <c r="U6" s="137">
        <v>3</v>
      </c>
      <c r="V6" s="137">
        <v>3</v>
      </c>
      <c r="W6" s="89">
        <v>4</v>
      </c>
      <c r="X6" s="89">
        <v>4</v>
      </c>
      <c r="Y6" s="67">
        <v>4</v>
      </c>
      <c r="Z6" s="67">
        <v>4</v>
      </c>
      <c r="AA6" s="81">
        <v>4</v>
      </c>
      <c r="AB6" s="81">
        <v>4</v>
      </c>
      <c r="AC6" s="81">
        <v>4</v>
      </c>
    </row>
    <row r="7" spans="1:29">
      <c r="A7" s="15">
        <v>6</v>
      </c>
      <c r="B7" s="15" t="s">
        <v>53</v>
      </c>
      <c r="C7" s="15" t="s">
        <v>69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7">
        <v>5</v>
      </c>
      <c r="L7" s="17">
        <v>5</v>
      </c>
      <c r="M7" s="17">
        <v>5</v>
      </c>
      <c r="N7" s="130">
        <v>5</v>
      </c>
      <c r="O7" s="130">
        <v>5</v>
      </c>
      <c r="P7" s="82">
        <v>5</v>
      </c>
      <c r="Q7" s="82">
        <v>5</v>
      </c>
      <c r="R7" s="82">
        <v>5</v>
      </c>
      <c r="S7" s="82">
        <v>5</v>
      </c>
      <c r="T7" s="82">
        <v>5</v>
      </c>
      <c r="U7" s="137">
        <v>3</v>
      </c>
      <c r="V7" s="137">
        <v>3</v>
      </c>
      <c r="W7" s="89">
        <v>4</v>
      </c>
      <c r="X7" s="89">
        <v>4</v>
      </c>
      <c r="Y7" s="67">
        <v>5</v>
      </c>
      <c r="Z7" s="67">
        <v>5</v>
      </c>
      <c r="AA7" s="81">
        <v>5</v>
      </c>
      <c r="AB7" s="81">
        <v>5</v>
      </c>
      <c r="AC7" s="81">
        <v>5</v>
      </c>
    </row>
    <row r="8" spans="1:29">
      <c r="A8" s="15">
        <v>7</v>
      </c>
      <c r="B8" s="15" t="s">
        <v>53</v>
      </c>
      <c r="C8" s="15" t="s">
        <v>45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7">
        <v>4</v>
      </c>
      <c r="L8" s="17">
        <v>4</v>
      </c>
      <c r="M8" s="17">
        <v>4</v>
      </c>
      <c r="N8" s="130">
        <v>4</v>
      </c>
      <c r="O8" s="130">
        <v>4</v>
      </c>
      <c r="P8" s="82">
        <v>4</v>
      </c>
      <c r="Q8" s="82">
        <v>3</v>
      </c>
      <c r="R8" s="82">
        <v>4</v>
      </c>
      <c r="S8" s="82">
        <v>4</v>
      </c>
      <c r="T8" s="82">
        <v>4</v>
      </c>
      <c r="U8" s="137">
        <v>4</v>
      </c>
      <c r="V8" s="137">
        <v>4</v>
      </c>
      <c r="W8" s="89">
        <v>4</v>
      </c>
      <c r="X8" s="89">
        <v>4</v>
      </c>
      <c r="Y8" s="67">
        <v>4</v>
      </c>
      <c r="Z8" s="67">
        <v>4</v>
      </c>
      <c r="AA8" s="81">
        <v>4</v>
      </c>
      <c r="AB8" s="81">
        <v>4</v>
      </c>
      <c r="AC8" s="81">
        <v>4</v>
      </c>
    </row>
    <row r="9" spans="1:29">
      <c r="A9" s="15">
        <v>8</v>
      </c>
      <c r="B9" s="15" t="s">
        <v>53</v>
      </c>
      <c r="C9" s="15" t="s">
        <v>39</v>
      </c>
      <c r="D9" s="15">
        <v>0</v>
      </c>
      <c r="E9" s="15">
        <v>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7">
        <v>4</v>
      </c>
      <c r="L9" s="17">
        <v>4</v>
      </c>
      <c r="M9" s="17">
        <v>4</v>
      </c>
      <c r="N9" s="130">
        <v>4</v>
      </c>
      <c r="O9" s="130">
        <v>4</v>
      </c>
      <c r="P9" s="82">
        <v>4</v>
      </c>
      <c r="Q9" s="82">
        <v>4</v>
      </c>
      <c r="R9" s="82">
        <v>4</v>
      </c>
      <c r="S9" s="82">
        <v>3</v>
      </c>
      <c r="T9" s="82">
        <v>4</v>
      </c>
      <c r="U9" s="137">
        <v>3</v>
      </c>
      <c r="V9" s="137">
        <v>3</v>
      </c>
      <c r="W9" s="89">
        <v>4</v>
      </c>
      <c r="X9" s="89">
        <v>4</v>
      </c>
      <c r="Y9" s="67">
        <v>4</v>
      </c>
      <c r="Z9" s="67">
        <v>3</v>
      </c>
      <c r="AA9" s="81">
        <v>3</v>
      </c>
      <c r="AB9" s="81">
        <v>4</v>
      </c>
      <c r="AC9" s="81">
        <v>4</v>
      </c>
    </row>
    <row r="10" spans="1:29">
      <c r="A10" s="15">
        <v>9</v>
      </c>
      <c r="B10" s="15" t="s">
        <v>71</v>
      </c>
      <c r="C10" s="15" t="s">
        <v>110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7">
        <v>4</v>
      </c>
      <c r="L10" s="17">
        <v>4</v>
      </c>
      <c r="M10" s="17">
        <v>4</v>
      </c>
      <c r="N10" s="130">
        <v>4</v>
      </c>
      <c r="O10" s="130">
        <v>4</v>
      </c>
      <c r="P10" s="82">
        <v>4</v>
      </c>
      <c r="Q10" s="82">
        <v>4</v>
      </c>
      <c r="R10" s="82">
        <v>4</v>
      </c>
      <c r="S10" s="82">
        <v>4</v>
      </c>
      <c r="T10" s="82">
        <v>4</v>
      </c>
      <c r="U10" s="137">
        <v>4</v>
      </c>
      <c r="V10" s="137">
        <v>4</v>
      </c>
      <c r="W10" s="89">
        <v>4</v>
      </c>
      <c r="X10" s="89">
        <v>4</v>
      </c>
      <c r="Y10" s="67">
        <v>4</v>
      </c>
      <c r="Z10" s="67">
        <v>4</v>
      </c>
      <c r="AA10" s="81">
        <v>4</v>
      </c>
      <c r="AB10" s="81">
        <v>4</v>
      </c>
      <c r="AC10" s="81">
        <v>4</v>
      </c>
    </row>
    <row r="11" spans="1:29">
      <c r="A11" s="15">
        <v>10</v>
      </c>
      <c r="B11" s="15" t="s">
        <v>71</v>
      </c>
      <c r="C11" s="15" t="s">
        <v>110</v>
      </c>
      <c r="D11" s="15">
        <v>1</v>
      </c>
      <c r="E11" s="15">
        <v>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7">
        <v>5</v>
      </c>
      <c r="L11" s="17">
        <v>5</v>
      </c>
      <c r="M11" s="17">
        <v>5</v>
      </c>
      <c r="N11" s="130">
        <v>5</v>
      </c>
      <c r="O11" s="130">
        <v>5</v>
      </c>
      <c r="P11" s="82">
        <v>5</v>
      </c>
      <c r="Q11" s="82">
        <v>5</v>
      </c>
      <c r="R11" s="82">
        <v>5</v>
      </c>
      <c r="S11" s="82">
        <v>5</v>
      </c>
      <c r="T11" s="82">
        <v>5</v>
      </c>
      <c r="U11" s="137">
        <v>5</v>
      </c>
      <c r="V11" s="137">
        <v>5</v>
      </c>
      <c r="W11" s="89">
        <v>5</v>
      </c>
      <c r="X11" s="89">
        <v>5</v>
      </c>
      <c r="Y11" s="67">
        <v>5</v>
      </c>
      <c r="Z11" s="67">
        <v>5</v>
      </c>
      <c r="AA11" s="81">
        <v>5</v>
      </c>
      <c r="AB11" s="81">
        <v>5</v>
      </c>
      <c r="AC11" s="81">
        <v>5</v>
      </c>
    </row>
    <row r="12" spans="1:29">
      <c r="A12" s="15">
        <v>11</v>
      </c>
      <c r="B12" s="15" t="s">
        <v>71</v>
      </c>
      <c r="C12" s="15" t="s">
        <v>73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7">
        <v>5</v>
      </c>
      <c r="L12" s="17">
        <v>5</v>
      </c>
      <c r="M12" s="17">
        <v>5</v>
      </c>
      <c r="N12" s="130">
        <v>5</v>
      </c>
      <c r="O12" s="130">
        <v>5</v>
      </c>
      <c r="P12" s="82">
        <v>5</v>
      </c>
      <c r="Q12" s="82">
        <v>5</v>
      </c>
      <c r="R12" s="82">
        <v>5</v>
      </c>
      <c r="S12" s="82">
        <v>5</v>
      </c>
      <c r="T12" s="82">
        <v>5</v>
      </c>
      <c r="U12" s="137">
        <v>2</v>
      </c>
      <c r="V12" s="137">
        <v>3</v>
      </c>
      <c r="W12" s="89">
        <v>5</v>
      </c>
      <c r="X12" s="89">
        <v>5</v>
      </c>
      <c r="Y12" s="67">
        <v>5</v>
      </c>
      <c r="Z12" s="67">
        <v>5</v>
      </c>
      <c r="AA12" s="81">
        <v>4</v>
      </c>
      <c r="AB12" s="81">
        <v>4</v>
      </c>
      <c r="AC12" s="81">
        <v>4</v>
      </c>
    </row>
    <row r="13" spans="1:29">
      <c r="A13" s="15">
        <v>12</v>
      </c>
      <c r="B13" s="15" t="s">
        <v>71</v>
      </c>
      <c r="C13" s="15" t="s">
        <v>74</v>
      </c>
      <c r="D13" s="15">
        <v>1</v>
      </c>
      <c r="E13" s="15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7">
        <v>4</v>
      </c>
      <c r="L13" s="17">
        <v>4</v>
      </c>
      <c r="M13" s="17">
        <v>4</v>
      </c>
      <c r="N13" s="130">
        <v>4</v>
      </c>
      <c r="O13" s="130">
        <v>4</v>
      </c>
      <c r="P13" s="82">
        <v>4</v>
      </c>
      <c r="Q13" s="82">
        <v>4</v>
      </c>
      <c r="R13" s="82">
        <v>4</v>
      </c>
      <c r="S13" s="82">
        <v>4</v>
      </c>
      <c r="T13" s="82">
        <v>4</v>
      </c>
      <c r="U13" s="137">
        <v>2</v>
      </c>
      <c r="V13" s="137">
        <v>2</v>
      </c>
      <c r="W13" s="89">
        <v>4</v>
      </c>
      <c r="X13" s="89">
        <v>4</v>
      </c>
      <c r="Y13" s="67">
        <v>5</v>
      </c>
      <c r="Z13" s="67">
        <v>4</v>
      </c>
      <c r="AA13" s="81">
        <v>4</v>
      </c>
      <c r="AB13" s="81">
        <v>4</v>
      </c>
      <c r="AC13" s="81">
        <v>4</v>
      </c>
    </row>
    <row r="14" spans="1:29">
      <c r="A14" s="15">
        <v>13</v>
      </c>
      <c r="B14" s="15" t="s">
        <v>53</v>
      </c>
      <c r="C14" s="15" t="s">
        <v>75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0</v>
      </c>
      <c r="K14" s="17">
        <v>4</v>
      </c>
      <c r="L14" s="17">
        <v>4</v>
      </c>
      <c r="M14" s="17">
        <v>5</v>
      </c>
      <c r="N14" s="130">
        <v>5</v>
      </c>
      <c r="O14" s="130">
        <v>5</v>
      </c>
      <c r="P14" s="82">
        <v>5</v>
      </c>
      <c r="Q14" s="82">
        <v>5</v>
      </c>
      <c r="R14" s="82">
        <v>5</v>
      </c>
      <c r="S14" s="82">
        <v>5</v>
      </c>
      <c r="T14" s="82">
        <v>5</v>
      </c>
      <c r="U14" s="137">
        <v>5</v>
      </c>
      <c r="V14" s="137">
        <v>5</v>
      </c>
      <c r="W14" s="89">
        <v>5</v>
      </c>
      <c r="X14" s="89">
        <v>5</v>
      </c>
      <c r="Y14" s="67">
        <v>5</v>
      </c>
      <c r="Z14" s="67">
        <v>5</v>
      </c>
      <c r="AA14" s="81">
        <v>5</v>
      </c>
      <c r="AB14" s="81">
        <v>4</v>
      </c>
      <c r="AC14" s="81">
        <v>4</v>
      </c>
    </row>
    <row r="15" spans="1:29">
      <c r="A15" s="15">
        <v>14</v>
      </c>
      <c r="B15" s="15" t="s">
        <v>71</v>
      </c>
      <c r="C15" s="15" t="s">
        <v>39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7">
        <v>5</v>
      </c>
      <c r="L15" s="17">
        <v>5</v>
      </c>
      <c r="M15" s="17">
        <v>5</v>
      </c>
      <c r="N15" s="130">
        <v>5</v>
      </c>
      <c r="O15" s="130">
        <v>5</v>
      </c>
      <c r="P15" s="82">
        <v>5</v>
      </c>
      <c r="Q15" s="82">
        <v>5</v>
      </c>
      <c r="R15" s="82">
        <v>5</v>
      </c>
      <c r="S15" s="82">
        <v>5</v>
      </c>
      <c r="T15" s="82">
        <v>5</v>
      </c>
      <c r="U15" s="137">
        <v>5</v>
      </c>
      <c r="V15" s="137">
        <v>5</v>
      </c>
      <c r="W15" s="89">
        <v>5</v>
      </c>
      <c r="X15" s="89">
        <v>5</v>
      </c>
      <c r="Y15" s="67">
        <v>5</v>
      </c>
      <c r="Z15" s="67">
        <v>5</v>
      </c>
      <c r="AA15" s="81">
        <v>5</v>
      </c>
      <c r="AB15" s="81">
        <v>5</v>
      </c>
      <c r="AC15" s="81">
        <v>5</v>
      </c>
    </row>
    <row r="16" spans="1:29">
      <c r="A16" s="15">
        <v>15</v>
      </c>
      <c r="B16" s="15" t="s">
        <v>53</v>
      </c>
      <c r="C16" s="15" t="s">
        <v>69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7">
        <v>4</v>
      </c>
      <c r="L16" s="17">
        <v>4</v>
      </c>
      <c r="M16" s="17">
        <v>3</v>
      </c>
      <c r="N16" s="130">
        <v>4</v>
      </c>
      <c r="O16" s="130">
        <v>4</v>
      </c>
      <c r="P16" s="82">
        <v>3</v>
      </c>
      <c r="Q16" s="82">
        <v>4</v>
      </c>
      <c r="R16" s="82">
        <v>4</v>
      </c>
      <c r="S16" s="82">
        <v>4</v>
      </c>
      <c r="T16" s="82">
        <v>4</v>
      </c>
      <c r="U16" s="137">
        <v>4</v>
      </c>
      <c r="V16" s="137">
        <v>5</v>
      </c>
      <c r="W16" s="89">
        <v>4</v>
      </c>
      <c r="X16" s="89">
        <v>4</v>
      </c>
      <c r="Y16" s="67">
        <v>4</v>
      </c>
      <c r="Z16" s="67">
        <v>5</v>
      </c>
      <c r="AA16" s="81">
        <v>5</v>
      </c>
      <c r="AB16" s="81">
        <v>4</v>
      </c>
      <c r="AC16" s="81">
        <v>4</v>
      </c>
    </row>
    <row r="17" spans="1:29">
      <c r="A17" s="15">
        <v>16</v>
      </c>
      <c r="B17" s="15" t="s">
        <v>53</v>
      </c>
      <c r="C17" s="15" t="s">
        <v>76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7">
        <v>4</v>
      </c>
      <c r="L17" s="17">
        <v>4</v>
      </c>
      <c r="M17" s="17">
        <v>4</v>
      </c>
      <c r="N17" s="130">
        <v>4</v>
      </c>
      <c r="O17" s="130">
        <v>4</v>
      </c>
      <c r="P17" s="82">
        <v>4</v>
      </c>
      <c r="Q17" s="82">
        <v>4</v>
      </c>
      <c r="R17" s="82">
        <v>4</v>
      </c>
      <c r="S17" s="82">
        <v>4</v>
      </c>
      <c r="T17" s="82">
        <v>4</v>
      </c>
      <c r="U17" s="137">
        <v>3</v>
      </c>
      <c r="V17" s="137">
        <v>3</v>
      </c>
      <c r="W17" s="89">
        <v>4</v>
      </c>
      <c r="X17" s="89">
        <v>4</v>
      </c>
      <c r="Y17" s="67">
        <v>4</v>
      </c>
      <c r="Z17" s="67">
        <v>4</v>
      </c>
      <c r="AA17" s="81">
        <v>4</v>
      </c>
      <c r="AB17" s="81">
        <v>4</v>
      </c>
      <c r="AC17" s="81">
        <v>4</v>
      </c>
    </row>
    <row r="18" spans="1:29">
      <c r="A18" s="15">
        <v>17</v>
      </c>
      <c r="B18" s="15" t="s">
        <v>71</v>
      </c>
      <c r="C18" s="15" t="s">
        <v>110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7">
        <v>5</v>
      </c>
      <c r="L18" s="17">
        <v>4</v>
      </c>
      <c r="M18" s="17">
        <v>4</v>
      </c>
      <c r="N18" s="130">
        <v>4</v>
      </c>
      <c r="O18" s="130">
        <v>4</v>
      </c>
      <c r="P18" s="82">
        <v>4</v>
      </c>
      <c r="Q18" s="82">
        <v>4</v>
      </c>
      <c r="R18" s="82">
        <v>4</v>
      </c>
      <c r="S18" s="82">
        <v>4</v>
      </c>
      <c r="T18" s="82">
        <v>4</v>
      </c>
      <c r="U18" s="137">
        <v>4</v>
      </c>
      <c r="V18" s="137">
        <v>4</v>
      </c>
      <c r="W18" s="89">
        <v>4</v>
      </c>
      <c r="X18" s="89">
        <v>4</v>
      </c>
      <c r="Y18" s="67">
        <v>4</v>
      </c>
      <c r="Z18" s="67">
        <v>4</v>
      </c>
      <c r="AA18" s="81">
        <v>4</v>
      </c>
      <c r="AB18" s="81">
        <v>4</v>
      </c>
      <c r="AC18" s="81">
        <v>4</v>
      </c>
    </row>
    <row r="19" spans="1:29">
      <c r="A19" s="15">
        <v>18</v>
      </c>
      <c r="B19" s="15" t="s">
        <v>53</v>
      </c>
      <c r="C19" s="15" t="s">
        <v>77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7">
        <v>4</v>
      </c>
      <c r="L19" s="17">
        <v>3</v>
      </c>
      <c r="M19" s="17">
        <v>4</v>
      </c>
      <c r="N19" s="130">
        <v>4</v>
      </c>
      <c r="O19" s="130">
        <v>4</v>
      </c>
      <c r="P19" s="82">
        <v>4</v>
      </c>
      <c r="Q19" s="82">
        <v>4</v>
      </c>
      <c r="R19" s="82">
        <v>4</v>
      </c>
      <c r="S19" s="82">
        <v>4</v>
      </c>
      <c r="T19" s="82">
        <v>4</v>
      </c>
      <c r="U19" s="137">
        <v>3</v>
      </c>
      <c r="V19" s="137">
        <v>3</v>
      </c>
      <c r="W19" s="89">
        <v>4</v>
      </c>
      <c r="X19" s="89">
        <v>4</v>
      </c>
      <c r="Y19" s="67">
        <v>4</v>
      </c>
      <c r="Z19" s="67">
        <v>4</v>
      </c>
      <c r="AA19" s="81">
        <v>4</v>
      </c>
      <c r="AB19" s="81">
        <v>4</v>
      </c>
      <c r="AC19" s="81">
        <v>4</v>
      </c>
    </row>
    <row r="20" spans="1:29">
      <c r="A20" s="15">
        <v>19</v>
      </c>
      <c r="B20" s="15" t="s">
        <v>71</v>
      </c>
      <c r="C20" s="15" t="s">
        <v>78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7">
        <v>5</v>
      </c>
      <c r="L20" s="17">
        <v>4</v>
      </c>
      <c r="M20" s="17">
        <v>5</v>
      </c>
      <c r="N20" s="130">
        <v>4</v>
      </c>
      <c r="O20" s="130">
        <v>4</v>
      </c>
      <c r="P20" s="82">
        <v>4</v>
      </c>
      <c r="Q20" s="82">
        <v>4</v>
      </c>
      <c r="R20" s="82">
        <v>5</v>
      </c>
      <c r="S20" s="82">
        <v>5</v>
      </c>
      <c r="T20" s="82">
        <v>5</v>
      </c>
      <c r="U20" s="137">
        <v>3</v>
      </c>
      <c r="V20" s="137">
        <v>3</v>
      </c>
      <c r="W20" s="89">
        <v>4</v>
      </c>
      <c r="X20" s="89">
        <v>4</v>
      </c>
      <c r="Y20" s="67">
        <v>5</v>
      </c>
      <c r="Z20" s="67">
        <v>5</v>
      </c>
      <c r="AA20" s="81">
        <v>4</v>
      </c>
      <c r="AB20" s="81">
        <v>4</v>
      </c>
      <c r="AC20" s="81">
        <v>4</v>
      </c>
    </row>
    <row r="21" spans="1:29">
      <c r="A21" s="15">
        <v>20</v>
      </c>
      <c r="B21" s="15" t="s">
        <v>53</v>
      </c>
      <c r="C21" s="15" t="s">
        <v>79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7">
        <v>5</v>
      </c>
      <c r="L21" s="17">
        <v>5</v>
      </c>
      <c r="M21" s="17">
        <v>4</v>
      </c>
      <c r="N21" s="130">
        <v>4</v>
      </c>
      <c r="O21" s="130">
        <v>4</v>
      </c>
      <c r="P21" s="82">
        <v>5</v>
      </c>
      <c r="Q21" s="82">
        <v>5</v>
      </c>
      <c r="R21" s="82">
        <v>5</v>
      </c>
      <c r="S21" s="82">
        <v>5</v>
      </c>
      <c r="T21" s="82">
        <v>5</v>
      </c>
      <c r="U21" s="137">
        <v>3</v>
      </c>
      <c r="V21" s="137">
        <v>3</v>
      </c>
      <c r="W21" s="89">
        <v>4</v>
      </c>
      <c r="X21" s="89">
        <v>4</v>
      </c>
      <c r="Y21" s="67">
        <v>5</v>
      </c>
      <c r="Z21" s="67">
        <v>4</v>
      </c>
      <c r="AA21" s="81">
        <v>4</v>
      </c>
      <c r="AB21" s="81">
        <v>4</v>
      </c>
      <c r="AC21" s="81">
        <v>4</v>
      </c>
    </row>
    <row r="22" spans="1:29">
      <c r="A22" s="15">
        <v>21</v>
      </c>
      <c r="B22" s="15" t="s">
        <v>53</v>
      </c>
      <c r="C22" s="15" t="s">
        <v>73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7">
        <v>5</v>
      </c>
      <c r="L22" s="17">
        <v>4</v>
      </c>
      <c r="M22" s="17">
        <v>4</v>
      </c>
      <c r="N22" s="130">
        <v>4</v>
      </c>
      <c r="O22" s="130">
        <v>4</v>
      </c>
      <c r="P22" s="82">
        <v>4</v>
      </c>
      <c r="Q22" s="82">
        <v>4</v>
      </c>
      <c r="R22" s="82">
        <v>4</v>
      </c>
      <c r="S22" s="82">
        <v>5</v>
      </c>
      <c r="T22" s="82">
        <v>5</v>
      </c>
      <c r="U22" s="137">
        <v>3</v>
      </c>
      <c r="V22" s="137">
        <v>3</v>
      </c>
      <c r="W22" s="89">
        <v>5</v>
      </c>
      <c r="X22" s="89">
        <v>5</v>
      </c>
      <c r="Y22" s="67">
        <v>5</v>
      </c>
      <c r="Z22" s="67">
        <v>5</v>
      </c>
      <c r="AA22" s="81">
        <v>5</v>
      </c>
      <c r="AB22" s="81">
        <v>5</v>
      </c>
      <c r="AC22" s="81">
        <v>5</v>
      </c>
    </row>
    <row r="23" spans="1:29">
      <c r="A23" s="15">
        <v>22</v>
      </c>
      <c r="B23" s="15" t="s">
        <v>53</v>
      </c>
      <c r="C23" s="15" t="s">
        <v>39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7">
        <v>4</v>
      </c>
      <c r="L23" s="17">
        <v>4</v>
      </c>
      <c r="M23" s="17">
        <v>5</v>
      </c>
      <c r="N23" s="130">
        <v>5</v>
      </c>
      <c r="O23" s="130">
        <v>5</v>
      </c>
      <c r="P23" s="82">
        <v>5</v>
      </c>
      <c r="Q23" s="82">
        <v>5</v>
      </c>
      <c r="R23" s="82">
        <v>5</v>
      </c>
      <c r="S23" s="82">
        <v>5</v>
      </c>
      <c r="T23" s="82">
        <v>5</v>
      </c>
      <c r="U23" s="137">
        <v>5</v>
      </c>
      <c r="V23" s="137">
        <v>5</v>
      </c>
      <c r="W23" s="89">
        <v>5</v>
      </c>
      <c r="X23" s="89">
        <v>5</v>
      </c>
      <c r="Y23" s="67">
        <v>5</v>
      </c>
      <c r="Z23" s="67">
        <v>5</v>
      </c>
      <c r="AA23" s="81">
        <v>5</v>
      </c>
      <c r="AB23" s="81">
        <v>5</v>
      </c>
      <c r="AC23" s="81">
        <v>5</v>
      </c>
    </row>
    <row r="24" spans="1:29">
      <c r="A24" s="15">
        <v>23</v>
      </c>
      <c r="B24" s="15" t="s">
        <v>71</v>
      </c>
      <c r="C24" s="15" t="s">
        <v>67</v>
      </c>
      <c r="D24" s="1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7">
        <v>4</v>
      </c>
      <c r="L24" s="17">
        <v>4</v>
      </c>
      <c r="M24" s="17">
        <v>5</v>
      </c>
      <c r="N24" s="130">
        <v>5</v>
      </c>
      <c r="O24" s="130">
        <v>5</v>
      </c>
      <c r="P24" s="82">
        <v>5</v>
      </c>
      <c r="Q24" s="82">
        <v>4</v>
      </c>
      <c r="R24" s="82">
        <v>5</v>
      </c>
      <c r="S24" s="82">
        <v>5</v>
      </c>
      <c r="T24" s="82">
        <v>5</v>
      </c>
      <c r="U24" s="137">
        <v>4</v>
      </c>
      <c r="V24" s="137">
        <v>4</v>
      </c>
      <c r="W24" s="89">
        <v>5</v>
      </c>
      <c r="X24" s="89">
        <v>5</v>
      </c>
      <c r="Y24" s="67">
        <v>5</v>
      </c>
      <c r="Z24" s="67">
        <v>5</v>
      </c>
      <c r="AA24" s="81">
        <v>4</v>
      </c>
      <c r="AB24" s="81">
        <v>4</v>
      </c>
      <c r="AC24" s="81">
        <v>4</v>
      </c>
    </row>
    <row r="25" spans="1:29">
      <c r="A25" s="15">
        <v>24</v>
      </c>
      <c r="B25" s="15" t="s">
        <v>53</v>
      </c>
      <c r="C25" s="15" t="s">
        <v>81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7">
        <v>4</v>
      </c>
      <c r="L25" s="17">
        <v>4</v>
      </c>
      <c r="M25" s="17">
        <v>5</v>
      </c>
      <c r="N25" s="130">
        <v>4</v>
      </c>
      <c r="O25" s="130">
        <v>4</v>
      </c>
      <c r="P25" s="82">
        <v>5</v>
      </c>
      <c r="Q25" s="82">
        <v>5</v>
      </c>
      <c r="R25" s="82">
        <v>5</v>
      </c>
      <c r="S25" s="82">
        <v>5</v>
      </c>
      <c r="T25" s="82">
        <v>5</v>
      </c>
      <c r="U25" s="137">
        <v>3</v>
      </c>
      <c r="V25" s="137">
        <v>3</v>
      </c>
      <c r="W25" s="89">
        <v>5</v>
      </c>
      <c r="X25" s="89">
        <v>5</v>
      </c>
      <c r="Y25" s="67">
        <v>5</v>
      </c>
      <c r="Z25" s="67">
        <v>5</v>
      </c>
      <c r="AA25" s="81">
        <v>5</v>
      </c>
      <c r="AB25" s="81">
        <v>5</v>
      </c>
      <c r="AC25" s="81">
        <v>5</v>
      </c>
    </row>
    <row r="26" spans="1:29">
      <c r="A26" s="15">
        <v>25</v>
      </c>
      <c r="B26" s="15" t="s">
        <v>53</v>
      </c>
      <c r="C26" s="15" t="s">
        <v>39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7">
        <v>5</v>
      </c>
      <c r="L26" s="17">
        <v>5</v>
      </c>
      <c r="M26" s="17">
        <v>4</v>
      </c>
      <c r="N26" s="130">
        <v>4</v>
      </c>
      <c r="O26" s="130">
        <v>4</v>
      </c>
      <c r="P26" s="82">
        <v>5</v>
      </c>
      <c r="Q26" s="82">
        <v>5</v>
      </c>
      <c r="R26" s="82">
        <v>4</v>
      </c>
      <c r="S26" s="82">
        <v>4</v>
      </c>
      <c r="T26" s="82">
        <v>4</v>
      </c>
      <c r="U26" s="137">
        <v>4</v>
      </c>
      <c r="V26" s="137">
        <v>4</v>
      </c>
      <c r="W26" s="89">
        <v>5</v>
      </c>
      <c r="X26" s="89">
        <v>5</v>
      </c>
      <c r="Y26" s="67">
        <v>5</v>
      </c>
      <c r="Z26" s="67">
        <v>4</v>
      </c>
      <c r="AA26" s="81">
        <v>5</v>
      </c>
      <c r="AB26" s="81">
        <v>4</v>
      </c>
      <c r="AC26" s="81">
        <v>5</v>
      </c>
    </row>
    <row r="27" spans="1:29">
      <c r="A27" s="15">
        <v>26</v>
      </c>
      <c r="B27" s="15" t="s">
        <v>71</v>
      </c>
      <c r="C27" s="15" t="s">
        <v>39</v>
      </c>
      <c r="D27" s="15">
        <v>0</v>
      </c>
      <c r="E27" s="15">
        <v>1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7">
        <v>3</v>
      </c>
      <c r="L27" s="17">
        <v>3</v>
      </c>
      <c r="M27" s="17">
        <v>3</v>
      </c>
      <c r="N27" s="130">
        <v>3</v>
      </c>
      <c r="O27" s="130">
        <v>3</v>
      </c>
      <c r="P27" s="82">
        <v>4</v>
      </c>
      <c r="Q27" s="82">
        <v>3</v>
      </c>
      <c r="R27" s="82">
        <v>4</v>
      </c>
      <c r="S27" s="82">
        <v>4</v>
      </c>
      <c r="T27" s="82">
        <v>4</v>
      </c>
      <c r="U27" s="137">
        <v>4</v>
      </c>
      <c r="V27" s="137">
        <v>4</v>
      </c>
      <c r="W27" s="89">
        <v>4</v>
      </c>
      <c r="X27" s="89">
        <v>4</v>
      </c>
      <c r="Y27" s="67">
        <v>4</v>
      </c>
      <c r="Z27" s="67">
        <v>4</v>
      </c>
      <c r="AA27" s="81">
        <v>4</v>
      </c>
      <c r="AB27" s="81">
        <v>4</v>
      </c>
      <c r="AC27" s="81">
        <v>4</v>
      </c>
    </row>
    <row r="28" spans="1:29">
      <c r="A28" s="15">
        <v>27</v>
      </c>
      <c r="B28" s="15" t="s">
        <v>71</v>
      </c>
      <c r="C28" s="15" t="s">
        <v>39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7">
        <v>4</v>
      </c>
      <c r="L28" s="17">
        <v>4</v>
      </c>
      <c r="M28" s="17">
        <v>4</v>
      </c>
      <c r="N28" s="130">
        <v>4</v>
      </c>
      <c r="O28" s="130">
        <v>4</v>
      </c>
      <c r="P28" s="82">
        <v>5</v>
      </c>
      <c r="Q28" s="82">
        <v>4</v>
      </c>
      <c r="R28" s="82">
        <v>4</v>
      </c>
      <c r="S28" s="82">
        <v>5</v>
      </c>
      <c r="T28" s="82">
        <v>4</v>
      </c>
      <c r="U28" s="137">
        <v>4</v>
      </c>
      <c r="V28" s="137">
        <v>4</v>
      </c>
      <c r="W28" s="89">
        <v>4</v>
      </c>
      <c r="X28" s="89">
        <v>4</v>
      </c>
      <c r="Y28" s="67">
        <v>4</v>
      </c>
      <c r="Z28" s="67">
        <v>4</v>
      </c>
      <c r="AA28" s="81">
        <v>5</v>
      </c>
      <c r="AB28" s="81">
        <v>5</v>
      </c>
      <c r="AC28" s="81">
        <v>5</v>
      </c>
    </row>
    <row r="29" spans="1:29">
      <c r="A29" s="15">
        <v>28</v>
      </c>
      <c r="B29" s="15" t="s">
        <v>53</v>
      </c>
      <c r="C29" s="15" t="s">
        <v>82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7">
        <v>5</v>
      </c>
      <c r="L29" s="17">
        <v>4</v>
      </c>
      <c r="M29" s="17">
        <v>5</v>
      </c>
      <c r="N29" s="130">
        <v>4</v>
      </c>
      <c r="O29" s="130">
        <v>4</v>
      </c>
      <c r="P29" s="82">
        <v>5</v>
      </c>
      <c r="Q29" s="82">
        <v>4</v>
      </c>
      <c r="R29" s="82">
        <v>5</v>
      </c>
      <c r="S29" s="82">
        <v>5</v>
      </c>
      <c r="T29" s="82">
        <v>5</v>
      </c>
      <c r="U29" s="137">
        <v>2</v>
      </c>
      <c r="V29" s="137">
        <v>2</v>
      </c>
      <c r="W29" s="89">
        <v>4</v>
      </c>
      <c r="X29" s="89">
        <v>4</v>
      </c>
      <c r="Y29" s="67">
        <v>5</v>
      </c>
      <c r="Z29" s="67">
        <v>5</v>
      </c>
      <c r="AA29" s="81">
        <v>3</v>
      </c>
      <c r="AB29" s="81">
        <v>4</v>
      </c>
      <c r="AC29" s="81">
        <v>4</v>
      </c>
    </row>
    <row r="30" spans="1:29">
      <c r="A30" s="15">
        <v>29</v>
      </c>
      <c r="B30" s="15" t="s">
        <v>53</v>
      </c>
      <c r="C30" s="15" t="s">
        <v>110</v>
      </c>
      <c r="D30" s="15">
        <v>1</v>
      </c>
      <c r="E30" s="15">
        <v>1</v>
      </c>
      <c r="F30" s="15">
        <v>1</v>
      </c>
      <c r="G30" s="15">
        <v>1</v>
      </c>
      <c r="H30" s="15">
        <v>0</v>
      </c>
      <c r="I30" s="15">
        <v>1</v>
      </c>
      <c r="J30" s="15">
        <v>0</v>
      </c>
      <c r="K30" s="17">
        <v>4</v>
      </c>
      <c r="L30" s="17">
        <v>4</v>
      </c>
      <c r="M30" s="17">
        <v>4</v>
      </c>
      <c r="N30" s="130">
        <v>4</v>
      </c>
      <c r="O30" s="130">
        <v>4</v>
      </c>
      <c r="P30" s="82">
        <v>4</v>
      </c>
      <c r="Q30" s="82">
        <v>4</v>
      </c>
      <c r="R30" s="82">
        <v>4</v>
      </c>
      <c r="S30" s="82">
        <v>4</v>
      </c>
      <c r="T30" s="82">
        <v>4</v>
      </c>
      <c r="U30" s="137">
        <v>2</v>
      </c>
      <c r="V30" s="137">
        <v>2</v>
      </c>
      <c r="W30" s="89">
        <v>4</v>
      </c>
      <c r="X30" s="89">
        <v>4</v>
      </c>
      <c r="Y30" s="67">
        <v>4</v>
      </c>
      <c r="Z30" s="67">
        <v>5</v>
      </c>
      <c r="AA30" s="81">
        <v>4</v>
      </c>
      <c r="AB30" s="81">
        <v>4</v>
      </c>
      <c r="AC30" s="81">
        <v>4</v>
      </c>
    </row>
    <row r="31" spans="1:29">
      <c r="A31" s="15">
        <v>30</v>
      </c>
      <c r="B31" s="15" t="s">
        <v>71</v>
      </c>
      <c r="C31" s="15" t="s">
        <v>81</v>
      </c>
      <c r="D31" s="15">
        <v>1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0</v>
      </c>
      <c r="K31" s="17">
        <v>5</v>
      </c>
      <c r="L31" s="17">
        <v>5</v>
      </c>
      <c r="M31" s="17">
        <v>5</v>
      </c>
      <c r="N31" s="130">
        <v>5</v>
      </c>
      <c r="O31" s="130">
        <v>5</v>
      </c>
      <c r="P31" s="82">
        <v>5</v>
      </c>
      <c r="Q31" s="82">
        <v>5</v>
      </c>
      <c r="R31" s="82">
        <v>5</v>
      </c>
      <c r="S31" s="82">
        <v>5</v>
      </c>
      <c r="T31" s="82">
        <v>5</v>
      </c>
      <c r="U31" s="137">
        <v>4</v>
      </c>
      <c r="V31" s="137">
        <v>4</v>
      </c>
      <c r="W31" s="89">
        <v>4</v>
      </c>
      <c r="X31" s="89">
        <v>4</v>
      </c>
      <c r="Y31" s="67">
        <v>4</v>
      </c>
      <c r="Z31" s="67">
        <v>4</v>
      </c>
      <c r="AA31" s="81">
        <v>4</v>
      </c>
      <c r="AB31" s="81">
        <v>4</v>
      </c>
      <c r="AC31" s="81">
        <v>4</v>
      </c>
    </row>
    <row r="32" spans="1:29">
      <c r="A32" s="15">
        <v>31</v>
      </c>
      <c r="B32" s="15" t="s">
        <v>53</v>
      </c>
      <c r="C32" s="15" t="s">
        <v>75</v>
      </c>
      <c r="D32" s="15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7">
        <v>5</v>
      </c>
      <c r="L32" s="17">
        <v>4</v>
      </c>
      <c r="M32" s="17">
        <v>3</v>
      </c>
      <c r="N32" s="130">
        <v>4</v>
      </c>
      <c r="O32" s="130">
        <v>5</v>
      </c>
      <c r="P32" s="82">
        <v>5</v>
      </c>
      <c r="Q32" s="82">
        <v>4</v>
      </c>
      <c r="R32" s="82">
        <v>5</v>
      </c>
      <c r="S32" s="82">
        <v>5</v>
      </c>
      <c r="T32" s="82">
        <v>5</v>
      </c>
      <c r="U32" s="137">
        <v>5</v>
      </c>
      <c r="V32" s="137">
        <v>5</v>
      </c>
      <c r="W32" s="89">
        <v>4</v>
      </c>
      <c r="X32" s="89">
        <v>5</v>
      </c>
      <c r="Y32" s="67">
        <v>5</v>
      </c>
      <c r="Z32" s="67">
        <v>5</v>
      </c>
      <c r="AA32" s="81">
        <v>5</v>
      </c>
      <c r="AB32" s="81">
        <v>5</v>
      </c>
      <c r="AC32" s="81">
        <v>5</v>
      </c>
    </row>
    <row r="33" spans="1:29">
      <c r="A33" s="15">
        <v>32</v>
      </c>
      <c r="B33" s="15" t="s">
        <v>53</v>
      </c>
      <c r="C33" s="15" t="s">
        <v>83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7">
        <v>5</v>
      </c>
      <c r="L33" s="17">
        <v>3</v>
      </c>
      <c r="M33" s="17">
        <v>4</v>
      </c>
      <c r="N33" s="130">
        <v>5</v>
      </c>
      <c r="O33" s="130">
        <v>5</v>
      </c>
      <c r="P33" s="82">
        <v>4</v>
      </c>
      <c r="Q33" s="82">
        <v>5</v>
      </c>
      <c r="R33" s="82">
        <v>5</v>
      </c>
      <c r="S33" s="82">
        <v>5</v>
      </c>
      <c r="T33" s="82">
        <v>5</v>
      </c>
      <c r="U33" s="137">
        <v>5</v>
      </c>
      <c r="V33" s="137">
        <v>5</v>
      </c>
      <c r="W33" s="89">
        <v>5</v>
      </c>
      <c r="X33" s="89">
        <v>5</v>
      </c>
      <c r="Y33" s="67">
        <v>5</v>
      </c>
      <c r="Z33" s="67">
        <v>5</v>
      </c>
      <c r="AA33" s="81">
        <v>5</v>
      </c>
      <c r="AB33" s="81">
        <v>4</v>
      </c>
      <c r="AC33" s="81">
        <v>5</v>
      </c>
    </row>
    <row r="34" spans="1:29">
      <c r="A34" s="15">
        <v>33</v>
      </c>
      <c r="B34" s="15" t="s">
        <v>53</v>
      </c>
      <c r="C34" s="15" t="s">
        <v>39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7">
        <v>5</v>
      </c>
      <c r="L34" s="17">
        <v>5</v>
      </c>
      <c r="M34" s="17">
        <v>5</v>
      </c>
      <c r="N34" s="130">
        <v>5</v>
      </c>
      <c r="O34" s="130">
        <v>5</v>
      </c>
      <c r="P34" s="82">
        <v>5</v>
      </c>
      <c r="Q34" s="82">
        <v>5</v>
      </c>
      <c r="R34" s="82">
        <v>4</v>
      </c>
      <c r="S34" s="82">
        <v>5</v>
      </c>
      <c r="T34" s="82">
        <v>5</v>
      </c>
      <c r="U34" s="137">
        <v>4</v>
      </c>
      <c r="V34" s="137">
        <v>4</v>
      </c>
      <c r="W34" s="89">
        <v>5</v>
      </c>
      <c r="X34" s="89">
        <v>5</v>
      </c>
      <c r="Y34" s="67">
        <v>5</v>
      </c>
      <c r="Z34" s="67">
        <v>5</v>
      </c>
      <c r="AA34" s="81">
        <v>5</v>
      </c>
      <c r="AB34" s="81">
        <v>5</v>
      </c>
      <c r="AC34" s="81">
        <v>5</v>
      </c>
    </row>
    <row r="35" spans="1:29">
      <c r="A35" s="15">
        <v>34</v>
      </c>
      <c r="B35" s="15" t="s">
        <v>53</v>
      </c>
      <c r="C35" s="15" t="s">
        <v>76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7">
        <v>5</v>
      </c>
      <c r="L35" s="17">
        <v>5</v>
      </c>
      <c r="M35" s="17">
        <v>5</v>
      </c>
      <c r="N35" s="130">
        <v>5</v>
      </c>
      <c r="O35" s="130">
        <v>5</v>
      </c>
      <c r="P35" s="82">
        <v>5</v>
      </c>
      <c r="Q35" s="82">
        <v>4</v>
      </c>
      <c r="R35" s="82">
        <v>4</v>
      </c>
      <c r="S35" s="82">
        <v>4</v>
      </c>
      <c r="T35" s="82">
        <v>5</v>
      </c>
      <c r="U35" s="137">
        <v>4</v>
      </c>
      <c r="V35" s="137">
        <v>4</v>
      </c>
      <c r="W35" s="89">
        <v>5</v>
      </c>
      <c r="X35" s="89">
        <v>5</v>
      </c>
      <c r="Y35" s="67">
        <v>5</v>
      </c>
      <c r="Z35" s="67">
        <v>5</v>
      </c>
      <c r="AA35" s="81">
        <v>5</v>
      </c>
      <c r="AB35" s="81">
        <v>5</v>
      </c>
      <c r="AC35" s="81">
        <v>5</v>
      </c>
    </row>
    <row r="36" spans="1:29" s="66" customFormat="1">
      <c r="A36" s="66">
        <v>35</v>
      </c>
      <c r="B36" s="15" t="s">
        <v>71</v>
      </c>
      <c r="C36" s="15" t="s">
        <v>111</v>
      </c>
      <c r="D36" s="66">
        <v>1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1">
        <v>4</v>
      </c>
      <c r="L36" s="91">
        <v>4</v>
      </c>
      <c r="M36" s="91">
        <v>4</v>
      </c>
      <c r="N36" s="131">
        <v>4</v>
      </c>
      <c r="O36" s="131">
        <v>4</v>
      </c>
      <c r="P36" s="84">
        <v>4</v>
      </c>
      <c r="Q36" s="84">
        <v>4</v>
      </c>
      <c r="R36" s="84">
        <v>4</v>
      </c>
      <c r="S36" s="84">
        <v>4</v>
      </c>
      <c r="T36" s="84">
        <v>4</v>
      </c>
      <c r="U36" s="138">
        <v>4</v>
      </c>
      <c r="V36" s="138">
        <v>4</v>
      </c>
      <c r="W36" s="90">
        <v>5</v>
      </c>
      <c r="X36" s="90">
        <v>5</v>
      </c>
      <c r="Y36" s="68">
        <v>4</v>
      </c>
      <c r="Z36" s="68">
        <v>4</v>
      </c>
      <c r="AA36" s="83">
        <v>4</v>
      </c>
      <c r="AB36" s="83">
        <v>4</v>
      </c>
      <c r="AC36" s="83">
        <v>4</v>
      </c>
    </row>
    <row r="37" spans="1:29">
      <c r="A37" s="15">
        <v>36</v>
      </c>
      <c r="B37" s="15" t="s">
        <v>71</v>
      </c>
      <c r="C37" s="15" t="s">
        <v>83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7">
        <v>5</v>
      </c>
      <c r="L37" s="17">
        <v>3</v>
      </c>
      <c r="M37" s="17">
        <v>5</v>
      </c>
      <c r="N37" s="130">
        <v>5</v>
      </c>
      <c r="O37" s="130">
        <v>5</v>
      </c>
      <c r="P37" s="82">
        <v>4</v>
      </c>
      <c r="Q37" s="82">
        <v>4</v>
      </c>
      <c r="R37" s="82">
        <v>4</v>
      </c>
      <c r="S37" s="82">
        <v>4</v>
      </c>
      <c r="T37" s="82">
        <v>4</v>
      </c>
      <c r="U37" s="137">
        <v>2</v>
      </c>
      <c r="V37" s="137">
        <v>2</v>
      </c>
      <c r="W37" s="89">
        <v>4</v>
      </c>
      <c r="X37" s="89">
        <v>4</v>
      </c>
      <c r="Y37" s="67">
        <v>5</v>
      </c>
      <c r="Z37" s="67">
        <v>5</v>
      </c>
      <c r="AA37" s="81">
        <v>4</v>
      </c>
      <c r="AB37" s="81">
        <v>4</v>
      </c>
      <c r="AC37" s="81">
        <v>4</v>
      </c>
    </row>
    <row r="38" spans="1:29">
      <c r="A38" s="15">
        <v>37</v>
      </c>
      <c r="B38" s="15" t="s">
        <v>71</v>
      </c>
      <c r="C38" s="15" t="s">
        <v>83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7">
        <v>4</v>
      </c>
      <c r="L38" s="17">
        <v>4</v>
      </c>
      <c r="M38" s="17">
        <v>4</v>
      </c>
      <c r="N38" s="130">
        <v>4</v>
      </c>
      <c r="O38" s="130">
        <v>4</v>
      </c>
      <c r="P38" s="82">
        <v>4</v>
      </c>
      <c r="Q38" s="82">
        <v>4</v>
      </c>
      <c r="R38" s="82">
        <v>4</v>
      </c>
      <c r="S38" s="82">
        <v>4</v>
      </c>
      <c r="T38" s="82">
        <v>4</v>
      </c>
      <c r="U38" s="137">
        <v>3</v>
      </c>
      <c r="V38" s="137">
        <v>3</v>
      </c>
      <c r="W38" s="89">
        <v>5</v>
      </c>
      <c r="X38" s="89">
        <v>5</v>
      </c>
      <c r="Y38" s="67">
        <v>5</v>
      </c>
      <c r="Z38" s="67">
        <v>5</v>
      </c>
      <c r="AA38" s="81">
        <v>5</v>
      </c>
      <c r="AB38" s="81">
        <v>5</v>
      </c>
      <c r="AC38" s="81">
        <v>5</v>
      </c>
    </row>
    <row r="39" spans="1:29">
      <c r="A39" s="15">
        <v>38</v>
      </c>
      <c r="B39" s="15" t="s">
        <v>53</v>
      </c>
      <c r="C39" s="15" t="s">
        <v>84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7">
        <v>5</v>
      </c>
      <c r="L39" s="17">
        <v>4</v>
      </c>
      <c r="M39" s="17">
        <v>5</v>
      </c>
      <c r="N39" s="130">
        <v>4</v>
      </c>
      <c r="O39" s="130">
        <v>4</v>
      </c>
      <c r="P39" s="82">
        <v>4</v>
      </c>
      <c r="Q39" s="82">
        <v>4</v>
      </c>
      <c r="R39" s="82">
        <v>4</v>
      </c>
      <c r="S39" s="82">
        <v>4</v>
      </c>
      <c r="T39" s="82">
        <v>4</v>
      </c>
      <c r="U39" s="137">
        <v>2</v>
      </c>
      <c r="V39" s="137">
        <v>2</v>
      </c>
      <c r="W39" s="89">
        <v>2</v>
      </c>
      <c r="X39" s="89">
        <v>2</v>
      </c>
      <c r="Y39" s="67">
        <v>4</v>
      </c>
      <c r="Z39" s="67">
        <v>4</v>
      </c>
      <c r="AA39" s="81">
        <v>4</v>
      </c>
      <c r="AB39" s="81">
        <v>4</v>
      </c>
      <c r="AC39" s="81">
        <v>4</v>
      </c>
    </row>
    <row r="40" spans="1:29">
      <c r="A40" s="15">
        <v>39</v>
      </c>
      <c r="B40" s="15" t="s">
        <v>71</v>
      </c>
      <c r="C40" s="15" t="s">
        <v>83</v>
      </c>
      <c r="D40" s="15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7">
        <v>5</v>
      </c>
      <c r="L40" s="17">
        <v>5</v>
      </c>
      <c r="M40" s="17">
        <v>5</v>
      </c>
      <c r="N40" s="130">
        <v>4</v>
      </c>
      <c r="O40" s="130">
        <v>4</v>
      </c>
      <c r="P40" s="82">
        <v>4</v>
      </c>
      <c r="Q40" s="82">
        <v>2</v>
      </c>
      <c r="R40" s="82">
        <v>4</v>
      </c>
      <c r="S40" s="82">
        <v>4</v>
      </c>
      <c r="T40" s="82">
        <v>3</v>
      </c>
      <c r="U40" s="137">
        <v>3</v>
      </c>
      <c r="V40" s="137">
        <v>3</v>
      </c>
      <c r="W40" s="89">
        <v>4</v>
      </c>
      <c r="X40" s="89">
        <v>4</v>
      </c>
      <c r="Y40" s="67">
        <v>5</v>
      </c>
      <c r="Z40" s="67">
        <v>5</v>
      </c>
      <c r="AA40" s="81">
        <v>5</v>
      </c>
      <c r="AB40" s="81">
        <v>4</v>
      </c>
      <c r="AC40" s="81">
        <v>4</v>
      </c>
    </row>
    <row r="41" spans="1:29">
      <c r="A41" s="15">
        <v>40</v>
      </c>
      <c r="B41" s="15" t="s">
        <v>53</v>
      </c>
      <c r="C41" s="15" t="s">
        <v>75</v>
      </c>
      <c r="D41" s="15">
        <v>0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7">
        <v>4</v>
      </c>
      <c r="L41" s="17">
        <v>4</v>
      </c>
      <c r="M41" s="17">
        <v>4</v>
      </c>
      <c r="N41" s="130">
        <v>4</v>
      </c>
      <c r="O41" s="130">
        <v>4</v>
      </c>
      <c r="P41" s="82">
        <v>4</v>
      </c>
      <c r="Q41" s="82">
        <v>4</v>
      </c>
      <c r="R41" s="82">
        <v>4</v>
      </c>
      <c r="S41" s="82">
        <v>4</v>
      </c>
      <c r="T41" s="82">
        <v>4</v>
      </c>
      <c r="U41" s="137">
        <v>3</v>
      </c>
      <c r="V41" s="137">
        <v>3</v>
      </c>
      <c r="W41" s="89">
        <v>4</v>
      </c>
      <c r="X41" s="89">
        <v>4</v>
      </c>
      <c r="Y41" s="67">
        <v>4</v>
      </c>
      <c r="Z41" s="67">
        <v>4</v>
      </c>
      <c r="AA41" s="81">
        <v>4</v>
      </c>
      <c r="AB41" s="81">
        <v>4</v>
      </c>
      <c r="AC41" s="81">
        <v>4</v>
      </c>
    </row>
    <row r="42" spans="1:29">
      <c r="A42" s="15">
        <v>41</v>
      </c>
      <c r="B42" s="15" t="s">
        <v>71</v>
      </c>
      <c r="C42" s="15" t="s">
        <v>85</v>
      </c>
      <c r="D42" s="15">
        <v>1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7">
        <v>5</v>
      </c>
      <c r="L42" s="17">
        <v>5</v>
      </c>
      <c r="M42" s="17">
        <v>5</v>
      </c>
      <c r="N42" s="130">
        <v>4</v>
      </c>
      <c r="O42" s="130">
        <v>4</v>
      </c>
      <c r="P42" s="82">
        <v>5</v>
      </c>
      <c r="Q42" s="82">
        <v>3</v>
      </c>
      <c r="R42" s="82">
        <v>5</v>
      </c>
      <c r="S42" s="82">
        <v>5</v>
      </c>
      <c r="T42" s="82">
        <v>4</v>
      </c>
      <c r="U42" s="137">
        <v>4</v>
      </c>
      <c r="V42" s="137">
        <v>2</v>
      </c>
      <c r="W42" s="89">
        <v>5</v>
      </c>
      <c r="X42" s="89">
        <v>4</v>
      </c>
      <c r="Y42" s="67">
        <v>5</v>
      </c>
      <c r="Z42" s="67">
        <v>5</v>
      </c>
      <c r="AA42" s="81">
        <v>4</v>
      </c>
      <c r="AB42" s="81">
        <v>5</v>
      </c>
      <c r="AC42" s="81">
        <v>5</v>
      </c>
    </row>
    <row r="43" spans="1:29">
      <c r="A43" s="15">
        <v>42</v>
      </c>
      <c r="B43" s="15" t="s">
        <v>53</v>
      </c>
      <c r="C43" s="15" t="s">
        <v>111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7">
        <v>4</v>
      </c>
      <c r="L43" s="17">
        <v>4</v>
      </c>
      <c r="M43" s="17">
        <v>4</v>
      </c>
      <c r="N43" s="130">
        <v>4</v>
      </c>
      <c r="O43" s="130">
        <v>4</v>
      </c>
      <c r="P43" s="82">
        <v>4</v>
      </c>
      <c r="Q43" s="82">
        <v>4</v>
      </c>
      <c r="R43" s="82">
        <v>4</v>
      </c>
      <c r="S43" s="82">
        <v>3</v>
      </c>
      <c r="T43" s="82">
        <v>4</v>
      </c>
      <c r="U43" s="137">
        <v>5</v>
      </c>
      <c r="V43" s="137">
        <v>5</v>
      </c>
      <c r="W43" s="89">
        <v>5</v>
      </c>
      <c r="X43" s="89">
        <v>5</v>
      </c>
      <c r="Y43" s="67">
        <v>5</v>
      </c>
      <c r="Z43" s="67">
        <v>5</v>
      </c>
      <c r="AA43" s="81">
        <v>3</v>
      </c>
      <c r="AB43" s="81">
        <v>4</v>
      </c>
      <c r="AC43" s="81">
        <v>4</v>
      </c>
    </row>
    <row r="44" spans="1:29">
      <c r="A44" s="15">
        <v>43</v>
      </c>
      <c r="B44" s="15" t="s">
        <v>53</v>
      </c>
      <c r="C44" s="15" t="s">
        <v>49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7">
        <v>4</v>
      </c>
      <c r="L44" s="17">
        <v>4</v>
      </c>
      <c r="M44" s="17">
        <v>4</v>
      </c>
      <c r="N44" s="130">
        <v>4</v>
      </c>
      <c r="O44" s="130">
        <v>4</v>
      </c>
      <c r="P44" s="82">
        <v>3</v>
      </c>
      <c r="Q44" s="82">
        <v>4</v>
      </c>
      <c r="R44" s="82">
        <v>4</v>
      </c>
      <c r="S44" s="82">
        <v>4</v>
      </c>
      <c r="T44" s="82">
        <v>3</v>
      </c>
      <c r="U44" s="137">
        <v>4</v>
      </c>
      <c r="V44" s="137">
        <v>4</v>
      </c>
      <c r="W44" s="89">
        <v>4</v>
      </c>
      <c r="X44" s="89">
        <v>4</v>
      </c>
      <c r="Y44" s="67">
        <v>4</v>
      </c>
      <c r="Z44" s="67">
        <v>4</v>
      </c>
      <c r="AA44" s="81">
        <v>4</v>
      </c>
      <c r="AB44" s="81">
        <v>4</v>
      </c>
      <c r="AC44" s="81">
        <v>4</v>
      </c>
    </row>
    <row r="45" spans="1:29">
      <c r="A45" s="15">
        <v>44</v>
      </c>
      <c r="B45" s="15" t="s">
        <v>53</v>
      </c>
      <c r="C45" s="15" t="s">
        <v>111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1</v>
      </c>
      <c r="K45" s="17">
        <v>4</v>
      </c>
      <c r="L45" s="17">
        <v>4</v>
      </c>
      <c r="M45" s="17">
        <v>5</v>
      </c>
      <c r="N45" s="130">
        <v>4</v>
      </c>
      <c r="O45" s="130">
        <v>4</v>
      </c>
      <c r="P45" s="82">
        <v>4</v>
      </c>
      <c r="Q45" s="82">
        <v>3</v>
      </c>
      <c r="R45" s="82">
        <v>4</v>
      </c>
      <c r="S45" s="82">
        <v>5</v>
      </c>
      <c r="T45" s="82">
        <v>5</v>
      </c>
      <c r="U45" s="137">
        <v>3</v>
      </c>
      <c r="V45" s="137">
        <v>3</v>
      </c>
      <c r="W45" s="89">
        <v>5</v>
      </c>
      <c r="X45" s="89">
        <v>5</v>
      </c>
      <c r="Y45" s="67">
        <v>5</v>
      </c>
      <c r="Z45" s="67">
        <v>4</v>
      </c>
      <c r="AA45" s="81">
        <v>4</v>
      </c>
      <c r="AB45" s="81">
        <v>4</v>
      </c>
      <c r="AC45" s="81">
        <v>5</v>
      </c>
    </row>
    <row r="46" spans="1:29">
      <c r="A46" s="15">
        <v>45</v>
      </c>
      <c r="B46" s="15" t="s">
        <v>53</v>
      </c>
      <c r="C46" s="15" t="s">
        <v>86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7">
        <v>5</v>
      </c>
      <c r="L46" s="17">
        <v>4</v>
      </c>
      <c r="M46" s="17">
        <v>5</v>
      </c>
      <c r="N46" s="130">
        <v>5</v>
      </c>
      <c r="O46" s="130">
        <v>5</v>
      </c>
      <c r="P46" s="82">
        <v>5</v>
      </c>
      <c r="Q46" s="82">
        <v>4</v>
      </c>
      <c r="R46" s="82">
        <v>5</v>
      </c>
      <c r="S46" s="82">
        <v>5</v>
      </c>
      <c r="T46" s="82">
        <v>5</v>
      </c>
      <c r="U46" s="137">
        <v>3</v>
      </c>
      <c r="V46" s="137">
        <v>3</v>
      </c>
      <c r="W46" s="89">
        <v>5</v>
      </c>
      <c r="X46" s="89">
        <v>5</v>
      </c>
      <c r="Y46" s="67">
        <v>5</v>
      </c>
      <c r="Z46" s="67">
        <v>5</v>
      </c>
      <c r="AA46" s="81">
        <v>5</v>
      </c>
      <c r="AB46" s="81">
        <v>5</v>
      </c>
      <c r="AC46" s="81">
        <v>5</v>
      </c>
    </row>
    <row r="47" spans="1:29">
      <c r="A47" s="15">
        <v>46</v>
      </c>
      <c r="B47" s="15" t="s">
        <v>71</v>
      </c>
      <c r="C47" s="15" t="s">
        <v>76</v>
      </c>
      <c r="D47" s="15">
        <v>1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1</v>
      </c>
      <c r="K47" s="17">
        <v>5</v>
      </c>
      <c r="L47" s="17">
        <v>5</v>
      </c>
      <c r="M47" s="17">
        <v>5</v>
      </c>
      <c r="N47" s="130">
        <v>4</v>
      </c>
      <c r="O47" s="130">
        <v>5</v>
      </c>
      <c r="P47" s="82">
        <v>4</v>
      </c>
      <c r="Q47" s="82">
        <v>5</v>
      </c>
      <c r="R47" s="82">
        <v>5</v>
      </c>
      <c r="S47" s="82">
        <v>5</v>
      </c>
      <c r="T47" s="82">
        <v>5</v>
      </c>
      <c r="U47" s="137">
        <v>5</v>
      </c>
      <c r="V47" s="137">
        <v>5</v>
      </c>
      <c r="W47" s="89">
        <v>5</v>
      </c>
      <c r="X47" s="89">
        <v>5</v>
      </c>
      <c r="Y47" s="67">
        <v>5</v>
      </c>
      <c r="Z47" s="67">
        <v>5</v>
      </c>
      <c r="AA47" s="81">
        <v>4</v>
      </c>
      <c r="AB47" s="81">
        <v>5</v>
      </c>
      <c r="AC47" s="81">
        <v>5</v>
      </c>
    </row>
    <row r="48" spans="1:29">
      <c r="A48" s="15">
        <v>47</v>
      </c>
      <c r="B48" s="15" t="s">
        <v>53</v>
      </c>
      <c r="C48" s="15" t="s">
        <v>82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1</v>
      </c>
      <c r="K48" s="17">
        <v>3</v>
      </c>
      <c r="L48" s="17">
        <v>3</v>
      </c>
      <c r="M48" s="17">
        <v>4</v>
      </c>
      <c r="N48" s="130">
        <v>4</v>
      </c>
      <c r="O48" s="130">
        <v>5</v>
      </c>
      <c r="P48" s="82">
        <v>4</v>
      </c>
      <c r="Q48" s="82">
        <v>5</v>
      </c>
      <c r="R48" s="82">
        <v>3</v>
      </c>
      <c r="S48" s="82">
        <v>3</v>
      </c>
      <c r="T48" s="82">
        <v>3</v>
      </c>
      <c r="U48" s="137">
        <v>4</v>
      </c>
      <c r="V48" s="137">
        <v>4</v>
      </c>
      <c r="W48" s="89">
        <v>3</v>
      </c>
      <c r="X48" s="89">
        <v>3</v>
      </c>
      <c r="Y48" s="67">
        <v>4</v>
      </c>
      <c r="Z48" s="67">
        <v>4</v>
      </c>
      <c r="AA48" s="81">
        <v>3</v>
      </c>
      <c r="AB48" s="81">
        <v>4</v>
      </c>
      <c r="AC48" s="81">
        <v>4</v>
      </c>
    </row>
    <row r="49" spans="1:29">
      <c r="A49" s="15">
        <v>48</v>
      </c>
      <c r="B49" s="15" t="s">
        <v>53</v>
      </c>
      <c r="C49" s="15" t="s">
        <v>87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7">
        <v>4</v>
      </c>
      <c r="L49" s="17">
        <v>4</v>
      </c>
      <c r="M49" s="17">
        <v>4</v>
      </c>
      <c r="N49" s="130">
        <v>5</v>
      </c>
      <c r="O49" s="130">
        <v>5</v>
      </c>
      <c r="P49" s="82">
        <v>4</v>
      </c>
      <c r="Q49" s="82">
        <v>4</v>
      </c>
      <c r="R49" s="82">
        <v>4</v>
      </c>
      <c r="S49" s="82">
        <v>4</v>
      </c>
      <c r="T49" s="82">
        <v>4</v>
      </c>
      <c r="U49" s="137">
        <v>3</v>
      </c>
      <c r="V49" s="137">
        <v>4</v>
      </c>
      <c r="W49" s="89">
        <v>4</v>
      </c>
      <c r="X49" s="89">
        <v>5</v>
      </c>
      <c r="Y49" s="67">
        <v>5</v>
      </c>
      <c r="Z49" s="67">
        <v>4</v>
      </c>
      <c r="AA49" s="81">
        <v>4</v>
      </c>
      <c r="AB49" s="81">
        <v>4</v>
      </c>
      <c r="AC49" s="81">
        <v>4</v>
      </c>
    </row>
    <row r="50" spans="1:29">
      <c r="A50" s="15">
        <v>49</v>
      </c>
      <c r="B50" s="15" t="s">
        <v>53</v>
      </c>
      <c r="C50" s="15" t="s">
        <v>88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7">
        <v>5</v>
      </c>
      <c r="L50" s="17">
        <v>5</v>
      </c>
      <c r="M50" s="17">
        <v>5</v>
      </c>
      <c r="N50" s="130">
        <v>5</v>
      </c>
      <c r="O50" s="130">
        <v>5</v>
      </c>
      <c r="P50" s="82">
        <v>5</v>
      </c>
      <c r="Q50" s="82">
        <v>5</v>
      </c>
      <c r="R50" s="82">
        <v>5</v>
      </c>
      <c r="S50" s="82">
        <v>5</v>
      </c>
      <c r="T50" s="82">
        <v>5</v>
      </c>
      <c r="U50" s="137">
        <v>2</v>
      </c>
      <c r="V50" s="137">
        <v>2</v>
      </c>
      <c r="W50" s="89">
        <v>4</v>
      </c>
      <c r="X50" s="89">
        <v>4</v>
      </c>
      <c r="Y50" s="67">
        <v>5</v>
      </c>
      <c r="Z50" s="67">
        <v>5</v>
      </c>
      <c r="AA50" s="81">
        <v>5</v>
      </c>
      <c r="AB50" s="81">
        <v>5</v>
      </c>
      <c r="AC50" s="81">
        <v>5</v>
      </c>
    </row>
    <row r="51" spans="1:29">
      <c r="A51" s="15">
        <v>50</v>
      </c>
      <c r="B51" s="15" t="s">
        <v>71</v>
      </c>
      <c r="C51" s="15" t="s">
        <v>49</v>
      </c>
      <c r="D51" s="15">
        <v>0</v>
      </c>
      <c r="E51" s="15">
        <v>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7">
        <v>3</v>
      </c>
      <c r="L51" s="17">
        <v>4</v>
      </c>
      <c r="M51" s="17">
        <v>4</v>
      </c>
      <c r="N51" s="130">
        <v>4</v>
      </c>
      <c r="O51" s="130">
        <v>4</v>
      </c>
      <c r="P51" s="82">
        <v>4</v>
      </c>
      <c r="Q51" s="82">
        <v>4</v>
      </c>
      <c r="R51" s="82">
        <v>4</v>
      </c>
      <c r="S51" s="82">
        <v>4</v>
      </c>
      <c r="T51" s="82">
        <v>4</v>
      </c>
      <c r="U51" s="137">
        <v>2</v>
      </c>
      <c r="V51" s="137">
        <v>2</v>
      </c>
      <c r="W51" s="89">
        <v>5</v>
      </c>
      <c r="X51" s="89">
        <v>5</v>
      </c>
      <c r="Y51" s="67">
        <v>5</v>
      </c>
      <c r="Z51" s="67">
        <v>5</v>
      </c>
      <c r="AA51" s="81">
        <v>4</v>
      </c>
      <c r="AB51" s="81">
        <v>5</v>
      </c>
      <c r="AC51" s="81">
        <v>4</v>
      </c>
    </row>
    <row r="52" spans="1:29">
      <c r="A52" s="15">
        <v>51</v>
      </c>
      <c r="B52" s="15" t="s">
        <v>53</v>
      </c>
      <c r="C52" s="15" t="s">
        <v>75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1</v>
      </c>
      <c r="K52" s="17">
        <v>5</v>
      </c>
      <c r="L52" s="17">
        <v>5</v>
      </c>
      <c r="M52" s="17">
        <v>5</v>
      </c>
      <c r="N52" s="130">
        <v>5</v>
      </c>
      <c r="O52" s="130">
        <v>5</v>
      </c>
      <c r="P52" s="82">
        <v>4</v>
      </c>
      <c r="Q52" s="82">
        <v>3</v>
      </c>
      <c r="R52" s="82">
        <v>4</v>
      </c>
      <c r="S52" s="82">
        <v>3</v>
      </c>
      <c r="T52" s="82">
        <v>4</v>
      </c>
      <c r="U52" s="137">
        <v>5</v>
      </c>
      <c r="V52" s="137">
        <v>5</v>
      </c>
      <c r="W52" s="89">
        <v>5</v>
      </c>
      <c r="X52" s="89">
        <v>5</v>
      </c>
      <c r="Y52" s="67">
        <v>5</v>
      </c>
      <c r="Z52" s="67">
        <v>5</v>
      </c>
      <c r="AA52" s="81">
        <v>5</v>
      </c>
      <c r="AB52" s="81">
        <v>5</v>
      </c>
      <c r="AC52" s="81">
        <v>5</v>
      </c>
    </row>
    <row r="53" spans="1:29">
      <c r="A53" s="15">
        <v>52</v>
      </c>
      <c r="B53" s="15" t="s">
        <v>53</v>
      </c>
      <c r="C53" s="15" t="s">
        <v>75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7">
        <v>5</v>
      </c>
      <c r="L53" s="17">
        <v>4</v>
      </c>
      <c r="M53" s="17">
        <v>5</v>
      </c>
      <c r="N53" s="130">
        <v>5</v>
      </c>
      <c r="O53" s="130">
        <v>5</v>
      </c>
      <c r="P53" s="82">
        <v>5</v>
      </c>
      <c r="Q53" s="82">
        <v>5</v>
      </c>
      <c r="R53" s="82">
        <v>5</v>
      </c>
      <c r="S53" s="82">
        <v>5</v>
      </c>
      <c r="T53" s="82">
        <v>5</v>
      </c>
      <c r="U53" s="137">
        <v>3</v>
      </c>
      <c r="V53" s="137">
        <v>4</v>
      </c>
      <c r="W53" s="89">
        <v>4</v>
      </c>
      <c r="X53" s="89">
        <v>5</v>
      </c>
      <c r="Y53" s="67">
        <v>5</v>
      </c>
      <c r="Z53" s="67">
        <v>5</v>
      </c>
      <c r="AA53" s="81">
        <v>5</v>
      </c>
      <c r="AB53" s="81">
        <v>5</v>
      </c>
      <c r="AC53" s="81">
        <v>5</v>
      </c>
    </row>
    <row r="54" spans="1:29">
      <c r="A54" s="15">
        <v>53</v>
      </c>
      <c r="B54" s="15" t="s">
        <v>71</v>
      </c>
      <c r="C54" s="15" t="s">
        <v>81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7">
        <v>4</v>
      </c>
      <c r="L54" s="17">
        <v>4</v>
      </c>
      <c r="M54" s="17">
        <v>5</v>
      </c>
      <c r="N54" s="130">
        <v>4</v>
      </c>
      <c r="O54" s="130">
        <v>5</v>
      </c>
      <c r="P54" s="82">
        <v>3</v>
      </c>
      <c r="Q54" s="82">
        <v>2</v>
      </c>
      <c r="R54" s="82">
        <v>4</v>
      </c>
      <c r="S54" s="82">
        <v>4</v>
      </c>
      <c r="T54" s="82">
        <v>4</v>
      </c>
      <c r="U54" s="137">
        <v>5</v>
      </c>
      <c r="V54" s="137">
        <v>5</v>
      </c>
      <c r="W54" s="89">
        <v>5</v>
      </c>
      <c r="X54" s="89">
        <v>5</v>
      </c>
      <c r="Y54" s="67">
        <v>5</v>
      </c>
      <c r="Z54" s="67">
        <v>5</v>
      </c>
      <c r="AA54" s="81">
        <v>2</v>
      </c>
      <c r="AB54" s="81">
        <v>4</v>
      </c>
      <c r="AC54" s="81">
        <v>5</v>
      </c>
    </row>
    <row r="55" spans="1:29">
      <c r="A55" s="15">
        <v>54</v>
      </c>
      <c r="B55" s="15" t="s">
        <v>53</v>
      </c>
      <c r="C55" s="15" t="s">
        <v>77</v>
      </c>
      <c r="D55" s="15">
        <v>1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7">
        <v>4</v>
      </c>
      <c r="L55" s="17">
        <v>4</v>
      </c>
      <c r="M55" s="17">
        <v>4</v>
      </c>
      <c r="N55" s="130">
        <v>4</v>
      </c>
      <c r="O55" s="130">
        <v>4</v>
      </c>
      <c r="P55" s="82">
        <v>3</v>
      </c>
      <c r="Q55" s="82">
        <v>3</v>
      </c>
      <c r="R55" s="82">
        <v>3</v>
      </c>
      <c r="S55" s="82">
        <v>3</v>
      </c>
      <c r="T55" s="82">
        <v>3</v>
      </c>
      <c r="U55" s="137">
        <v>3</v>
      </c>
      <c r="V55" s="137">
        <v>3</v>
      </c>
      <c r="W55" s="89">
        <v>4</v>
      </c>
      <c r="X55" s="89">
        <v>4</v>
      </c>
      <c r="Y55" s="67">
        <v>5</v>
      </c>
      <c r="Z55" s="67">
        <v>4</v>
      </c>
      <c r="AA55" s="81">
        <v>4</v>
      </c>
      <c r="AB55" s="81">
        <v>4</v>
      </c>
      <c r="AC55" s="81">
        <v>4</v>
      </c>
    </row>
    <row r="56" spans="1:29">
      <c r="A56" s="15">
        <v>55</v>
      </c>
      <c r="B56" s="15" t="s">
        <v>53</v>
      </c>
      <c r="C56" s="15" t="s">
        <v>83</v>
      </c>
      <c r="D56" s="15">
        <v>0</v>
      </c>
      <c r="E56" s="15">
        <v>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7">
        <v>4</v>
      </c>
      <c r="L56" s="17">
        <v>4</v>
      </c>
      <c r="M56" s="17">
        <v>4</v>
      </c>
      <c r="N56" s="130">
        <v>5</v>
      </c>
      <c r="O56" s="130">
        <v>4</v>
      </c>
      <c r="P56" s="82">
        <v>4</v>
      </c>
      <c r="Q56" s="82">
        <v>4</v>
      </c>
      <c r="R56" s="82">
        <v>4</v>
      </c>
      <c r="S56" s="82">
        <v>4</v>
      </c>
      <c r="T56" s="82">
        <v>4</v>
      </c>
      <c r="U56" s="137">
        <v>2</v>
      </c>
      <c r="V56" s="137">
        <v>2</v>
      </c>
      <c r="W56" s="89">
        <v>4</v>
      </c>
      <c r="X56" s="89">
        <v>4</v>
      </c>
      <c r="Y56" s="67">
        <v>5</v>
      </c>
      <c r="Z56" s="67">
        <v>5</v>
      </c>
      <c r="AA56" s="81">
        <v>4</v>
      </c>
      <c r="AB56" s="81">
        <v>4</v>
      </c>
      <c r="AC56" s="81">
        <v>4</v>
      </c>
    </row>
    <row r="57" spans="1:29">
      <c r="A57" s="15">
        <v>56</v>
      </c>
      <c r="B57" s="15" t="s">
        <v>71</v>
      </c>
      <c r="C57" s="15" t="s">
        <v>77</v>
      </c>
      <c r="D57" s="15">
        <v>1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7">
        <v>4</v>
      </c>
      <c r="L57" s="17">
        <v>4</v>
      </c>
      <c r="M57" s="17">
        <v>4</v>
      </c>
      <c r="N57" s="130">
        <v>4</v>
      </c>
      <c r="O57" s="130">
        <v>4</v>
      </c>
      <c r="P57" s="82">
        <v>4</v>
      </c>
      <c r="Q57" s="82">
        <v>3</v>
      </c>
      <c r="R57" s="82">
        <v>4</v>
      </c>
      <c r="S57" s="82">
        <v>4</v>
      </c>
      <c r="T57" s="82">
        <v>4</v>
      </c>
      <c r="U57" s="137">
        <v>3</v>
      </c>
      <c r="V57" s="137">
        <v>3</v>
      </c>
      <c r="W57" s="89">
        <v>4</v>
      </c>
      <c r="X57" s="89">
        <v>4</v>
      </c>
      <c r="Y57" s="67">
        <v>5</v>
      </c>
      <c r="Z57" s="67">
        <v>5</v>
      </c>
      <c r="AA57" s="81">
        <v>5</v>
      </c>
      <c r="AB57" s="81">
        <v>4</v>
      </c>
      <c r="AC57" s="81">
        <v>4</v>
      </c>
    </row>
    <row r="58" spans="1:29">
      <c r="A58" s="15">
        <v>57</v>
      </c>
      <c r="B58" s="15" t="s">
        <v>53</v>
      </c>
      <c r="C58" s="15" t="s">
        <v>89</v>
      </c>
      <c r="D58" s="15">
        <v>1</v>
      </c>
      <c r="E58" s="15">
        <v>0</v>
      </c>
      <c r="F58" s="15">
        <v>0</v>
      </c>
      <c r="G58" s="15">
        <v>0</v>
      </c>
      <c r="H58" s="15">
        <v>1</v>
      </c>
      <c r="I58" s="15">
        <v>0</v>
      </c>
      <c r="J58" s="15">
        <v>0</v>
      </c>
      <c r="K58" s="17">
        <v>5</v>
      </c>
      <c r="L58" s="17">
        <v>5</v>
      </c>
      <c r="M58" s="17">
        <v>5</v>
      </c>
      <c r="N58" s="130">
        <v>5</v>
      </c>
      <c r="O58" s="130">
        <v>5</v>
      </c>
      <c r="P58" s="82">
        <v>5</v>
      </c>
      <c r="Q58" s="82">
        <v>5</v>
      </c>
      <c r="R58" s="82">
        <v>5</v>
      </c>
      <c r="S58" s="82">
        <v>5</v>
      </c>
      <c r="T58" s="82">
        <v>5</v>
      </c>
      <c r="U58" s="137">
        <v>5</v>
      </c>
      <c r="V58" s="137">
        <v>5</v>
      </c>
      <c r="W58" s="89">
        <v>5</v>
      </c>
      <c r="X58" s="89">
        <v>5</v>
      </c>
      <c r="Y58" s="67">
        <v>5</v>
      </c>
      <c r="Z58" s="67">
        <v>5</v>
      </c>
      <c r="AA58" s="81">
        <v>5</v>
      </c>
      <c r="AB58" s="81">
        <v>5</v>
      </c>
      <c r="AC58" s="81">
        <v>5</v>
      </c>
    </row>
    <row r="59" spans="1:29">
      <c r="A59" s="15">
        <v>58</v>
      </c>
      <c r="B59" s="15" t="s">
        <v>71</v>
      </c>
      <c r="C59" s="15" t="s">
        <v>39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1</v>
      </c>
      <c r="K59" s="17">
        <v>4</v>
      </c>
      <c r="L59" s="17">
        <v>4</v>
      </c>
      <c r="M59" s="17">
        <v>5</v>
      </c>
      <c r="N59" s="130">
        <v>4</v>
      </c>
      <c r="O59" s="130">
        <v>4</v>
      </c>
      <c r="P59" s="82">
        <v>4</v>
      </c>
      <c r="Q59" s="82">
        <v>5</v>
      </c>
      <c r="R59" s="82">
        <v>5</v>
      </c>
      <c r="S59" s="82">
        <v>4</v>
      </c>
      <c r="T59" s="82">
        <v>5</v>
      </c>
      <c r="U59" s="137">
        <v>4</v>
      </c>
      <c r="V59" s="137">
        <v>5</v>
      </c>
      <c r="W59" s="89">
        <v>5</v>
      </c>
      <c r="X59" s="89">
        <v>5</v>
      </c>
      <c r="Y59" s="67">
        <v>5</v>
      </c>
      <c r="Z59" s="67">
        <v>5</v>
      </c>
      <c r="AA59" s="81">
        <v>5</v>
      </c>
      <c r="AB59" s="81">
        <v>4</v>
      </c>
      <c r="AC59" s="81">
        <v>5</v>
      </c>
    </row>
    <row r="60" spans="1:29">
      <c r="A60" s="15">
        <v>59</v>
      </c>
      <c r="B60" s="15" t="s">
        <v>53</v>
      </c>
      <c r="C60" s="15" t="s">
        <v>90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7">
        <v>5</v>
      </c>
      <c r="L60" s="17">
        <v>3</v>
      </c>
      <c r="M60" s="17">
        <v>4</v>
      </c>
      <c r="N60" s="130">
        <v>5</v>
      </c>
      <c r="O60" s="130">
        <v>5</v>
      </c>
      <c r="P60" s="82">
        <v>4</v>
      </c>
      <c r="Q60" s="82">
        <v>3</v>
      </c>
      <c r="R60" s="82">
        <v>4</v>
      </c>
      <c r="S60" s="82">
        <v>5</v>
      </c>
      <c r="T60" s="82">
        <v>5</v>
      </c>
      <c r="U60" s="137">
        <v>5</v>
      </c>
      <c r="V60" s="137">
        <v>4</v>
      </c>
      <c r="W60" s="89">
        <v>4</v>
      </c>
      <c r="X60" s="89">
        <v>4</v>
      </c>
      <c r="Y60" s="67">
        <v>5</v>
      </c>
      <c r="Z60" s="67">
        <v>5</v>
      </c>
      <c r="AA60" s="81">
        <v>5</v>
      </c>
      <c r="AB60" s="81">
        <v>5</v>
      </c>
      <c r="AC60" s="81">
        <v>5</v>
      </c>
    </row>
    <row r="61" spans="1:29">
      <c r="A61" s="15">
        <v>60</v>
      </c>
      <c r="B61" s="15" t="s">
        <v>53</v>
      </c>
      <c r="C61" s="15" t="s">
        <v>69</v>
      </c>
      <c r="D61" s="15">
        <v>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7">
        <v>4</v>
      </c>
      <c r="L61" s="17">
        <v>4</v>
      </c>
      <c r="M61" s="17">
        <v>4</v>
      </c>
      <c r="N61" s="130">
        <v>4</v>
      </c>
      <c r="O61" s="130">
        <v>5</v>
      </c>
      <c r="P61" s="82">
        <v>5</v>
      </c>
      <c r="Q61" s="82">
        <v>5</v>
      </c>
      <c r="R61" s="82">
        <v>5</v>
      </c>
      <c r="S61" s="82">
        <v>5</v>
      </c>
      <c r="T61" s="82">
        <v>5</v>
      </c>
      <c r="U61" s="137">
        <v>4</v>
      </c>
      <c r="V61" s="137">
        <v>4</v>
      </c>
      <c r="W61" s="89">
        <v>5</v>
      </c>
      <c r="X61" s="89">
        <v>5</v>
      </c>
      <c r="Y61" s="67">
        <v>5</v>
      </c>
      <c r="Z61" s="67">
        <v>5</v>
      </c>
      <c r="AA61" s="81">
        <v>4</v>
      </c>
      <c r="AB61" s="81">
        <v>4</v>
      </c>
      <c r="AC61" s="81">
        <v>4</v>
      </c>
    </row>
    <row r="62" spans="1:29">
      <c r="A62" s="15">
        <v>61</v>
      </c>
      <c r="B62" s="15" t="s">
        <v>53</v>
      </c>
      <c r="C62" s="15" t="s">
        <v>77</v>
      </c>
      <c r="D62" s="15">
        <v>1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7">
        <v>4</v>
      </c>
      <c r="L62" s="17">
        <v>3</v>
      </c>
      <c r="M62" s="17">
        <v>4</v>
      </c>
      <c r="N62" s="130">
        <v>4</v>
      </c>
      <c r="O62" s="130">
        <v>4</v>
      </c>
      <c r="P62" s="82">
        <v>4</v>
      </c>
      <c r="Q62" s="82">
        <v>4</v>
      </c>
      <c r="R62" s="82">
        <v>4</v>
      </c>
      <c r="S62" s="82">
        <v>4</v>
      </c>
      <c r="T62" s="82">
        <v>4</v>
      </c>
      <c r="U62" s="137">
        <v>4</v>
      </c>
      <c r="V62" s="137">
        <v>4</v>
      </c>
      <c r="W62" s="89">
        <v>5</v>
      </c>
      <c r="X62" s="89">
        <v>5</v>
      </c>
      <c r="Y62" s="67">
        <v>5</v>
      </c>
      <c r="Z62" s="67">
        <v>5</v>
      </c>
      <c r="AA62" s="81">
        <v>5</v>
      </c>
      <c r="AB62" s="81">
        <v>5</v>
      </c>
      <c r="AC62" s="81">
        <v>5</v>
      </c>
    </row>
    <row r="63" spans="1:29">
      <c r="A63" s="15">
        <v>62</v>
      </c>
      <c r="B63" s="15" t="s">
        <v>53</v>
      </c>
      <c r="C63" s="15" t="s">
        <v>77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7">
        <v>4</v>
      </c>
      <c r="L63" s="17">
        <v>3</v>
      </c>
      <c r="M63" s="17">
        <v>3</v>
      </c>
      <c r="N63" s="130">
        <v>4</v>
      </c>
      <c r="O63" s="130">
        <v>4</v>
      </c>
      <c r="P63" s="82">
        <v>4</v>
      </c>
      <c r="Q63" s="82">
        <v>4</v>
      </c>
      <c r="R63" s="82">
        <v>3</v>
      </c>
      <c r="S63" s="82">
        <v>3</v>
      </c>
      <c r="T63" s="82">
        <v>4</v>
      </c>
      <c r="U63" s="137">
        <v>4</v>
      </c>
      <c r="V63" s="137">
        <v>4</v>
      </c>
      <c r="W63" s="89">
        <v>4</v>
      </c>
      <c r="X63" s="89">
        <v>4</v>
      </c>
      <c r="Y63" s="67">
        <v>4</v>
      </c>
      <c r="Z63" s="67">
        <v>4</v>
      </c>
      <c r="AA63" s="81">
        <v>4</v>
      </c>
      <c r="AB63" s="81">
        <v>4</v>
      </c>
      <c r="AC63" s="81">
        <v>4</v>
      </c>
    </row>
    <row r="64" spans="1:29">
      <c r="A64" s="15">
        <v>63</v>
      </c>
      <c r="B64" s="15" t="s">
        <v>71</v>
      </c>
      <c r="C64" s="15" t="s">
        <v>91</v>
      </c>
      <c r="D64" s="15">
        <v>1</v>
      </c>
      <c r="E64" s="15">
        <v>1</v>
      </c>
      <c r="F64" s="15">
        <v>0</v>
      </c>
      <c r="G64" s="15">
        <v>0</v>
      </c>
      <c r="H64" s="15">
        <v>0</v>
      </c>
      <c r="I64" s="15">
        <v>0</v>
      </c>
      <c r="J64" s="15">
        <v>1</v>
      </c>
      <c r="K64" s="17">
        <v>5</v>
      </c>
      <c r="L64" s="17">
        <v>4</v>
      </c>
      <c r="M64" s="17">
        <v>4</v>
      </c>
      <c r="N64" s="130">
        <v>4</v>
      </c>
      <c r="O64" s="130">
        <v>4</v>
      </c>
      <c r="P64" s="82">
        <v>4</v>
      </c>
      <c r="Q64" s="82">
        <v>4</v>
      </c>
      <c r="R64" s="82">
        <v>4</v>
      </c>
      <c r="S64" s="82">
        <v>4</v>
      </c>
      <c r="T64" s="82">
        <v>4</v>
      </c>
      <c r="U64" s="137">
        <v>4</v>
      </c>
      <c r="V64" s="137">
        <v>4</v>
      </c>
      <c r="W64" s="89">
        <v>4</v>
      </c>
      <c r="X64" s="89">
        <v>4</v>
      </c>
      <c r="Y64" s="67">
        <v>5</v>
      </c>
      <c r="Z64" s="67">
        <v>4</v>
      </c>
      <c r="AA64" s="81">
        <v>3</v>
      </c>
      <c r="AB64" s="81">
        <v>4</v>
      </c>
      <c r="AC64" s="81">
        <v>4</v>
      </c>
    </row>
    <row r="65" spans="1:31">
      <c r="A65" s="15">
        <v>64</v>
      </c>
      <c r="B65" s="15" t="s">
        <v>53</v>
      </c>
      <c r="C65" s="15" t="s">
        <v>65</v>
      </c>
      <c r="D65" s="15">
        <v>0</v>
      </c>
      <c r="E65" s="15">
        <v>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7">
        <v>5</v>
      </c>
      <c r="L65" s="17">
        <v>5</v>
      </c>
      <c r="M65" s="17">
        <v>5</v>
      </c>
      <c r="N65" s="130">
        <v>5</v>
      </c>
      <c r="O65" s="130">
        <v>5</v>
      </c>
      <c r="P65" s="82">
        <v>5</v>
      </c>
      <c r="Q65" s="82">
        <v>5</v>
      </c>
      <c r="R65" s="82">
        <v>5</v>
      </c>
      <c r="S65" s="82">
        <v>5</v>
      </c>
      <c r="T65" s="82">
        <v>4</v>
      </c>
      <c r="U65" s="137">
        <v>1</v>
      </c>
      <c r="V65" s="137">
        <v>1</v>
      </c>
      <c r="W65" s="89">
        <v>4</v>
      </c>
      <c r="X65" s="89">
        <v>3</v>
      </c>
      <c r="Y65" s="67">
        <v>4</v>
      </c>
      <c r="Z65" s="67">
        <v>3</v>
      </c>
      <c r="AA65" s="81">
        <v>4</v>
      </c>
      <c r="AB65" s="81">
        <v>2</v>
      </c>
      <c r="AC65" s="81">
        <v>4</v>
      </c>
    </row>
    <row r="66" spans="1:31">
      <c r="A66" s="15">
        <v>65</v>
      </c>
      <c r="B66" s="15" t="s">
        <v>53</v>
      </c>
      <c r="C66" s="15" t="s">
        <v>92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7">
        <v>4</v>
      </c>
      <c r="L66" s="17">
        <v>3</v>
      </c>
      <c r="M66" s="17">
        <v>5</v>
      </c>
      <c r="N66" s="130">
        <v>5</v>
      </c>
      <c r="O66" s="130">
        <v>5</v>
      </c>
      <c r="P66" s="82">
        <v>5</v>
      </c>
      <c r="Q66" s="82">
        <v>5</v>
      </c>
      <c r="R66" s="82">
        <v>5</v>
      </c>
      <c r="S66" s="82">
        <v>5</v>
      </c>
      <c r="T66" s="82">
        <v>5</v>
      </c>
      <c r="U66" s="137">
        <v>3</v>
      </c>
      <c r="V66" s="137">
        <v>3</v>
      </c>
      <c r="W66" s="89">
        <v>5</v>
      </c>
      <c r="X66" s="89">
        <v>5</v>
      </c>
      <c r="Y66" s="67">
        <v>5</v>
      </c>
      <c r="Z66" s="67">
        <v>5</v>
      </c>
      <c r="AA66" s="81">
        <v>5</v>
      </c>
      <c r="AB66" s="81">
        <v>5</v>
      </c>
      <c r="AC66" s="81">
        <v>5</v>
      </c>
    </row>
    <row r="67" spans="1:31">
      <c r="A67" s="15">
        <v>66</v>
      </c>
      <c r="B67" s="15" t="s">
        <v>71</v>
      </c>
      <c r="C67" s="15" t="s">
        <v>49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7">
        <v>4</v>
      </c>
      <c r="L67" s="17">
        <v>4</v>
      </c>
      <c r="M67" s="17">
        <v>4</v>
      </c>
      <c r="N67" s="130">
        <v>4</v>
      </c>
      <c r="O67" s="130">
        <v>4</v>
      </c>
      <c r="P67" s="82">
        <v>3</v>
      </c>
      <c r="Q67" s="82">
        <v>4</v>
      </c>
      <c r="R67" s="82">
        <v>3</v>
      </c>
      <c r="S67" s="82">
        <v>4</v>
      </c>
      <c r="T67" s="82">
        <v>4</v>
      </c>
      <c r="U67" s="137">
        <v>3</v>
      </c>
      <c r="V67" s="137">
        <v>3</v>
      </c>
      <c r="W67" s="89">
        <v>5</v>
      </c>
      <c r="X67" s="89">
        <v>5</v>
      </c>
      <c r="Y67" s="67">
        <v>5</v>
      </c>
      <c r="Z67" s="67">
        <v>5</v>
      </c>
      <c r="AA67" s="81">
        <v>5</v>
      </c>
      <c r="AB67" s="81">
        <v>4</v>
      </c>
      <c r="AC67" s="81">
        <v>5</v>
      </c>
    </row>
    <row r="68" spans="1:31">
      <c r="A68" s="15">
        <v>67</v>
      </c>
      <c r="B68" s="15" t="s">
        <v>53</v>
      </c>
      <c r="C68" s="15" t="s">
        <v>65</v>
      </c>
      <c r="D68" s="15">
        <v>0</v>
      </c>
      <c r="E68" s="15">
        <v>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7">
        <v>5</v>
      </c>
      <c r="L68" s="17">
        <v>4</v>
      </c>
      <c r="M68" s="17">
        <v>4</v>
      </c>
      <c r="N68" s="130">
        <v>4</v>
      </c>
      <c r="O68" s="130">
        <v>3</v>
      </c>
      <c r="P68" s="82">
        <v>4</v>
      </c>
      <c r="Q68" s="82">
        <v>3</v>
      </c>
      <c r="R68" s="82">
        <v>3</v>
      </c>
      <c r="S68" s="82">
        <v>4</v>
      </c>
      <c r="T68" s="82">
        <v>3</v>
      </c>
      <c r="U68" s="137">
        <v>2</v>
      </c>
      <c r="V68" s="137">
        <v>3</v>
      </c>
      <c r="W68" s="89">
        <v>3</v>
      </c>
      <c r="X68" s="89">
        <v>4</v>
      </c>
      <c r="Y68" s="67">
        <v>4</v>
      </c>
      <c r="Z68" s="67">
        <v>4</v>
      </c>
      <c r="AA68" s="81">
        <v>3</v>
      </c>
      <c r="AB68" s="81">
        <v>3</v>
      </c>
      <c r="AC68" s="81">
        <v>3</v>
      </c>
    </row>
    <row r="69" spans="1:31" s="126" customFormat="1">
      <c r="D69" s="127">
        <f>COUNTIF(D2:D67,1)</f>
        <v>44</v>
      </c>
      <c r="E69" s="127">
        <f t="shared" ref="E69:J69" si="0">COUNTIF(E2:E67,1)</f>
        <v>18</v>
      </c>
      <c r="F69" s="127">
        <f t="shared" si="0"/>
        <v>2</v>
      </c>
      <c r="G69" s="127">
        <f t="shared" si="0"/>
        <v>1</v>
      </c>
      <c r="H69" s="127">
        <f t="shared" si="0"/>
        <v>3</v>
      </c>
      <c r="I69" s="127">
        <f t="shared" si="0"/>
        <v>5</v>
      </c>
      <c r="J69" s="127">
        <f t="shared" si="0"/>
        <v>10</v>
      </c>
      <c r="K69" s="128">
        <f>AVERAGE(K2:K68)</f>
        <v>4.4328358208955221</v>
      </c>
      <c r="L69" s="128">
        <f t="shared" ref="L69:AC69" si="1">AVERAGE(L2:L68)</f>
        <v>4.1044776119402986</v>
      </c>
      <c r="M69" s="128">
        <f t="shared" si="1"/>
        <v>4.4029850746268657</v>
      </c>
      <c r="N69" s="128">
        <f t="shared" si="1"/>
        <v>4.3432835820895521</v>
      </c>
      <c r="O69" s="128">
        <f t="shared" si="1"/>
        <v>4.3731343283582094</v>
      </c>
      <c r="P69" s="128">
        <f t="shared" si="1"/>
        <v>4.2686567164179108</v>
      </c>
      <c r="Q69" s="128">
        <f t="shared" si="1"/>
        <v>4.1194029850746272</v>
      </c>
      <c r="R69" s="128">
        <f t="shared" si="1"/>
        <v>4.3134328358208958</v>
      </c>
      <c r="S69" s="128">
        <f t="shared" si="1"/>
        <v>4.3582089552238807</v>
      </c>
      <c r="T69" s="128">
        <f t="shared" si="1"/>
        <v>4.3582089552238807</v>
      </c>
      <c r="U69" s="128">
        <f t="shared" si="1"/>
        <v>3.5074626865671643</v>
      </c>
      <c r="V69" s="128">
        <f t="shared" si="1"/>
        <v>3.5373134328358211</v>
      </c>
      <c r="W69" s="128">
        <f t="shared" si="1"/>
        <v>4.3582089552238807</v>
      </c>
      <c r="X69" s="128">
        <f t="shared" si="1"/>
        <v>4.4029850746268657</v>
      </c>
      <c r="Y69" s="128">
        <f t="shared" si="1"/>
        <v>4.6567164179104479</v>
      </c>
      <c r="Z69" s="128">
        <f t="shared" si="1"/>
        <v>4.5522388059701493</v>
      </c>
      <c r="AA69" s="128">
        <f t="shared" si="1"/>
        <v>4.3134328358208958</v>
      </c>
      <c r="AB69" s="128">
        <f t="shared" si="1"/>
        <v>4.3134328358208958</v>
      </c>
      <c r="AC69" s="128">
        <f t="shared" si="1"/>
        <v>4.4179104477611943</v>
      </c>
      <c r="AD69" s="128">
        <f>AVERAGE(K2:AC68)</f>
        <v>4.2702278083267871</v>
      </c>
      <c r="AE69" s="128">
        <f>AVERAGE(K69:T69,Y69:AC69)</f>
        <v>4.3552238805970145</v>
      </c>
    </row>
    <row r="70" spans="1:31" s="126" customFormat="1">
      <c r="D70" s="128">
        <f>STDEV(D2:D67)</f>
        <v>0.47501686879628358</v>
      </c>
      <c r="E70" s="128">
        <f t="shared" ref="E70:J70" si="2">STDEV(E2:E67)</f>
        <v>0.44877455520405946</v>
      </c>
      <c r="F70" s="128">
        <f t="shared" si="2"/>
        <v>0.1727334068350122</v>
      </c>
      <c r="G70" s="128">
        <f t="shared" si="2"/>
        <v>0.12309149097933274</v>
      </c>
      <c r="H70" s="128">
        <f t="shared" si="2"/>
        <v>0.20989507868443236</v>
      </c>
      <c r="I70" s="128">
        <f t="shared" si="2"/>
        <v>0.26663752754548842</v>
      </c>
      <c r="J70" s="128">
        <f t="shared" si="2"/>
        <v>0.36129784186475639</v>
      </c>
      <c r="K70" s="128">
        <f>STDEV(K2:K68)</f>
        <v>0.58319601666072618</v>
      </c>
      <c r="L70" s="128">
        <f t="shared" ref="L70:AC70" si="3">STDEV(L2:L68)</f>
        <v>0.60638842332759313</v>
      </c>
      <c r="M70" s="128">
        <f t="shared" si="3"/>
        <v>0.60452088448113883</v>
      </c>
      <c r="N70" s="128">
        <f t="shared" si="3"/>
        <v>0.50907637118222926</v>
      </c>
      <c r="O70" s="128">
        <f t="shared" si="3"/>
        <v>0.5459442999539359</v>
      </c>
      <c r="P70" s="128">
        <f t="shared" si="3"/>
        <v>0.61747505291868576</v>
      </c>
      <c r="Q70" s="128">
        <f t="shared" si="3"/>
        <v>0.74918921952843176</v>
      </c>
      <c r="R70" s="128">
        <f t="shared" si="3"/>
        <v>0.63267003281380729</v>
      </c>
      <c r="S70" s="128">
        <f t="shared" si="3"/>
        <v>0.64435762085580517</v>
      </c>
      <c r="T70" s="128">
        <f t="shared" si="3"/>
        <v>0.62039802808513456</v>
      </c>
      <c r="U70" s="128">
        <f t="shared" si="3"/>
        <v>1.0205930291562697</v>
      </c>
      <c r="V70" s="128">
        <f t="shared" si="3"/>
        <v>1.0049628096383565</v>
      </c>
      <c r="W70" s="128">
        <f t="shared" si="3"/>
        <v>0.64435762085580517</v>
      </c>
      <c r="X70" s="128">
        <f t="shared" si="3"/>
        <v>0.65272625225274883</v>
      </c>
      <c r="Y70" s="128">
        <f t="shared" si="3"/>
        <v>0.50907637118222926</v>
      </c>
      <c r="Z70" s="128">
        <f t="shared" si="3"/>
        <v>0.58474501279312574</v>
      </c>
      <c r="AA70" s="128">
        <f t="shared" si="3"/>
        <v>0.70084267944362155</v>
      </c>
      <c r="AB70" s="128">
        <f t="shared" si="3"/>
        <v>0.5828081243553177</v>
      </c>
      <c r="AC70" s="128">
        <f t="shared" si="3"/>
        <v>0.52654545204664716</v>
      </c>
      <c r="AD70" s="128">
        <f>STDEVA(K2:AC68)</f>
        <v>0.71761398955125966</v>
      </c>
      <c r="AE70" s="128"/>
    </row>
    <row r="71" spans="1:31">
      <c r="L71" s="108"/>
      <c r="M71" s="106">
        <f>STDEV(K2:M68)</f>
        <v>0.61340741495063278</v>
      </c>
      <c r="N71" s="133"/>
      <c r="O71" s="132">
        <f>STDEVA(N2:O68)</f>
        <v>0.52605761819743946</v>
      </c>
      <c r="P71" s="92"/>
      <c r="Q71" s="92"/>
      <c r="R71" s="92"/>
      <c r="S71" s="92"/>
      <c r="T71" s="93">
        <f>STDEVA(P2:T68)</f>
        <v>0.65674688543954429</v>
      </c>
      <c r="U71" s="139"/>
      <c r="V71" s="139">
        <f>STDEVA(U2:V68)</f>
        <v>1.0091045528850562</v>
      </c>
      <c r="W71" s="94"/>
      <c r="X71" s="94">
        <f>STDEVA(W2:X68)</f>
        <v>0.64650333192220344</v>
      </c>
      <c r="Y71" s="95"/>
      <c r="Z71" s="96">
        <f>STDEVA(Y2:Z68)</f>
        <v>0.5486642250282332</v>
      </c>
      <c r="AA71" s="87"/>
      <c r="AB71" s="87"/>
      <c r="AC71" s="97">
        <f>STDEVA(AA2:AC68)</f>
        <v>0.60672024256350543</v>
      </c>
      <c r="AD71" s="98"/>
    </row>
    <row r="72" spans="1:31">
      <c r="L72" s="108"/>
      <c r="M72" s="109">
        <f>AVERAGE(K2:M68)</f>
        <v>4.3134328358208958</v>
      </c>
      <c r="N72" s="135"/>
      <c r="O72" s="134">
        <f>AVERAGE(N2:O68)</f>
        <v>4.3582089552238807</v>
      </c>
      <c r="P72" s="99"/>
      <c r="Q72" s="99"/>
      <c r="R72" s="99"/>
      <c r="S72" s="99"/>
      <c r="T72" s="100">
        <f>AVERAGE(P2:T68)</f>
        <v>4.2835820895522385</v>
      </c>
      <c r="U72" s="140"/>
      <c r="V72" s="141">
        <f>AVERAGE(U2:V68)</f>
        <v>3.5223880597014925</v>
      </c>
      <c r="W72" s="101"/>
      <c r="X72" s="102">
        <f>AVERAGE(W2:X68)</f>
        <v>4.3805970149253728</v>
      </c>
      <c r="Y72" s="103"/>
      <c r="Z72" s="104">
        <f>AVERAGE(Y2:Z68)</f>
        <v>4.6044776119402986</v>
      </c>
      <c r="AA72" s="87"/>
      <c r="AB72" s="87"/>
      <c r="AC72" s="105">
        <f>AVERAGE(AA2:AC68)</f>
        <v>4.3482587064676617</v>
      </c>
      <c r="AD72" s="128">
        <f>AVERAGE(M72,O72,T72,Z72,AC72)</f>
        <v>4.3815920398009949</v>
      </c>
    </row>
    <row r="73" spans="1:31">
      <c r="B73" s="119" t="s">
        <v>53</v>
      </c>
      <c r="C73" s="119">
        <f>COUNTIF(B2:B68,"นิสิตระดับปริญญาโท")</f>
        <v>44</v>
      </c>
    </row>
    <row r="74" spans="1:31">
      <c r="B74" s="119" t="s">
        <v>71</v>
      </c>
      <c r="C74" s="119">
        <f>COUNTIF(B3:B69,"นิสิตระดับปริญญาเอก")</f>
        <v>23</v>
      </c>
    </row>
    <row r="75" spans="1:31">
      <c r="B75" s="119"/>
      <c r="C75" s="122">
        <f>SUM(C73:C74)</f>
        <v>67</v>
      </c>
      <c r="E75" s="16"/>
    </row>
    <row r="77" spans="1:31">
      <c r="B77" s="119" t="s">
        <v>75</v>
      </c>
      <c r="C77" s="119">
        <f>COUNTIF(C2:C67,"เทคโนโลยีและสื่อสารการศึกษา")</f>
        <v>5</v>
      </c>
    </row>
    <row r="78" spans="1:31">
      <c r="B78" s="119" t="s">
        <v>77</v>
      </c>
      <c r="C78" s="119">
        <f>COUNTIF(C2:C68,"ชีวเคมี")</f>
        <v>5</v>
      </c>
    </row>
    <row r="79" spans="1:31">
      <c r="B79" s="119" t="s">
        <v>83</v>
      </c>
      <c r="C79" s="119">
        <f>COUNTIF(C2:C69,"บริหารธุรกิจฯ")</f>
        <v>5</v>
      </c>
    </row>
    <row r="80" spans="1:31">
      <c r="B80" s="120" t="s">
        <v>110</v>
      </c>
      <c r="C80" s="119">
        <f>COUNTIF(C2:C70,"พัฒนศึกษา")</f>
        <v>4</v>
      </c>
    </row>
    <row r="81" spans="2:3">
      <c r="B81" s="119" t="s">
        <v>111</v>
      </c>
      <c r="C81" s="119">
        <f>COUNTIF(C2:C71,"สรีรวิทยา")</f>
        <v>4</v>
      </c>
    </row>
    <row r="82" spans="2:3">
      <c r="B82" s="119" t="s">
        <v>69</v>
      </c>
      <c r="C82" s="119">
        <f>COUNTIF(C2:C72,"หลักสูตรและการสอน")</f>
        <v>3</v>
      </c>
    </row>
    <row r="83" spans="2:3">
      <c r="B83" s="119" t="s">
        <v>49</v>
      </c>
      <c r="C83" s="119">
        <f>COUNTIF(C2:C73,"วิทยาศาสตร์การแพทย์")</f>
        <v>3</v>
      </c>
    </row>
    <row r="84" spans="2:3">
      <c r="B84" s="119" t="s">
        <v>81</v>
      </c>
      <c r="C84" s="119">
        <f>COUNTIF(C2:C74,"ภาษาไทย")</f>
        <v>3</v>
      </c>
    </row>
    <row r="85" spans="2:3">
      <c r="B85" s="119" t="s">
        <v>67</v>
      </c>
      <c r="C85" s="119">
        <f>COUNTIF(C2:C75,"คณิตศาสตร์")</f>
        <v>3</v>
      </c>
    </row>
    <row r="86" spans="2:3">
      <c r="B86" s="119" t="s">
        <v>76</v>
      </c>
      <c r="C86" s="119">
        <f>COUNTIF(C2:C76,"จุลชีววิทยา")</f>
        <v>3</v>
      </c>
    </row>
    <row r="87" spans="2:3">
      <c r="B87" s="120" t="s">
        <v>65</v>
      </c>
      <c r="C87" s="119">
        <f>COUNTIF(C2:C77,"ฟิสิกส์ทฤษฎี")</f>
        <v>3</v>
      </c>
    </row>
    <row r="88" spans="2:3">
      <c r="B88" s="120" t="s">
        <v>82</v>
      </c>
      <c r="C88" s="119">
        <f>COUNTIF(C2:C77,"วิศวกรรมการจัดการ")</f>
        <v>2</v>
      </c>
    </row>
    <row r="89" spans="2:3">
      <c r="B89" s="120" t="s">
        <v>73</v>
      </c>
      <c r="C89" s="119">
        <f>COUNTIF(C2:C78,"ทรัพยากรธรรมชาติและสิ่งแวดล้อม")</f>
        <v>2</v>
      </c>
    </row>
    <row r="90" spans="2:3">
      <c r="B90" s="120" t="s">
        <v>79</v>
      </c>
      <c r="C90" s="119">
        <f>COUNTIF(C2:C80,"เทคโนโลยีการเกษตร")</f>
        <v>1</v>
      </c>
    </row>
    <row r="91" spans="2:3">
      <c r="B91" s="120" t="s">
        <v>90</v>
      </c>
      <c r="C91" s="119">
        <f>COUNTIF(C2:C81,"เทคโนโลยีการศึกษา")</f>
        <v>1</v>
      </c>
    </row>
    <row r="92" spans="2:3">
      <c r="B92" s="120" t="s">
        <v>89</v>
      </c>
      <c r="C92" s="119">
        <f>COUNTIF(C2:C82,"เทคโนโลยีชีวภาพทางการเกษตร")</f>
        <v>1</v>
      </c>
    </row>
    <row r="93" spans="2:3">
      <c r="B93" s="120" t="s">
        <v>92</v>
      </c>
      <c r="C93" s="119">
        <f>COUNTIF(C2:C83,"เภสัชเคมีและผลิตภัณฑ์ธรรมชาติ")</f>
        <v>1</v>
      </c>
    </row>
    <row r="94" spans="2:3">
      <c r="B94" s="120" t="s">
        <v>87</v>
      </c>
      <c r="C94" s="119">
        <f>COUNTIF(C2:C84,"เศรษฐศาสตร์และการสื่อสาร")</f>
        <v>1</v>
      </c>
    </row>
    <row r="95" spans="2:3">
      <c r="B95" s="120" t="s">
        <v>88</v>
      </c>
      <c r="C95" s="119">
        <f>COUNTIF(C2:C85,"เอเซียตะวันออกเฉียงใต้ศึกษา")</f>
        <v>1</v>
      </c>
    </row>
    <row r="96" spans="2:3">
      <c r="B96" s="120" t="s">
        <v>68</v>
      </c>
      <c r="C96" s="119">
        <f>COUNTIF(C2:C86,"โลจิสติกส์ฯ")</f>
        <v>1</v>
      </c>
    </row>
    <row r="97" spans="1:29">
      <c r="B97" s="120" t="s">
        <v>86</v>
      </c>
      <c r="C97" s="119">
        <f>COUNTIF(C2:C88,"กายวิภาคศาสตร์")</f>
        <v>1</v>
      </c>
    </row>
    <row r="98" spans="1:29">
      <c r="B98" s="120" t="s">
        <v>91</v>
      </c>
      <c r="C98" s="119">
        <f>COUNTIF(C23:C89,"การจัดการการท่องเที่ยว")</f>
        <v>1</v>
      </c>
    </row>
    <row r="99" spans="1:29">
      <c r="B99" s="119" t="s">
        <v>78</v>
      </c>
      <c r="C99" s="119">
        <f>COUNTIF(C2:C90,"ฟิสิกส์ประยุกต์")</f>
        <v>1</v>
      </c>
    </row>
    <row r="100" spans="1:29">
      <c r="B100" s="119" t="s">
        <v>85</v>
      </c>
      <c r="C100" s="119">
        <f>COUNTIF(C2:C91,"วิทยาการคอมพิวเตอร์")</f>
        <v>1</v>
      </c>
    </row>
    <row r="101" spans="1:29">
      <c r="B101" s="119" t="s">
        <v>84</v>
      </c>
      <c r="C101" s="119">
        <f>COUNTIF(C2:C92,"วิศวกรรมโยธา")</f>
        <v>1</v>
      </c>
    </row>
    <row r="102" spans="1:29">
      <c r="B102" s="119" t="s">
        <v>45</v>
      </c>
      <c r="C102" s="119">
        <f>COUNTIF(C2:C93,"สหเวชศาสตร์")</f>
        <v>1</v>
      </c>
    </row>
    <row r="103" spans="1:29">
      <c r="B103" s="119" t="s">
        <v>39</v>
      </c>
      <c r="C103" s="119">
        <f>COUNTIF(C2:C94,"ไม่ระบุ")</f>
        <v>8</v>
      </c>
    </row>
    <row r="104" spans="1:29">
      <c r="B104" s="119"/>
      <c r="C104" s="121">
        <f>SUM(C77:C103)</f>
        <v>66</v>
      </c>
    </row>
    <row r="105" spans="1:29" s="157" customForma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s="157" customForma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s="157" customForma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s="157" customForma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s="157" customForma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s="157" customForma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</sheetData>
  <autoFilter ref="A1:AE75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zoomScale="160" zoomScaleNormal="160" workbookViewId="0">
      <selection activeCell="E18" sqref="E18"/>
    </sheetView>
  </sheetViews>
  <sheetFormatPr defaultRowHeight="15"/>
  <cols>
    <col min="1" max="1" width="9.140625" style="71" customWidth="1"/>
    <col min="2" max="3" width="9.140625" style="71"/>
    <col min="4" max="4" width="9.140625" style="71" customWidth="1"/>
    <col min="5" max="5" width="57.5703125" style="71" customWidth="1"/>
    <col min="6" max="16384" width="9.140625" style="71"/>
  </cols>
  <sheetData>
    <row r="1" spans="1:5" s="70" customFormat="1" ht="23.25">
      <c r="A1" s="179" t="s">
        <v>33</v>
      </c>
      <c r="B1" s="179"/>
      <c r="C1" s="179"/>
      <c r="D1" s="179"/>
      <c r="E1" s="179"/>
    </row>
    <row r="2" spans="1:5" s="70" customFormat="1" ht="23.25">
      <c r="A2" s="179" t="s">
        <v>5</v>
      </c>
      <c r="B2" s="179"/>
      <c r="C2" s="179"/>
      <c r="D2" s="179"/>
      <c r="E2" s="179"/>
    </row>
    <row r="3" spans="1:5" s="70" customFormat="1" ht="23.25">
      <c r="A3" s="179" t="s">
        <v>61</v>
      </c>
      <c r="B3" s="179"/>
      <c r="C3" s="179"/>
      <c r="D3" s="179"/>
      <c r="E3" s="179"/>
    </row>
    <row r="4" spans="1:5" s="70" customFormat="1" ht="23.25">
      <c r="A4" s="179" t="s">
        <v>62</v>
      </c>
      <c r="B4" s="179"/>
      <c r="C4" s="179"/>
      <c r="D4" s="179"/>
      <c r="E4" s="179"/>
    </row>
    <row r="5" spans="1:5" ht="21">
      <c r="A5" s="178"/>
      <c r="B5" s="178"/>
      <c r="C5" s="178"/>
      <c r="D5" s="178"/>
      <c r="E5" s="178"/>
    </row>
    <row r="6" spans="1:5" s="73" customFormat="1" ht="21">
      <c r="A6" s="72" t="s">
        <v>63</v>
      </c>
      <c r="B6" s="72"/>
      <c r="C6" s="72"/>
      <c r="D6" s="72"/>
      <c r="E6" s="72"/>
    </row>
    <row r="7" spans="1:5" s="73" customFormat="1" ht="21">
      <c r="A7" s="72" t="s">
        <v>148</v>
      </c>
      <c r="B7" s="72"/>
      <c r="C7" s="72"/>
      <c r="D7" s="72"/>
      <c r="E7" s="72"/>
    </row>
    <row r="8" spans="1:5" s="73" customFormat="1" ht="21">
      <c r="A8" s="164" t="s">
        <v>149</v>
      </c>
      <c r="B8" s="164"/>
      <c r="C8" s="164"/>
      <c r="D8" s="164"/>
      <c r="E8" s="164"/>
    </row>
    <row r="9" spans="1:5" s="73" customFormat="1" ht="21">
      <c r="A9" s="176" t="s">
        <v>168</v>
      </c>
      <c r="B9" s="176"/>
      <c r="C9" s="176"/>
      <c r="D9" s="176"/>
      <c r="E9" s="176"/>
    </row>
    <row r="10" spans="1:5" s="73" customFormat="1" ht="21">
      <c r="A10" s="158" t="s">
        <v>169</v>
      </c>
      <c r="B10" s="158"/>
      <c r="C10" s="158"/>
      <c r="D10" s="158"/>
      <c r="E10" s="158"/>
    </row>
    <row r="11" spans="1:5" s="144" customFormat="1" ht="21">
      <c r="A11" s="152" t="s">
        <v>150</v>
      </c>
      <c r="B11" s="143"/>
      <c r="C11" s="143"/>
      <c r="D11" s="143"/>
      <c r="E11" s="143"/>
    </row>
    <row r="12" spans="1:5" s="144" customFormat="1" ht="21">
      <c r="A12" s="152" t="s">
        <v>151</v>
      </c>
      <c r="B12" s="143"/>
      <c r="C12" s="143"/>
      <c r="D12" s="143"/>
      <c r="E12" s="143"/>
    </row>
    <row r="13" spans="1:5" s="9" customFormat="1" ht="21">
      <c r="A13" s="163" t="s">
        <v>124</v>
      </c>
      <c r="B13" s="163"/>
      <c r="C13" s="163"/>
      <c r="D13" s="163"/>
      <c r="E13" s="163"/>
    </row>
    <row r="14" spans="1:5" s="9" customFormat="1" ht="21">
      <c r="A14" s="112" t="s">
        <v>152</v>
      </c>
      <c r="B14" s="112"/>
      <c r="C14" s="112"/>
      <c r="D14" s="112"/>
      <c r="E14" s="112"/>
    </row>
    <row r="15" spans="1:5" s="9" customFormat="1" ht="21">
      <c r="A15" s="112" t="s">
        <v>153</v>
      </c>
      <c r="B15" s="112"/>
      <c r="C15" s="112"/>
      <c r="D15" s="112"/>
      <c r="E15" s="112"/>
    </row>
    <row r="16" spans="1:5" s="9" customFormat="1" ht="21">
      <c r="A16" s="164" t="s">
        <v>154</v>
      </c>
      <c r="B16" s="164"/>
      <c r="C16" s="164"/>
      <c r="D16" s="164"/>
      <c r="E16" s="164"/>
    </row>
    <row r="17" spans="1:10" s="9" customFormat="1" ht="21">
      <c r="A17" s="18" t="s">
        <v>171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s="9" customFormat="1" ht="21">
      <c r="A18" s="170" t="s">
        <v>172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s="9" customFormat="1" ht="21">
      <c r="A19" s="170" t="s">
        <v>170</v>
      </c>
      <c r="B19" s="170"/>
      <c r="C19" s="170"/>
      <c r="D19" s="170"/>
      <c r="E19" s="170"/>
      <c r="F19" s="170"/>
      <c r="G19" s="170"/>
      <c r="H19" s="170"/>
      <c r="I19" s="170"/>
      <c r="J19" s="170"/>
    </row>
    <row r="20" spans="1:10" s="9" customFormat="1" ht="21">
      <c r="A20" s="170" t="s">
        <v>167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s="9" customFormat="1" ht="21">
      <c r="A21" s="164"/>
      <c r="B21" s="176" t="s">
        <v>161</v>
      </c>
      <c r="C21" s="176"/>
      <c r="D21" s="176"/>
      <c r="E21" s="176"/>
    </row>
    <row r="22" spans="1:10" s="77" customFormat="1" ht="21">
      <c r="A22" s="77" t="s">
        <v>162</v>
      </c>
    </row>
    <row r="23" spans="1:10" s="77" customFormat="1" ht="21">
      <c r="A23" s="77" t="s">
        <v>163</v>
      </c>
    </row>
    <row r="24" spans="1:10" s="77" customFormat="1" ht="21">
      <c r="A24" s="77" t="s">
        <v>164</v>
      </c>
    </row>
    <row r="25" spans="1:10" s="18" customFormat="1" ht="21">
      <c r="A25" s="18" t="s">
        <v>166</v>
      </c>
    </row>
    <row r="26" spans="1:10" s="18" customFormat="1" ht="21">
      <c r="A26" s="18" t="s">
        <v>165</v>
      </c>
    </row>
    <row r="27" spans="1:10" s="18" customFormat="1" ht="21"/>
    <row r="28" spans="1:10" s="18" customFormat="1" ht="21"/>
    <row r="29" spans="1:10" s="18" customFormat="1" ht="21"/>
    <row r="30" spans="1:10" s="18" customFormat="1" ht="21"/>
    <row r="31" spans="1:10" s="18" customFormat="1" ht="21"/>
    <row r="32" spans="1:10" s="18" customFormat="1" ht="21"/>
    <row r="33" spans="1:6" s="175" customFormat="1" ht="21"/>
    <row r="34" spans="1:6" s="175" customFormat="1" ht="21"/>
    <row r="35" spans="1:6" s="18" customFormat="1" ht="21"/>
    <row r="36" spans="1:6" s="18" customFormat="1" ht="21"/>
    <row r="37" spans="1:6" s="175" customFormat="1" ht="21"/>
    <row r="38" spans="1:6" s="18" customFormat="1" ht="21"/>
    <row r="39" spans="1:6" s="162" customFormat="1" ht="21">
      <c r="A39" s="162" t="s">
        <v>131</v>
      </c>
    </row>
    <row r="40" spans="1:6" s="171" customFormat="1" ht="21">
      <c r="A40" s="177" t="s">
        <v>102</v>
      </c>
      <c r="B40" s="177"/>
      <c r="C40" s="177"/>
      <c r="D40" s="177"/>
      <c r="E40" s="177"/>
      <c r="F40" s="177"/>
    </row>
    <row r="41" spans="1:6" s="171" customFormat="1" ht="21">
      <c r="A41" s="172"/>
      <c r="B41" s="173" t="s">
        <v>156</v>
      </c>
      <c r="C41" s="173"/>
      <c r="D41" s="173"/>
      <c r="E41" s="173"/>
      <c r="F41" s="172"/>
    </row>
    <row r="42" spans="1:6" s="9" customFormat="1" ht="21">
      <c r="B42" s="9" t="s">
        <v>157</v>
      </c>
    </row>
    <row r="43" spans="1:6" s="9" customFormat="1" ht="21">
      <c r="B43" s="9" t="s">
        <v>158</v>
      </c>
    </row>
    <row r="44" spans="1:6" s="9" customFormat="1" ht="21">
      <c r="B44" s="9" t="s">
        <v>160</v>
      </c>
    </row>
    <row r="45" spans="1:6" s="9" customFormat="1" ht="21">
      <c r="B45" s="9" t="s">
        <v>159</v>
      </c>
    </row>
  </sheetData>
  <mergeCells count="8">
    <mergeCell ref="B21:E21"/>
    <mergeCell ref="A40:F40"/>
    <mergeCell ref="A5:E5"/>
    <mergeCell ref="A9:E9"/>
    <mergeCell ref="A1:E1"/>
    <mergeCell ref="A2:E2"/>
    <mergeCell ref="A3:E3"/>
    <mergeCell ref="A4:E4"/>
  </mergeCells>
  <pageMargins left="0.6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02"/>
  <sheetViews>
    <sheetView tabSelected="1" topLeftCell="A154" zoomScale="140" zoomScaleNormal="140" workbookViewId="0">
      <selection activeCell="B159" sqref="B159:H159"/>
    </sheetView>
  </sheetViews>
  <sheetFormatPr defaultRowHeight="19.5"/>
  <cols>
    <col min="1" max="1" width="4.5703125" style="1" customWidth="1"/>
    <col min="2" max="2" width="7.7109375" style="1" customWidth="1"/>
    <col min="3" max="3" width="9" style="1"/>
    <col min="4" max="4" width="15.42578125" style="1" customWidth="1"/>
    <col min="5" max="5" width="28.5703125" style="1" customWidth="1"/>
    <col min="6" max="6" width="7.7109375" style="3" customWidth="1"/>
    <col min="7" max="7" width="8.140625" style="3" customWidth="1"/>
    <col min="8" max="8" width="16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2" spans="1:9">
      <c r="A2" s="245" t="s">
        <v>4</v>
      </c>
      <c r="B2" s="245"/>
      <c r="C2" s="245"/>
      <c r="D2" s="245"/>
      <c r="E2" s="245"/>
      <c r="F2" s="245"/>
      <c r="G2" s="245"/>
      <c r="H2" s="245"/>
    </row>
    <row r="3" spans="1:9">
      <c r="B3" s="2"/>
      <c r="C3" s="2"/>
      <c r="D3" s="2"/>
      <c r="E3" s="2"/>
      <c r="F3" s="2"/>
      <c r="G3" s="2"/>
      <c r="H3" s="2"/>
    </row>
    <row r="4" spans="1:9" s="21" customFormat="1" ht="23.25">
      <c r="B4" s="179" t="s">
        <v>5</v>
      </c>
      <c r="C4" s="179"/>
      <c r="D4" s="179"/>
      <c r="E4" s="179"/>
      <c r="F4" s="179"/>
      <c r="G4" s="179"/>
      <c r="H4" s="179"/>
      <c r="I4" s="20"/>
    </row>
    <row r="5" spans="1:9" s="21" customFormat="1" ht="23.25">
      <c r="B5" s="179" t="s">
        <v>61</v>
      </c>
      <c r="C5" s="179"/>
      <c r="D5" s="179"/>
      <c r="E5" s="179"/>
      <c r="F5" s="179"/>
      <c r="G5" s="179"/>
      <c r="H5" s="179"/>
      <c r="I5" s="20"/>
    </row>
    <row r="6" spans="1:9" s="21" customFormat="1" ht="23.25">
      <c r="B6" s="179" t="s">
        <v>62</v>
      </c>
      <c r="C6" s="179"/>
      <c r="D6" s="179"/>
      <c r="E6" s="179"/>
      <c r="F6" s="179"/>
      <c r="G6" s="179"/>
      <c r="H6" s="179"/>
      <c r="I6" s="20"/>
    </row>
    <row r="7" spans="1:9">
      <c r="B7" s="195"/>
      <c r="C7" s="195"/>
      <c r="D7" s="195"/>
      <c r="E7" s="195"/>
      <c r="F7" s="195"/>
      <c r="G7" s="195"/>
      <c r="H7" s="195"/>
    </row>
    <row r="8" spans="1:9" s="9" customFormat="1" ht="21">
      <c r="B8" s="10" t="s">
        <v>120</v>
      </c>
      <c r="F8" s="22"/>
      <c r="G8" s="22"/>
      <c r="H8" s="22"/>
    </row>
    <row r="9" spans="1:9" s="9" customFormat="1" ht="21">
      <c r="F9" s="22"/>
      <c r="G9" s="22"/>
      <c r="H9" s="22"/>
    </row>
    <row r="10" spans="1:9" s="9" customFormat="1" ht="21">
      <c r="B10" s="23" t="s">
        <v>43</v>
      </c>
      <c r="F10" s="22"/>
      <c r="G10" s="22"/>
      <c r="H10" s="22"/>
    </row>
    <row r="11" spans="1:9" ht="20.25" thickBot="1">
      <c r="B11" s="4"/>
      <c r="C11" s="148"/>
      <c r="D11" s="148"/>
      <c r="E11" s="148"/>
      <c r="F11" s="149"/>
      <c r="G11" s="149"/>
    </row>
    <row r="12" spans="1:9" s="9" customFormat="1" ht="22.5" thickTop="1" thickBot="1">
      <c r="B12" s="23"/>
      <c r="C12" s="196" t="s">
        <v>6</v>
      </c>
      <c r="D12" s="196"/>
      <c r="E12" s="196"/>
      <c r="F12" s="147" t="s">
        <v>7</v>
      </c>
      <c r="G12" s="147" t="s">
        <v>8</v>
      </c>
      <c r="H12" s="22"/>
    </row>
    <row r="13" spans="1:9" s="9" customFormat="1" ht="21.75" thickTop="1">
      <c r="B13" s="23"/>
      <c r="C13" s="209" t="s">
        <v>53</v>
      </c>
      <c r="D13" s="210" t="s">
        <v>53</v>
      </c>
      <c r="E13" s="211" t="s">
        <v>53</v>
      </c>
      <c r="F13" s="145">
        <f>คีย์ข้อมูล!C73</f>
        <v>44</v>
      </c>
      <c r="G13" s="146">
        <f>F13*100/F$15</f>
        <v>65.671641791044777</v>
      </c>
      <c r="H13" s="22"/>
    </row>
    <row r="14" spans="1:9" s="9" customFormat="1" ht="21">
      <c r="B14" s="23"/>
      <c r="C14" s="225" t="s">
        <v>71</v>
      </c>
      <c r="D14" s="226" t="s">
        <v>71</v>
      </c>
      <c r="E14" s="227" t="s">
        <v>71</v>
      </c>
      <c r="F14" s="24">
        <f>คีย์ข้อมูล!C74</f>
        <v>23</v>
      </c>
      <c r="G14" s="25">
        <f t="shared" ref="G14:G15" si="0">F14*100/F$15</f>
        <v>34.328358208955223</v>
      </c>
      <c r="H14" s="123"/>
    </row>
    <row r="15" spans="1:9" s="9" customFormat="1" ht="21.75" thickBot="1">
      <c r="B15" s="23"/>
      <c r="C15" s="230" t="s">
        <v>9</v>
      </c>
      <c r="D15" s="230"/>
      <c r="E15" s="230"/>
      <c r="F15" s="30">
        <f>SUM(F13:F14)</f>
        <v>67</v>
      </c>
      <c r="G15" s="69">
        <f t="shared" si="0"/>
        <v>100</v>
      </c>
    </row>
    <row r="16" spans="1:9" s="9" customFormat="1" ht="21.75" thickTop="1">
      <c r="B16" s="23"/>
      <c r="C16" s="26"/>
      <c r="D16" s="26"/>
      <c r="E16" s="26"/>
      <c r="F16" s="27"/>
      <c r="G16" s="28"/>
    </row>
    <row r="17" spans="2:8" s="9" customFormat="1" ht="21">
      <c r="B17" s="23"/>
      <c r="C17" s="9" t="s">
        <v>127</v>
      </c>
      <c r="F17" s="160"/>
      <c r="G17" s="160"/>
    </row>
    <row r="18" spans="2:8" s="9" customFormat="1" ht="21">
      <c r="B18" s="9" t="s">
        <v>126</v>
      </c>
      <c r="F18" s="160"/>
      <c r="G18" s="160"/>
      <c r="H18" s="160"/>
    </row>
    <row r="42" spans="1:8" s="12" customFormat="1" ht="21">
      <c r="A42" s="244" t="s">
        <v>35</v>
      </c>
      <c r="B42" s="244"/>
      <c r="C42" s="244"/>
      <c r="D42" s="244"/>
      <c r="E42" s="244"/>
      <c r="F42" s="244"/>
      <c r="G42" s="244"/>
      <c r="H42" s="244"/>
    </row>
    <row r="43" spans="1:8" s="12" customFormat="1" ht="21">
      <c r="B43" s="155"/>
      <c r="C43" s="155"/>
      <c r="D43" s="155"/>
      <c r="E43" s="155"/>
      <c r="F43" s="155"/>
      <c r="G43" s="155"/>
      <c r="H43" s="155"/>
    </row>
    <row r="44" spans="1:8" s="9" customFormat="1" ht="21">
      <c r="B44" s="23" t="s">
        <v>108</v>
      </c>
      <c r="F44" s="142"/>
      <c r="G44" s="142"/>
      <c r="H44" s="142"/>
    </row>
    <row r="45" spans="1:8" ht="12" customHeight="1" thickBot="1">
      <c r="D45" s="5"/>
      <c r="E45" s="5"/>
      <c r="F45" s="6"/>
      <c r="H45" s="1"/>
    </row>
    <row r="46" spans="1:8" ht="22.5" thickTop="1" thickBot="1">
      <c r="C46" s="197" t="s">
        <v>109</v>
      </c>
      <c r="D46" s="197"/>
      <c r="E46" s="197"/>
      <c r="F46" s="153" t="s">
        <v>7</v>
      </c>
      <c r="G46" s="153" t="s">
        <v>8</v>
      </c>
      <c r="H46" s="1"/>
    </row>
    <row r="47" spans="1:8" ht="21.75" thickTop="1">
      <c r="C47" s="231" t="s">
        <v>75</v>
      </c>
      <c r="D47" s="232" t="s">
        <v>75</v>
      </c>
      <c r="E47" s="233" t="s">
        <v>75</v>
      </c>
      <c r="F47" s="150">
        <f>คีย์ข้อมูล!C77</f>
        <v>5</v>
      </c>
      <c r="G47" s="146">
        <f>F47*100/F$74</f>
        <v>7.5757575757575761</v>
      </c>
      <c r="H47" s="1"/>
    </row>
    <row r="48" spans="1:8" ht="21">
      <c r="C48" s="234" t="s">
        <v>77</v>
      </c>
      <c r="D48" s="235" t="s">
        <v>77</v>
      </c>
      <c r="E48" s="236" t="s">
        <v>77</v>
      </c>
      <c r="F48" s="29">
        <f>คีย์ข้อมูล!C78</f>
        <v>5</v>
      </c>
      <c r="G48" s="146">
        <f t="shared" ref="G48:G74" si="1">F48*100/F$74</f>
        <v>7.5757575757575761</v>
      </c>
      <c r="H48" s="1"/>
    </row>
    <row r="49" spans="3:8" ht="21">
      <c r="C49" s="234" t="s">
        <v>83</v>
      </c>
      <c r="D49" s="235" t="s">
        <v>83</v>
      </c>
      <c r="E49" s="236" t="s">
        <v>83</v>
      </c>
      <c r="F49" s="29">
        <f>คีย์ข้อมูล!C79</f>
        <v>5</v>
      </c>
      <c r="G49" s="146">
        <f t="shared" si="1"/>
        <v>7.5757575757575761</v>
      </c>
      <c r="H49" s="1"/>
    </row>
    <row r="50" spans="3:8" ht="21">
      <c r="C50" s="234" t="s">
        <v>110</v>
      </c>
      <c r="D50" s="235" t="s">
        <v>72</v>
      </c>
      <c r="E50" s="236" t="s">
        <v>72</v>
      </c>
      <c r="F50" s="29">
        <f>คีย์ข้อมูล!C80</f>
        <v>4</v>
      </c>
      <c r="G50" s="146">
        <f t="shared" si="1"/>
        <v>6.0606060606060606</v>
      </c>
      <c r="H50" s="1"/>
    </row>
    <row r="51" spans="3:8" ht="21">
      <c r="C51" s="234" t="s">
        <v>111</v>
      </c>
      <c r="D51" s="235" t="s">
        <v>66</v>
      </c>
      <c r="E51" s="236" t="s">
        <v>66</v>
      </c>
      <c r="F51" s="29">
        <f>คีย์ข้อมูล!C81</f>
        <v>4</v>
      </c>
      <c r="G51" s="146">
        <f t="shared" si="1"/>
        <v>6.0606060606060606</v>
      </c>
      <c r="H51" s="1"/>
    </row>
    <row r="52" spans="3:8" ht="21">
      <c r="C52" s="225" t="s">
        <v>69</v>
      </c>
      <c r="D52" s="226" t="s">
        <v>69</v>
      </c>
      <c r="E52" s="227" t="s">
        <v>69</v>
      </c>
      <c r="F52" s="29">
        <f>คีย์ข้อมูล!C82</f>
        <v>3</v>
      </c>
      <c r="G52" s="146">
        <f t="shared" si="1"/>
        <v>4.5454545454545459</v>
      </c>
      <c r="H52" s="1"/>
    </row>
    <row r="53" spans="3:8" ht="21">
      <c r="C53" s="225" t="s">
        <v>49</v>
      </c>
      <c r="D53" s="226" t="s">
        <v>49</v>
      </c>
      <c r="E53" s="227" t="s">
        <v>49</v>
      </c>
      <c r="F53" s="29">
        <f>คีย์ข้อมูล!C83</f>
        <v>3</v>
      </c>
      <c r="G53" s="146">
        <f t="shared" si="1"/>
        <v>4.5454545454545459</v>
      </c>
      <c r="H53" s="1"/>
    </row>
    <row r="54" spans="3:8" ht="21">
      <c r="C54" s="225" t="s">
        <v>81</v>
      </c>
      <c r="D54" s="226" t="s">
        <v>81</v>
      </c>
      <c r="E54" s="227" t="s">
        <v>81</v>
      </c>
      <c r="F54" s="29">
        <f>คีย์ข้อมูล!C84</f>
        <v>3</v>
      </c>
      <c r="G54" s="146">
        <f t="shared" si="1"/>
        <v>4.5454545454545459</v>
      </c>
      <c r="H54" s="1"/>
    </row>
    <row r="55" spans="3:8" ht="21">
      <c r="C55" s="246" t="s">
        <v>67</v>
      </c>
      <c r="D55" s="247" t="s">
        <v>67</v>
      </c>
      <c r="E55" s="248" t="s">
        <v>67</v>
      </c>
      <c r="F55" s="29">
        <f>คีย์ข้อมูล!C85</f>
        <v>3</v>
      </c>
      <c r="G55" s="146">
        <f t="shared" si="1"/>
        <v>4.5454545454545459</v>
      </c>
      <c r="H55" s="1"/>
    </row>
    <row r="56" spans="3:8" ht="21">
      <c r="C56" s="225" t="s">
        <v>76</v>
      </c>
      <c r="D56" s="226" t="s">
        <v>76</v>
      </c>
      <c r="E56" s="227" t="s">
        <v>76</v>
      </c>
      <c r="F56" s="29">
        <f>คีย์ข้อมูล!C86</f>
        <v>3</v>
      </c>
      <c r="G56" s="146">
        <f t="shared" si="1"/>
        <v>4.5454545454545459</v>
      </c>
      <c r="H56" s="1"/>
    </row>
    <row r="57" spans="3:8" ht="21">
      <c r="C57" s="225" t="s">
        <v>65</v>
      </c>
      <c r="D57" s="226"/>
      <c r="E57" s="227"/>
      <c r="F57" s="29">
        <f>คีย์ข้อมูล!C87</f>
        <v>3</v>
      </c>
      <c r="G57" s="146">
        <f t="shared" si="1"/>
        <v>4.5454545454545459</v>
      </c>
      <c r="H57" s="1"/>
    </row>
    <row r="58" spans="3:8" ht="21">
      <c r="C58" s="234" t="s">
        <v>82</v>
      </c>
      <c r="D58" s="235" t="s">
        <v>82</v>
      </c>
      <c r="E58" s="236" t="s">
        <v>82</v>
      </c>
      <c r="F58" s="29">
        <f>คีย์ข้อมูล!C88</f>
        <v>2</v>
      </c>
      <c r="G58" s="146">
        <f t="shared" si="1"/>
        <v>3.0303030303030303</v>
      </c>
      <c r="H58" s="1"/>
    </row>
    <row r="59" spans="3:8" ht="21">
      <c r="C59" s="234" t="s">
        <v>73</v>
      </c>
      <c r="D59" s="235" t="s">
        <v>73</v>
      </c>
      <c r="E59" s="236" t="s">
        <v>73</v>
      </c>
      <c r="F59" s="29">
        <f>คีย์ข้อมูล!C89</f>
        <v>2</v>
      </c>
      <c r="G59" s="146">
        <f t="shared" si="1"/>
        <v>3.0303030303030303</v>
      </c>
      <c r="H59" s="1"/>
    </row>
    <row r="60" spans="3:8" ht="21">
      <c r="C60" s="234" t="s">
        <v>79</v>
      </c>
      <c r="D60" s="235" t="s">
        <v>79</v>
      </c>
      <c r="E60" s="236" t="s">
        <v>79</v>
      </c>
      <c r="F60" s="29">
        <f>คีย์ข้อมูล!C90</f>
        <v>1</v>
      </c>
      <c r="G60" s="146">
        <f t="shared" si="1"/>
        <v>1.5151515151515151</v>
      </c>
      <c r="H60" s="1"/>
    </row>
    <row r="61" spans="3:8" ht="21">
      <c r="C61" s="234" t="s">
        <v>90</v>
      </c>
      <c r="D61" s="235" t="s">
        <v>90</v>
      </c>
      <c r="E61" s="236" t="s">
        <v>90</v>
      </c>
      <c r="F61" s="29">
        <f>คีย์ข้อมูล!C90</f>
        <v>1</v>
      </c>
      <c r="G61" s="146">
        <f t="shared" si="1"/>
        <v>1.5151515151515151</v>
      </c>
      <c r="H61" s="1"/>
    </row>
    <row r="62" spans="3:8" ht="21">
      <c r="C62" s="225" t="s">
        <v>89</v>
      </c>
      <c r="D62" s="226" t="s">
        <v>89</v>
      </c>
      <c r="E62" s="227" t="s">
        <v>89</v>
      </c>
      <c r="F62" s="29">
        <f>คีย์ข้อมูล!C92</f>
        <v>1</v>
      </c>
      <c r="G62" s="146">
        <f t="shared" si="1"/>
        <v>1.5151515151515151</v>
      </c>
      <c r="H62" s="1"/>
    </row>
    <row r="63" spans="3:8" ht="21">
      <c r="C63" s="225" t="s">
        <v>92</v>
      </c>
      <c r="D63" s="226" t="s">
        <v>92</v>
      </c>
      <c r="E63" s="227" t="s">
        <v>92</v>
      </c>
      <c r="F63" s="29">
        <f>คีย์ข้อมูล!C93</f>
        <v>1</v>
      </c>
      <c r="G63" s="146">
        <f t="shared" si="1"/>
        <v>1.5151515151515151</v>
      </c>
      <c r="H63" s="1"/>
    </row>
    <row r="64" spans="3:8" ht="21">
      <c r="C64" s="225" t="s">
        <v>87</v>
      </c>
      <c r="D64" s="226" t="s">
        <v>87</v>
      </c>
      <c r="E64" s="227" t="s">
        <v>87</v>
      </c>
      <c r="F64" s="29">
        <f>คีย์ข้อมูล!C94</f>
        <v>1</v>
      </c>
      <c r="G64" s="146">
        <f t="shared" si="1"/>
        <v>1.5151515151515151</v>
      </c>
      <c r="H64" s="1"/>
    </row>
    <row r="65" spans="1:8" ht="21">
      <c r="C65" s="225" t="s">
        <v>88</v>
      </c>
      <c r="D65" s="226" t="s">
        <v>88</v>
      </c>
      <c r="E65" s="227" t="s">
        <v>88</v>
      </c>
      <c r="F65" s="29">
        <f>คีย์ข้อมูล!C95</f>
        <v>1</v>
      </c>
      <c r="G65" s="146">
        <f t="shared" si="1"/>
        <v>1.5151515151515151</v>
      </c>
      <c r="H65" s="1"/>
    </row>
    <row r="66" spans="1:8" ht="21">
      <c r="C66" s="225" t="s">
        <v>68</v>
      </c>
      <c r="D66" s="226" t="s">
        <v>68</v>
      </c>
      <c r="E66" s="227" t="s">
        <v>68</v>
      </c>
      <c r="F66" s="29">
        <f>คีย์ข้อมูล!C96</f>
        <v>1</v>
      </c>
      <c r="G66" s="146">
        <f t="shared" si="1"/>
        <v>1.5151515151515151</v>
      </c>
      <c r="H66" s="1"/>
    </row>
    <row r="67" spans="1:8" ht="21">
      <c r="C67" s="225" t="s">
        <v>86</v>
      </c>
      <c r="D67" s="226" t="s">
        <v>86</v>
      </c>
      <c r="E67" s="227" t="s">
        <v>86</v>
      </c>
      <c r="F67" s="29">
        <f>คีย์ข้อมูล!C97</f>
        <v>1</v>
      </c>
      <c r="G67" s="146">
        <f t="shared" si="1"/>
        <v>1.5151515151515151</v>
      </c>
      <c r="H67" s="1"/>
    </row>
    <row r="68" spans="1:8" ht="21">
      <c r="C68" s="225" t="s">
        <v>91</v>
      </c>
      <c r="D68" s="226" t="s">
        <v>91</v>
      </c>
      <c r="E68" s="227" t="s">
        <v>91</v>
      </c>
      <c r="F68" s="29">
        <f>คีย์ข้อมูล!C98</f>
        <v>1</v>
      </c>
      <c r="G68" s="146">
        <f t="shared" si="1"/>
        <v>1.5151515151515151</v>
      </c>
      <c r="H68" s="1"/>
    </row>
    <row r="69" spans="1:8" ht="21">
      <c r="C69" s="225" t="s">
        <v>78</v>
      </c>
      <c r="D69" s="226" t="s">
        <v>78</v>
      </c>
      <c r="E69" s="227" t="s">
        <v>78</v>
      </c>
      <c r="F69" s="29">
        <f>คีย์ข้อมูล!C99</f>
        <v>1</v>
      </c>
      <c r="G69" s="146">
        <f t="shared" si="1"/>
        <v>1.5151515151515151</v>
      </c>
      <c r="H69" s="1"/>
    </row>
    <row r="70" spans="1:8" ht="21">
      <c r="C70" s="205" t="s">
        <v>85</v>
      </c>
      <c r="D70" s="205" t="s">
        <v>85</v>
      </c>
      <c r="E70" s="205" t="s">
        <v>85</v>
      </c>
      <c r="F70" s="29">
        <f>คีย์ข้อมูล!C100</f>
        <v>1</v>
      </c>
      <c r="G70" s="146">
        <f t="shared" si="1"/>
        <v>1.5151515151515151</v>
      </c>
      <c r="H70" s="1"/>
    </row>
    <row r="71" spans="1:8" ht="21">
      <c r="C71" s="205" t="s">
        <v>84</v>
      </c>
      <c r="D71" s="205" t="s">
        <v>84</v>
      </c>
      <c r="E71" s="205" t="s">
        <v>84</v>
      </c>
      <c r="F71" s="29">
        <f>คีย์ข้อมูล!C101</f>
        <v>1</v>
      </c>
      <c r="G71" s="146">
        <f t="shared" si="1"/>
        <v>1.5151515151515151</v>
      </c>
      <c r="H71" s="1"/>
    </row>
    <row r="72" spans="1:8" ht="21">
      <c r="C72" s="225" t="s">
        <v>45</v>
      </c>
      <c r="D72" s="226" t="s">
        <v>45</v>
      </c>
      <c r="E72" s="227" t="s">
        <v>45</v>
      </c>
      <c r="F72" s="29">
        <f>คีย์ข้อมูล!C102</f>
        <v>1</v>
      </c>
      <c r="G72" s="146">
        <f t="shared" si="1"/>
        <v>1.5151515151515151</v>
      </c>
      <c r="H72" s="1"/>
    </row>
    <row r="73" spans="1:8" ht="21">
      <c r="C73" s="225" t="s">
        <v>39</v>
      </c>
      <c r="D73" s="226"/>
      <c r="E73" s="227"/>
      <c r="F73" s="29">
        <f>คีย์ข้อมูล!C103</f>
        <v>8</v>
      </c>
      <c r="G73" s="146">
        <f t="shared" si="1"/>
        <v>12.121212121212121</v>
      </c>
      <c r="H73" s="1"/>
    </row>
    <row r="74" spans="1:8" ht="21.75" thickBot="1">
      <c r="C74" s="206" t="s">
        <v>9</v>
      </c>
      <c r="D74" s="207"/>
      <c r="E74" s="208"/>
      <c r="F74" s="30">
        <f>SUM(F47:F73)</f>
        <v>66</v>
      </c>
      <c r="G74" s="69">
        <f t="shared" si="1"/>
        <v>100</v>
      </c>
      <c r="H74" s="1"/>
    </row>
    <row r="75" spans="1:8" ht="20.25" thickTop="1">
      <c r="D75" s="5"/>
      <c r="E75" s="5"/>
      <c r="F75" s="6"/>
      <c r="H75" s="1"/>
    </row>
    <row r="76" spans="1:8" s="159" customFormat="1" ht="21">
      <c r="A76" s="159" t="s">
        <v>125</v>
      </c>
    </row>
    <row r="77" spans="1:8" s="9" customFormat="1" ht="21">
      <c r="A77" s="154" t="s">
        <v>132</v>
      </c>
      <c r="B77" s="154"/>
      <c r="C77" s="154"/>
      <c r="D77" s="154"/>
      <c r="E77" s="154"/>
      <c r="F77" s="154"/>
    </row>
    <row r="78" spans="1:8" s="9" customFormat="1" ht="21">
      <c r="A78" s="154" t="s">
        <v>128</v>
      </c>
      <c r="B78" s="154"/>
      <c r="C78" s="154"/>
      <c r="D78" s="154"/>
      <c r="E78" s="154"/>
      <c r="F78" s="154"/>
    </row>
    <row r="79" spans="1:8">
      <c r="D79" s="5"/>
      <c r="E79" s="5"/>
      <c r="F79" s="6"/>
      <c r="H79" s="1"/>
    </row>
    <row r="80" spans="1:8">
      <c r="D80" s="5"/>
      <c r="E80" s="5"/>
      <c r="F80" s="6"/>
      <c r="H80" s="1"/>
    </row>
    <row r="81" spans="1:9">
      <c r="A81" s="245" t="s">
        <v>34</v>
      </c>
      <c r="B81" s="245"/>
      <c r="C81" s="245"/>
      <c r="D81" s="245"/>
      <c r="E81" s="245"/>
      <c r="F81" s="245"/>
      <c r="G81" s="245"/>
      <c r="H81" s="245"/>
      <c r="I81" s="7"/>
    </row>
    <row r="82" spans="1:9">
      <c r="B82" s="156"/>
      <c r="C82" s="156"/>
      <c r="D82" s="156"/>
      <c r="E82" s="156"/>
      <c r="F82" s="156"/>
      <c r="G82" s="156"/>
      <c r="H82" s="156"/>
      <c r="I82" s="7"/>
    </row>
    <row r="83" spans="1:9" s="9" customFormat="1" ht="21">
      <c r="B83" s="23" t="s">
        <v>113</v>
      </c>
      <c r="F83" s="22"/>
      <c r="G83" s="22"/>
    </row>
    <row r="84" spans="1:9" s="9" customFormat="1" ht="21">
      <c r="B84" s="23"/>
      <c r="C84" s="9" t="s">
        <v>51</v>
      </c>
      <c r="F84" s="110"/>
      <c r="G84" s="110"/>
    </row>
    <row r="85" spans="1:9" ht="20.25" thickBot="1">
      <c r="H85" s="1"/>
    </row>
    <row r="86" spans="1:9" s="9" customFormat="1" ht="22.5" thickTop="1" thickBot="1">
      <c r="C86" s="197" t="s">
        <v>10</v>
      </c>
      <c r="D86" s="197"/>
      <c r="E86" s="197"/>
      <c r="F86" s="151" t="s">
        <v>7</v>
      </c>
      <c r="G86" s="151" t="s">
        <v>8</v>
      </c>
    </row>
    <row r="87" spans="1:9" s="9" customFormat="1" ht="21.75" thickTop="1">
      <c r="C87" s="198" t="s">
        <v>50</v>
      </c>
      <c r="D87" s="198"/>
      <c r="E87" s="198"/>
      <c r="F87" s="150">
        <f>คีย์ข้อมูล!D69</f>
        <v>44</v>
      </c>
      <c r="G87" s="25">
        <f>F87*100/F$94</f>
        <v>53.012048192771083</v>
      </c>
    </row>
    <row r="88" spans="1:9" s="9" customFormat="1" ht="21">
      <c r="C88" s="225" t="s">
        <v>11</v>
      </c>
      <c r="D88" s="226"/>
      <c r="E88" s="227"/>
      <c r="F88" s="29">
        <f>คีย์ข้อมูล!E69</f>
        <v>18</v>
      </c>
      <c r="G88" s="25">
        <f t="shared" ref="G88:G94" si="2">F88*100/F$94</f>
        <v>21.686746987951807</v>
      </c>
    </row>
    <row r="89" spans="1:9" s="9" customFormat="1" ht="21">
      <c r="C89" s="225" t="s">
        <v>80</v>
      </c>
      <c r="D89" s="226"/>
      <c r="E89" s="227"/>
      <c r="F89" s="29">
        <f>คีย์ข้อมูล!J69</f>
        <v>10</v>
      </c>
      <c r="G89" s="25">
        <f t="shared" si="2"/>
        <v>12.048192771084338</v>
      </c>
    </row>
    <row r="90" spans="1:9" s="9" customFormat="1" ht="21">
      <c r="C90" s="205" t="s">
        <v>70</v>
      </c>
      <c r="D90" s="205"/>
      <c r="E90" s="205"/>
      <c r="F90" s="29">
        <f>คีย์ข้อมูล!I69</f>
        <v>5</v>
      </c>
      <c r="G90" s="25">
        <f t="shared" si="2"/>
        <v>6.024096385542169</v>
      </c>
    </row>
    <row r="91" spans="1:9" s="9" customFormat="1" ht="21">
      <c r="C91" s="205" t="s">
        <v>93</v>
      </c>
      <c r="D91" s="205"/>
      <c r="E91" s="205"/>
      <c r="F91" s="29">
        <f>คีย์ข้อมูล!H69</f>
        <v>3</v>
      </c>
      <c r="G91" s="25">
        <f t="shared" si="2"/>
        <v>3.6144578313253013</v>
      </c>
    </row>
    <row r="92" spans="1:9" s="9" customFormat="1" ht="21">
      <c r="C92" s="225" t="s">
        <v>36</v>
      </c>
      <c r="D92" s="226"/>
      <c r="E92" s="227"/>
      <c r="F92" s="29">
        <f>คีย์ข้อมูล!F69</f>
        <v>2</v>
      </c>
      <c r="G92" s="25">
        <f t="shared" si="2"/>
        <v>2.4096385542168677</v>
      </c>
    </row>
    <row r="93" spans="1:9" s="9" customFormat="1" ht="21">
      <c r="C93" s="124" t="s">
        <v>95</v>
      </c>
      <c r="D93" s="125"/>
      <c r="E93" s="125"/>
      <c r="F93" s="29">
        <f>คีย์ข้อมูล!G69</f>
        <v>1</v>
      </c>
      <c r="G93" s="25">
        <f t="shared" si="2"/>
        <v>1.2048192771084338</v>
      </c>
    </row>
    <row r="94" spans="1:9" s="9" customFormat="1" ht="21.75" thickBot="1">
      <c r="C94" s="206" t="s">
        <v>9</v>
      </c>
      <c r="D94" s="207"/>
      <c r="E94" s="208"/>
      <c r="F94" s="30">
        <f>SUM(F87:F93)</f>
        <v>83</v>
      </c>
      <c r="G94" s="69">
        <f t="shared" si="2"/>
        <v>100</v>
      </c>
    </row>
    <row r="95" spans="1:9" s="9" customFormat="1" ht="21.75" thickTop="1">
      <c r="F95" s="22"/>
      <c r="G95" s="22"/>
      <c r="H95" s="22"/>
    </row>
    <row r="96" spans="1:9" s="9" customFormat="1" ht="21">
      <c r="B96" s="18"/>
      <c r="C96" s="9" t="s">
        <v>112</v>
      </c>
      <c r="F96" s="22"/>
      <c r="G96" s="22"/>
      <c r="H96" s="22"/>
    </row>
    <row r="97" spans="2:10" s="9" customFormat="1" ht="21">
      <c r="B97" s="9" t="s">
        <v>123</v>
      </c>
      <c r="F97" s="22"/>
      <c r="G97" s="22"/>
      <c r="H97" s="22"/>
    </row>
    <row r="98" spans="2:10" s="9" customFormat="1" ht="21">
      <c r="F98" s="110"/>
      <c r="G98" s="110"/>
      <c r="H98" s="110"/>
    </row>
    <row r="99" spans="2:10">
      <c r="B99" s="3"/>
      <c r="C99" s="3"/>
      <c r="D99" s="3"/>
      <c r="E99" s="3"/>
      <c r="I99" s="7"/>
    </row>
    <row r="100" spans="2:10" s="9" customFormat="1" ht="21">
      <c r="B100" s="10" t="s">
        <v>44</v>
      </c>
      <c r="F100" s="22"/>
      <c r="G100" s="22"/>
      <c r="H100" s="22"/>
    </row>
    <row r="101" spans="2:10" s="18" customFormat="1" ht="25.5" customHeight="1">
      <c r="B101" s="65" t="s">
        <v>114</v>
      </c>
      <c r="F101" s="22"/>
      <c r="G101" s="22"/>
      <c r="H101" s="22"/>
    </row>
    <row r="102" spans="2:10" s="9" customFormat="1" ht="15" customHeight="1" thickBot="1">
      <c r="B102" s="10"/>
      <c r="F102" s="114"/>
      <c r="G102" s="114"/>
      <c r="H102" s="114"/>
    </row>
    <row r="103" spans="2:10" s="9" customFormat="1" ht="21.75" thickTop="1">
      <c r="B103" s="219" t="s">
        <v>12</v>
      </c>
      <c r="C103" s="220"/>
      <c r="D103" s="220"/>
      <c r="E103" s="221"/>
      <c r="F103" s="228"/>
      <c r="G103" s="215" t="s">
        <v>13</v>
      </c>
      <c r="H103" s="215" t="s">
        <v>14</v>
      </c>
    </row>
    <row r="104" spans="2:10" s="9" customFormat="1" ht="21.75" thickBot="1">
      <c r="B104" s="222"/>
      <c r="C104" s="223"/>
      <c r="D104" s="223"/>
      <c r="E104" s="224"/>
      <c r="F104" s="229"/>
      <c r="G104" s="216"/>
      <c r="H104" s="216"/>
    </row>
    <row r="105" spans="2:10" s="9" customFormat="1" ht="21.75" thickTop="1">
      <c r="B105" s="31" t="s">
        <v>30</v>
      </c>
      <c r="C105" s="32"/>
      <c r="D105" s="32"/>
      <c r="E105" s="33"/>
      <c r="F105" s="113"/>
      <c r="G105" s="26"/>
      <c r="H105" s="113"/>
      <c r="I105" s="11"/>
    </row>
    <row r="106" spans="2:10" s="9" customFormat="1" ht="21">
      <c r="B106" s="188" t="s">
        <v>56</v>
      </c>
      <c r="C106" s="218"/>
      <c r="D106" s="218"/>
      <c r="E106" s="218"/>
      <c r="F106" s="35">
        <f>คีย์ข้อมูล!U69</f>
        <v>3.5074626865671643</v>
      </c>
      <c r="G106" s="35">
        <f>คีย์ข้อมูล!V70</f>
        <v>1.0049628096383565</v>
      </c>
      <c r="H106" s="36" t="str">
        <f>IF(F106&gt;4.5,"มากที่สุด",IF(F106&gt;3.5,"มาก",IF(F106&gt;2.5,"ปานกลาง",IF(F106&gt;1.5,"น้อย",IF(F106&lt;=1.5,"น้อยที่สุด")))))</f>
        <v>มาก</v>
      </c>
    </row>
    <row r="107" spans="2:10" s="9" customFormat="1" ht="21">
      <c r="B107" s="217" t="s">
        <v>96</v>
      </c>
      <c r="C107" s="217"/>
      <c r="D107" s="217"/>
      <c r="E107" s="217"/>
      <c r="F107" s="35">
        <f>คีย์ข้อมูล!V69</f>
        <v>3.5373134328358211</v>
      </c>
      <c r="G107" s="35">
        <f>คีย์ข้อมูล!U70</f>
        <v>1.0205930291562697</v>
      </c>
      <c r="H107" s="36" t="str">
        <f t="shared" ref="H107" si="3">IF(F107&gt;4.5,"มากที่สุด",IF(F107&gt;3.5,"มาก",IF(F107&gt;2.5,"ปานกลาง",IF(F107&gt;1.5,"น้อย",IF(F107&lt;=1.5,"น้อยที่สุด")))))</f>
        <v>มาก</v>
      </c>
    </row>
    <row r="108" spans="2:10" s="9" customFormat="1" ht="18.75" customHeight="1" thickBot="1">
      <c r="B108" s="212" t="s">
        <v>31</v>
      </c>
      <c r="C108" s="213"/>
      <c r="D108" s="213"/>
      <c r="E108" s="214"/>
      <c r="F108" s="37">
        <f>AVERAGE(F106:F107)</f>
        <v>3.5223880597014929</v>
      </c>
      <c r="G108" s="38">
        <f>คีย์ข้อมูล!V71</f>
        <v>1.0091045528850562</v>
      </c>
      <c r="H108" s="39" t="str">
        <f t="shared" ref="H108" si="4">IF(F108&gt;4.5,"มากที่สุด",IF(F108&gt;3.5,"มาก",IF(F108&gt;2.5,"ปานกลาง",IF(F108&gt;1.5,"น้อย",IF(F108&lt;=1.5,"น้อยที่สุด")))))</f>
        <v>มาก</v>
      </c>
    </row>
    <row r="109" spans="2:10" s="9" customFormat="1" ht="21.75" thickTop="1">
      <c r="B109" s="40" t="s">
        <v>32</v>
      </c>
      <c r="C109" s="41"/>
      <c r="D109" s="41"/>
      <c r="E109" s="42"/>
      <c r="F109" s="43"/>
      <c r="G109" s="43"/>
      <c r="H109" s="42"/>
    </row>
    <row r="110" spans="2:10" s="9" customFormat="1" ht="21">
      <c r="B110" s="44" t="s">
        <v>57</v>
      </c>
      <c r="C110" s="44"/>
      <c r="D110" s="44"/>
      <c r="E110" s="44"/>
      <c r="F110" s="34">
        <f>คีย์ข้อมูล!W69</f>
        <v>4.3582089552238807</v>
      </c>
      <c r="G110" s="34">
        <f>คีย์ข้อมูล!W70</f>
        <v>0.64435762085580517</v>
      </c>
      <c r="H110" s="13" t="str">
        <f>IF(F110&gt;4.5,"มากที่สุด",IF(F110&gt;3.5,"มาก",IF(F110&gt;2.5,"ปานกลาง",IF(F110&gt;1.5,"น้อย",IF(F110&lt;=1.5,"น้อยที่สุด")))))</f>
        <v>มาก</v>
      </c>
    </row>
    <row r="111" spans="2:10" s="9" customFormat="1" ht="21">
      <c r="B111" s="217" t="s">
        <v>96</v>
      </c>
      <c r="C111" s="217"/>
      <c r="D111" s="217"/>
      <c r="E111" s="217"/>
      <c r="F111" s="34">
        <f>คีย์ข้อมูล!X69</f>
        <v>4.4029850746268657</v>
      </c>
      <c r="G111" s="34">
        <f>คีย์ข้อมูล!X70</f>
        <v>0.65272625225274883</v>
      </c>
      <c r="H111" s="13" t="str">
        <f t="shared" ref="H111" si="5">IF(F111&gt;4.5,"มากที่สุด",IF(F111&gt;3.5,"มาก",IF(F111&gt;2.5,"ปานกลาง",IF(F111&gt;1.5,"น้อย",IF(F111&lt;=1.5,"น้อยที่สุด")))))</f>
        <v>มาก</v>
      </c>
    </row>
    <row r="112" spans="2:10" s="9" customFormat="1" ht="21.75" thickBot="1">
      <c r="B112" s="212" t="s">
        <v>31</v>
      </c>
      <c r="C112" s="213"/>
      <c r="D112" s="213"/>
      <c r="E112" s="214"/>
      <c r="F112" s="38">
        <f>คีย์ข้อมูล!X72</f>
        <v>4.3805970149253728</v>
      </c>
      <c r="G112" s="45">
        <f>คีย์ข้อมูล!X71</f>
        <v>0.64650333192220344</v>
      </c>
      <c r="H112" s="39" t="str">
        <f t="shared" ref="H112" si="6">IF(F112&gt;4.5,"มากที่สุด",IF(F112&gt;3.5,"มาก",IF(F112&gt;2.5,"ปานกลาง",IF(F112&gt;1.5,"น้อย",IF(F112&lt;=1.5,"น้อยที่สุด")))))</f>
        <v>มาก</v>
      </c>
      <c r="J112" s="46"/>
    </row>
    <row r="113" spans="1:10" s="9" customFormat="1" ht="16.5" customHeight="1" thickTop="1">
      <c r="B113" s="11"/>
      <c r="C113" s="11"/>
      <c r="D113" s="11"/>
      <c r="E113" s="11"/>
      <c r="F113" s="47"/>
      <c r="G113" s="47"/>
      <c r="H113" s="47"/>
    </row>
    <row r="114" spans="1:10" s="9" customFormat="1" ht="21">
      <c r="B114" s="18"/>
      <c r="C114" s="18" t="s">
        <v>115</v>
      </c>
      <c r="D114" s="18"/>
      <c r="E114" s="18"/>
      <c r="F114" s="18"/>
      <c r="G114" s="18"/>
      <c r="H114" s="18"/>
      <c r="I114" s="18"/>
      <c r="J114" s="18"/>
    </row>
    <row r="115" spans="1:10" s="9" customFormat="1" ht="21">
      <c r="B115" s="18" t="s">
        <v>101</v>
      </c>
      <c r="C115" s="18"/>
      <c r="D115" s="18"/>
      <c r="E115" s="18"/>
      <c r="F115" s="18"/>
      <c r="G115" s="18"/>
      <c r="H115" s="18"/>
      <c r="I115" s="18"/>
      <c r="J115" s="18"/>
    </row>
    <row r="116" spans="1:10" s="9" customFormat="1" ht="21">
      <c r="B116" s="18" t="s">
        <v>99</v>
      </c>
      <c r="C116" s="18"/>
      <c r="D116" s="18"/>
      <c r="E116" s="18"/>
      <c r="F116" s="18"/>
      <c r="G116" s="18"/>
      <c r="H116" s="18"/>
      <c r="I116" s="18"/>
      <c r="J116" s="18"/>
    </row>
    <row r="117" spans="1:10" s="9" customFormat="1" ht="21">
      <c r="A117" s="112"/>
      <c r="B117" s="112"/>
      <c r="C117" s="112"/>
      <c r="D117" s="112"/>
      <c r="E117" s="112"/>
      <c r="F117" s="112"/>
      <c r="G117" s="18"/>
      <c r="H117" s="18"/>
    </row>
    <row r="118" spans="1:10" s="9" customFormat="1" ht="21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9" customFormat="1" ht="21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s="9" customFormat="1" ht="21">
      <c r="A120" s="244" t="s">
        <v>48</v>
      </c>
      <c r="B120" s="244"/>
      <c r="C120" s="244"/>
      <c r="D120" s="244"/>
      <c r="E120" s="244"/>
      <c r="F120" s="244"/>
      <c r="G120" s="244"/>
      <c r="H120" s="244"/>
    </row>
    <row r="121" spans="1:10" s="9" customFormat="1" ht="21">
      <c r="B121" s="111"/>
      <c r="C121" s="111"/>
      <c r="D121" s="111"/>
      <c r="E121" s="111"/>
      <c r="F121" s="111"/>
      <c r="G121" s="111"/>
      <c r="H121" s="111"/>
    </row>
    <row r="122" spans="1:10" s="12" customFormat="1" ht="21">
      <c r="B122" s="48" t="s">
        <v>118</v>
      </c>
      <c r="F122" s="14"/>
      <c r="G122" s="14"/>
      <c r="H122" s="14"/>
    </row>
    <row r="123" spans="1:10" s="12" customFormat="1" ht="21.75" thickBot="1">
      <c r="B123" s="48"/>
      <c r="F123" s="115"/>
      <c r="G123" s="115"/>
      <c r="H123" s="115"/>
    </row>
    <row r="124" spans="1:10" s="12" customFormat="1" ht="21.75" thickTop="1">
      <c r="B124" s="199" t="s">
        <v>12</v>
      </c>
      <c r="C124" s="200"/>
      <c r="D124" s="200"/>
      <c r="E124" s="201"/>
      <c r="F124" s="242"/>
      <c r="G124" s="237" t="s">
        <v>13</v>
      </c>
      <c r="H124" s="237" t="s">
        <v>14</v>
      </c>
    </row>
    <row r="125" spans="1:10" s="12" customFormat="1" ht="19.5" customHeight="1" thickBot="1">
      <c r="B125" s="202"/>
      <c r="C125" s="203"/>
      <c r="D125" s="203"/>
      <c r="E125" s="204"/>
      <c r="F125" s="243"/>
      <c r="G125" s="238"/>
      <c r="H125" s="238"/>
    </row>
    <row r="126" spans="1:10" s="12" customFormat="1" ht="21.75" thickTop="1">
      <c r="B126" s="239" t="s">
        <v>15</v>
      </c>
      <c r="C126" s="240"/>
      <c r="D126" s="240"/>
      <c r="E126" s="241"/>
      <c r="F126" s="116"/>
      <c r="G126" s="117"/>
      <c r="H126" s="117"/>
    </row>
    <row r="127" spans="1:10" s="12" customFormat="1" ht="21">
      <c r="B127" s="182" t="s">
        <v>16</v>
      </c>
      <c r="C127" s="183"/>
      <c r="D127" s="183"/>
      <c r="E127" s="184"/>
      <c r="F127" s="49">
        <f>คีย์ข้อมูล!K69</f>
        <v>4.4328358208955221</v>
      </c>
      <c r="G127" s="49">
        <f>คีย์ข้อมูล!K70</f>
        <v>0.58319601666072618</v>
      </c>
      <c r="H127" s="50" t="str">
        <f>IF(F127&gt;4.5,"มากที่สุด",IF(F127&gt;3.5,"มาก",IF(F127&gt;2.5,"ปานกลาง",IF(F127&gt;1.5,"น้อย",IF(F127&lt;=1.5,"น้อยที่สุด")))))</f>
        <v>มาก</v>
      </c>
    </row>
    <row r="128" spans="1:10" s="12" customFormat="1" ht="21">
      <c r="B128" s="51" t="s">
        <v>60</v>
      </c>
      <c r="C128" s="51"/>
      <c r="D128" s="51"/>
      <c r="E128" s="51"/>
      <c r="F128" s="49">
        <f>คีย์ข้อมูล!L69</f>
        <v>4.1044776119402986</v>
      </c>
      <c r="G128" s="49">
        <f>คีย์ข้อมูล!L70</f>
        <v>0.60638842332759313</v>
      </c>
      <c r="H128" s="50" t="str">
        <f>IF(F128&gt;4.5,"มากที่สุด",IF(F128&gt;3.5,"มาก",IF(F128&gt;2.5,"ปานกลาง",IF(F128&gt;1.5,"น้อย",IF(F128&lt;=1.5,"น้อยที่สุด")))))</f>
        <v>มาก</v>
      </c>
    </row>
    <row r="129" spans="2:10" s="12" customFormat="1" ht="21">
      <c r="B129" s="51" t="s">
        <v>122</v>
      </c>
      <c r="C129" s="51"/>
      <c r="D129" s="51"/>
      <c r="E129" s="51"/>
      <c r="F129" s="49">
        <f>คีย์ข้อมูล!M69</f>
        <v>4.4029850746268657</v>
      </c>
      <c r="G129" s="49">
        <f>คีย์ข้อมูล!M70</f>
        <v>0.60452088448113883</v>
      </c>
      <c r="H129" s="50" t="str">
        <f t="shared" ref="H129:H145" si="7">IF(F129&gt;4.5,"มากที่สุด",IF(F129&gt;3.5,"มาก",IF(F129&gt;2.5,"ปานกลาง",IF(F129&gt;1.5,"น้อย",IF(F129&lt;=1.5,"น้อยที่สุด")))))</f>
        <v>มาก</v>
      </c>
    </row>
    <row r="130" spans="2:10" s="12" customFormat="1" ht="21">
      <c r="B130" s="185" t="s">
        <v>17</v>
      </c>
      <c r="C130" s="186"/>
      <c r="D130" s="186"/>
      <c r="E130" s="187"/>
      <c r="F130" s="52">
        <f>คีย์ข้อมูล!M72</f>
        <v>4.3134328358208958</v>
      </c>
      <c r="G130" s="52">
        <f>คีย์ข้อมูล!M71</f>
        <v>0.61340741495063278</v>
      </c>
      <c r="H130" s="53" t="str">
        <f>IF(F130&gt;4.5,"มากที่สุด",IF(F130&gt;3.5,"มาก",IF(F130&gt;2.5,"ปานกลาง",IF(F130&gt;1.5,"น้อย",IF(F130&lt;=1.5,"น้อยที่สุด")))))</f>
        <v>มาก</v>
      </c>
      <c r="J130" s="54"/>
    </row>
    <row r="131" spans="2:10" s="12" customFormat="1" ht="21">
      <c r="B131" s="182" t="s">
        <v>18</v>
      </c>
      <c r="C131" s="183"/>
      <c r="D131" s="183"/>
      <c r="E131" s="184"/>
      <c r="F131" s="50"/>
      <c r="G131" s="50"/>
      <c r="H131" s="50"/>
    </row>
    <row r="132" spans="2:10" s="12" customFormat="1" ht="21">
      <c r="B132" s="51" t="s">
        <v>19</v>
      </c>
      <c r="C132" s="51"/>
      <c r="D132" s="51"/>
      <c r="E132" s="51"/>
      <c r="F132" s="49">
        <f>คีย์ข้อมูล!N69</f>
        <v>4.3432835820895521</v>
      </c>
      <c r="G132" s="49">
        <f>คีย์ข้อมูล!N70</f>
        <v>0.50907637118222926</v>
      </c>
      <c r="H132" s="50" t="str">
        <f t="shared" si="7"/>
        <v>มาก</v>
      </c>
    </row>
    <row r="133" spans="2:10" s="12" customFormat="1" ht="21">
      <c r="B133" s="182" t="s">
        <v>20</v>
      </c>
      <c r="C133" s="183"/>
      <c r="D133" s="183"/>
      <c r="E133" s="184"/>
      <c r="F133" s="49">
        <f>คีย์ข้อมูล!O69</f>
        <v>4.3731343283582094</v>
      </c>
      <c r="G133" s="49">
        <f>คีย์ข้อมูล!O70</f>
        <v>0.5459442999539359</v>
      </c>
      <c r="H133" s="50" t="str">
        <f>IF(F133&gt;4.5,"มากที่สุด",IF(F133&gt;3.5,"มาก",IF(F133&gt;2.5,"ปานกลาง",IF(F133&gt;1.5,"น้อย",IF(F133&lt;=1.5,"น้อยที่สุด")))))</f>
        <v>มาก</v>
      </c>
    </row>
    <row r="134" spans="2:10" s="12" customFormat="1" ht="21">
      <c r="B134" s="185" t="s">
        <v>41</v>
      </c>
      <c r="C134" s="186"/>
      <c r="D134" s="186"/>
      <c r="E134" s="187"/>
      <c r="F134" s="55">
        <f>คีย์ข้อมูล!O72</f>
        <v>4.3582089552238807</v>
      </c>
      <c r="G134" s="55">
        <f>คีย์ข้อมูล!O71</f>
        <v>0.52605761819743946</v>
      </c>
      <c r="H134" s="56" t="str">
        <f t="shared" si="7"/>
        <v>มาก</v>
      </c>
    </row>
    <row r="135" spans="2:10" s="12" customFormat="1" ht="21">
      <c r="B135" s="182" t="s">
        <v>21</v>
      </c>
      <c r="C135" s="183"/>
      <c r="D135" s="183"/>
      <c r="E135" s="184"/>
      <c r="F135" s="49"/>
      <c r="G135" s="49"/>
      <c r="H135" s="50"/>
    </row>
    <row r="136" spans="2:10" s="12" customFormat="1" ht="21">
      <c r="B136" s="182" t="s">
        <v>22</v>
      </c>
      <c r="C136" s="183"/>
      <c r="D136" s="183"/>
      <c r="E136" s="184"/>
      <c r="F136" s="49">
        <f>คีย์ข้อมูล!P69</f>
        <v>4.2686567164179108</v>
      </c>
      <c r="G136" s="49">
        <f>คีย์ข้อมูล!P70</f>
        <v>0.61747505291868576</v>
      </c>
      <c r="H136" s="50" t="str">
        <f t="shared" si="7"/>
        <v>มาก</v>
      </c>
    </row>
    <row r="137" spans="2:10" s="12" customFormat="1" ht="21">
      <c r="B137" s="182" t="s">
        <v>23</v>
      </c>
      <c r="C137" s="183"/>
      <c r="D137" s="183"/>
      <c r="E137" s="184"/>
      <c r="F137" s="49">
        <f>คีย์ข้อมูล!Q69</f>
        <v>4.1194029850746272</v>
      </c>
      <c r="G137" s="49">
        <f>คีย์ข้อมูล!Q70</f>
        <v>0.74918921952843176</v>
      </c>
      <c r="H137" s="50" t="str">
        <f t="shared" si="7"/>
        <v>มาก</v>
      </c>
    </row>
    <row r="138" spans="2:10" s="12" customFormat="1" ht="21">
      <c r="B138" s="51" t="s">
        <v>24</v>
      </c>
      <c r="C138" s="51"/>
      <c r="D138" s="51"/>
      <c r="E138" s="51"/>
      <c r="F138" s="49">
        <f>คีย์ข้อมูล!R69</f>
        <v>4.3134328358208958</v>
      </c>
      <c r="G138" s="49">
        <f>คีย์ข้อมูล!R70</f>
        <v>0.63267003281380729</v>
      </c>
      <c r="H138" s="50" t="str">
        <f t="shared" si="7"/>
        <v>มาก</v>
      </c>
    </row>
    <row r="139" spans="2:10" s="12" customFormat="1" ht="21">
      <c r="B139" s="182" t="s">
        <v>25</v>
      </c>
      <c r="C139" s="183"/>
      <c r="D139" s="183"/>
      <c r="E139" s="184"/>
      <c r="F139" s="49">
        <f>คีย์ข้อมูล!S69</f>
        <v>4.3582089552238807</v>
      </c>
      <c r="G139" s="49">
        <f>คีย์ข้อมูล!S70</f>
        <v>0.64435762085580517</v>
      </c>
      <c r="H139" s="50" t="str">
        <f t="shared" si="7"/>
        <v>มาก</v>
      </c>
    </row>
    <row r="140" spans="2:10" s="12" customFormat="1" ht="21">
      <c r="B140" s="182" t="s">
        <v>26</v>
      </c>
      <c r="C140" s="183"/>
      <c r="D140" s="183"/>
      <c r="E140" s="184"/>
      <c r="F140" s="49">
        <f>คีย์ข้อมูล!T69</f>
        <v>4.3582089552238807</v>
      </c>
      <c r="G140" s="49">
        <f>คีย์ข้อมูล!T70</f>
        <v>0.62039802808513456</v>
      </c>
      <c r="H140" s="50" t="str">
        <f t="shared" si="7"/>
        <v>มาก</v>
      </c>
    </row>
    <row r="141" spans="2:10" s="12" customFormat="1" ht="21">
      <c r="B141" s="185" t="s">
        <v>42</v>
      </c>
      <c r="C141" s="186"/>
      <c r="D141" s="186"/>
      <c r="E141" s="187"/>
      <c r="F141" s="55">
        <f>คีย์ข้อมูล!T72</f>
        <v>4.2835820895522385</v>
      </c>
      <c r="G141" s="55">
        <f>คีย์ข้อมูล!T71</f>
        <v>0.65674688543954429</v>
      </c>
      <c r="H141" s="57" t="str">
        <f t="shared" si="7"/>
        <v>มาก</v>
      </c>
    </row>
    <row r="142" spans="2:10" s="12" customFormat="1" ht="21">
      <c r="B142" s="182" t="s">
        <v>97</v>
      </c>
      <c r="C142" s="183"/>
      <c r="D142" s="183"/>
      <c r="E142" s="184"/>
      <c r="F142" s="55"/>
      <c r="G142" s="55"/>
      <c r="H142" s="57"/>
    </row>
    <row r="143" spans="2:10" s="12" customFormat="1" ht="40.5" customHeight="1">
      <c r="B143" s="188" t="s">
        <v>58</v>
      </c>
      <c r="C143" s="188"/>
      <c r="D143" s="188"/>
      <c r="E143" s="188"/>
      <c r="F143" s="59">
        <f>คีย์ข้อมูล!Y69</f>
        <v>4.6567164179104479</v>
      </c>
      <c r="G143" s="59">
        <f>คีย์ข้อมูล!Y70</f>
        <v>0.50907637118222926</v>
      </c>
      <c r="H143" s="60" t="str">
        <f t="shared" si="7"/>
        <v>มากที่สุด</v>
      </c>
    </row>
    <row r="144" spans="2:10" s="12" customFormat="1" ht="40.5" customHeight="1">
      <c r="B144" s="188" t="s">
        <v>59</v>
      </c>
      <c r="C144" s="188"/>
      <c r="D144" s="188"/>
      <c r="E144" s="188"/>
      <c r="F144" s="59">
        <f>คีย์ข้อมูล!Z69</f>
        <v>4.5522388059701493</v>
      </c>
      <c r="G144" s="59">
        <f>คีย์ข้อมูล!Z70</f>
        <v>0.58474501279312574</v>
      </c>
      <c r="H144" s="60" t="str">
        <f t="shared" si="7"/>
        <v>มากที่สุด</v>
      </c>
    </row>
    <row r="145" spans="1:8" s="12" customFormat="1" ht="21">
      <c r="B145" s="185" t="s">
        <v>47</v>
      </c>
      <c r="C145" s="186"/>
      <c r="D145" s="186"/>
      <c r="E145" s="187"/>
      <c r="F145" s="55">
        <f>คีย์ข้อมูล!Z72</f>
        <v>4.6044776119402986</v>
      </c>
      <c r="G145" s="55">
        <f>คีย์ข้อมูล!Z71</f>
        <v>0.5486642250282332</v>
      </c>
      <c r="H145" s="57" t="str">
        <f t="shared" si="7"/>
        <v>มากที่สุด</v>
      </c>
    </row>
    <row r="146" spans="1:8" s="12" customFormat="1" ht="21">
      <c r="B146" s="182" t="s">
        <v>98</v>
      </c>
      <c r="C146" s="183"/>
      <c r="D146" s="183"/>
      <c r="E146" s="184"/>
      <c r="F146" s="58"/>
      <c r="G146" s="58"/>
      <c r="H146" s="36"/>
    </row>
    <row r="147" spans="1:8" s="12" customFormat="1" ht="21">
      <c r="B147" s="51" t="s">
        <v>27</v>
      </c>
      <c r="C147" s="51"/>
      <c r="D147" s="51"/>
      <c r="E147" s="51"/>
      <c r="F147" s="58">
        <f>คีย์ข้อมูล!AA69</f>
        <v>4.3134328358208958</v>
      </c>
      <c r="G147" s="58">
        <f>คีย์ข้อมูล!AA70</f>
        <v>0.70084267944362155</v>
      </c>
      <c r="H147" s="50" t="str">
        <f t="shared" ref="H147:H151" si="8">IF(F147&gt;4.5,"มากที่สุด",IF(F147&gt;3.5,"มาก",IF(F147&gt;2.5,"ปานกลาง",IF(F147&gt;1.5,"น้อย",IF(F147&lt;=1.5,"น้อยที่สุด")))))</f>
        <v>มาก</v>
      </c>
    </row>
    <row r="148" spans="1:8" s="12" customFormat="1" ht="42" customHeight="1">
      <c r="B148" s="193" t="s">
        <v>40</v>
      </c>
      <c r="C148" s="194"/>
      <c r="D148" s="194"/>
      <c r="E148" s="194"/>
      <c r="F148" s="59">
        <f>คีย์ข้อมูล!AB69</f>
        <v>4.3134328358208958</v>
      </c>
      <c r="G148" s="59">
        <f>คีย์ข้อมูล!AB70</f>
        <v>0.5828081243553177</v>
      </c>
      <c r="H148" s="60" t="str">
        <f t="shared" si="8"/>
        <v>มาก</v>
      </c>
    </row>
    <row r="149" spans="1:8" s="12" customFormat="1" ht="21">
      <c r="B149" s="51" t="s">
        <v>28</v>
      </c>
      <c r="C149" s="51"/>
      <c r="D149" s="51"/>
      <c r="E149" s="51"/>
      <c r="F149" s="58">
        <f>คีย์ข้อมูล!AC69</f>
        <v>4.4179104477611943</v>
      </c>
      <c r="G149" s="58">
        <f>คีย์ข้อมูล!AC70</f>
        <v>0.52654545204664716</v>
      </c>
      <c r="H149" s="50" t="str">
        <f t="shared" si="8"/>
        <v>มาก</v>
      </c>
    </row>
    <row r="150" spans="1:8" s="12" customFormat="1" ht="21">
      <c r="B150" s="185" t="s">
        <v>100</v>
      </c>
      <c r="C150" s="186"/>
      <c r="D150" s="186"/>
      <c r="E150" s="187"/>
      <c r="F150" s="55">
        <f>คีย์ข้อมูล!AC72</f>
        <v>4.3482587064676617</v>
      </c>
      <c r="G150" s="55">
        <f>คีย์ข้อมูล!AC71</f>
        <v>0.60672024256350543</v>
      </c>
      <c r="H150" s="57" t="str">
        <f t="shared" si="8"/>
        <v>มาก</v>
      </c>
    </row>
    <row r="151" spans="1:8" s="12" customFormat="1" ht="21.75" thickBot="1">
      <c r="B151" s="190" t="s">
        <v>29</v>
      </c>
      <c r="C151" s="191"/>
      <c r="D151" s="191"/>
      <c r="E151" s="192"/>
      <c r="F151" s="61">
        <f>คีย์ข้อมูล!AD69</f>
        <v>4.2702278083267871</v>
      </c>
      <c r="G151" s="61">
        <f>คีย์ข้อมูล!AD70</f>
        <v>0.71761398955125966</v>
      </c>
      <c r="H151" s="62" t="str">
        <f t="shared" si="8"/>
        <v>มาก</v>
      </c>
    </row>
    <row r="152" spans="1:8" s="12" customFormat="1" ht="21.75" thickTop="1">
      <c r="B152" s="78"/>
      <c r="C152" s="78"/>
      <c r="D152" s="78"/>
      <c r="E152" s="78"/>
      <c r="F152" s="79"/>
      <c r="G152" s="79"/>
      <c r="H152" s="80"/>
    </row>
    <row r="153" spans="1:8" s="12" customFormat="1" ht="21">
      <c r="B153" s="78"/>
      <c r="C153" s="78"/>
      <c r="D153" s="78"/>
      <c r="E153" s="78"/>
      <c r="F153" s="79"/>
      <c r="G153" s="79"/>
      <c r="H153" s="80"/>
    </row>
    <row r="154" spans="1:8" s="12" customFormat="1" ht="21">
      <c r="B154" s="78"/>
      <c r="C154" s="78"/>
      <c r="D154" s="78"/>
      <c r="E154" s="78"/>
      <c r="F154" s="79"/>
      <c r="G154" s="79"/>
      <c r="H154" s="80"/>
    </row>
    <row r="155" spans="1:8" s="12" customFormat="1" ht="21">
      <c r="A155" s="244" t="s">
        <v>116</v>
      </c>
      <c r="B155" s="244"/>
      <c r="C155" s="244"/>
      <c r="D155" s="244"/>
      <c r="E155" s="244"/>
      <c r="F155" s="244"/>
      <c r="G155" s="244"/>
      <c r="H155" s="244"/>
    </row>
    <row r="156" spans="1:8" s="19" customFormat="1" ht="21">
      <c r="B156" s="63"/>
      <c r="C156" s="63"/>
      <c r="D156" s="63"/>
      <c r="E156" s="63"/>
      <c r="F156" s="64"/>
      <c r="G156" s="64"/>
      <c r="H156" s="63"/>
    </row>
    <row r="157" spans="1:8" s="9" customFormat="1" ht="21">
      <c r="B157" s="26"/>
      <c r="C157" s="189" t="s">
        <v>119</v>
      </c>
      <c r="D157" s="189"/>
      <c r="E157" s="189"/>
      <c r="F157" s="189"/>
      <c r="G157" s="189"/>
      <c r="H157" s="189"/>
    </row>
    <row r="158" spans="1:8" s="9" customFormat="1" ht="21">
      <c r="B158" s="180" t="s">
        <v>64</v>
      </c>
      <c r="C158" s="181"/>
      <c r="D158" s="181"/>
      <c r="E158" s="181"/>
      <c r="F158" s="181"/>
      <c r="G158" s="181"/>
      <c r="H158" s="181"/>
    </row>
    <row r="159" spans="1:8" s="9" customFormat="1" ht="21">
      <c r="B159" s="180" t="s">
        <v>129</v>
      </c>
      <c r="C159" s="181"/>
      <c r="D159" s="181"/>
      <c r="E159" s="181"/>
      <c r="F159" s="181"/>
      <c r="G159" s="181"/>
      <c r="H159" s="181"/>
    </row>
    <row r="160" spans="1:8" s="9" customFormat="1" ht="21">
      <c r="B160" s="77"/>
      <c r="C160" s="180" t="s">
        <v>173</v>
      </c>
      <c r="D160" s="180"/>
      <c r="E160" s="180"/>
      <c r="F160" s="180"/>
      <c r="G160" s="180"/>
      <c r="H160" s="180"/>
    </row>
    <row r="161" spans="2:8" s="9" customFormat="1" ht="21">
      <c r="B161" s="77" t="s">
        <v>174</v>
      </c>
      <c r="C161" s="174"/>
      <c r="D161" s="174"/>
      <c r="E161" s="174"/>
      <c r="F161" s="174"/>
      <c r="G161" s="174"/>
      <c r="H161" s="174"/>
    </row>
    <row r="162" spans="2:8" s="9" customFormat="1" ht="21">
      <c r="B162" s="180" t="s">
        <v>175</v>
      </c>
      <c r="C162" s="181"/>
      <c r="D162" s="181"/>
      <c r="E162" s="181"/>
      <c r="F162" s="181"/>
      <c r="G162" s="181"/>
      <c r="H162" s="181"/>
    </row>
    <row r="163" spans="2:8" s="9" customFormat="1" ht="21">
      <c r="B163" s="9" t="s">
        <v>176</v>
      </c>
    </row>
    <row r="164" spans="2:8" s="19" customFormat="1" ht="21"/>
    <row r="165" spans="2:8" s="19" customFormat="1" ht="21"/>
    <row r="166" spans="2:8" s="19" customFormat="1" ht="21"/>
    <row r="167" spans="2:8" s="19" customFormat="1" ht="21"/>
    <row r="168" spans="2:8" s="19" customFormat="1" ht="21"/>
    <row r="169" spans="2:8" s="19" customFormat="1" ht="21"/>
    <row r="170" spans="2:8" s="19" customFormat="1" ht="21"/>
    <row r="171" spans="2:8" s="19" customFormat="1" ht="21"/>
    <row r="172" spans="2:8" s="19" customFormat="1" ht="21"/>
    <row r="173" spans="2:8" s="19" customFormat="1" ht="21"/>
    <row r="174" spans="2:8" s="19" customFormat="1" ht="21"/>
    <row r="175" spans="2:8" s="19" customFormat="1" ht="21"/>
    <row r="176" spans="2:8" s="19" customFormat="1" ht="21"/>
    <row r="177" spans="2:8" s="19" customFormat="1" ht="21"/>
    <row r="178" spans="2:8" s="9" customFormat="1" ht="21"/>
    <row r="179" spans="2:8" s="9" customFormat="1" ht="21"/>
    <row r="180" spans="2:8" s="9" customFormat="1" ht="21"/>
    <row r="181" spans="2:8" s="9" customFormat="1" ht="21"/>
    <row r="182" spans="2:8" s="9" customFormat="1" ht="21"/>
    <row r="183" spans="2:8" s="9" customFormat="1" ht="21"/>
    <row r="184" spans="2:8" s="18" customFormat="1" ht="21"/>
    <row r="185" spans="2:8" s="18" customFormat="1" ht="21"/>
    <row r="186" spans="2:8" s="18" customFormat="1" ht="21"/>
    <row r="187" spans="2:8" s="18" customFormat="1" ht="21"/>
    <row r="188" spans="2:8" s="18" customFormat="1" ht="21"/>
    <row r="189" spans="2:8" s="18" customFormat="1" ht="21"/>
    <row r="190" spans="2:8" s="7" customFormat="1">
      <c r="B190" s="8"/>
      <c r="C190" s="8"/>
    </row>
    <row r="191" spans="2:8">
      <c r="B191" s="5"/>
      <c r="C191" s="5"/>
      <c r="D191" s="5"/>
      <c r="E191" s="5"/>
      <c r="F191" s="6"/>
      <c r="G191" s="6"/>
      <c r="H191" s="6"/>
    </row>
    <row r="192" spans="2:8">
      <c r="B192" s="5"/>
      <c r="C192" s="5"/>
      <c r="D192" s="5"/>
      <c r="E192" s="5"/>
      <c r="F192" s="6"/>
      <c r="G192" s="6"/>
      <c r="H192" s="6"/>
    </row>
    <row r="193" spans="2:8">
      <c r="B193" s="5"/>
      <c r="C193" s="5"/>
      <c r="D193" s="5"/>
      <c r="E193" s="5"/>
      <c r="F193" s="6"/>
      <c r="G193" s="6"/>
      <c r="H193" s="6"/>
    </row>
    <row r="194" spans="2:8">
      <c r="B194" s="5"/>
      <c r="C194" s="5"/>
      <c r="D194" s="5"/>
      <c r="E194" s="5"/>
      <c r="F194" s="6"/>
      <c r="G194" s="6"/>
      <c r="H194" s="6"/>
    </row>
    <row r="195" spans="2:8">
      <c r="B195" s="5"/>
      <c r="C195" s="5"/>
      <c r="D195" s="5"/>
      <c r="E195" s="5"/>
      <c r="F195" s="6"/>
      <c r="G195" s="6"/>
      <c r="H195" s="6"/>
    </row>
    <row r="196" spans="2:8">
      <c r="B196" s="5"/>
      <c r="C196" s="5"/>
      <c r="D196" s="5"/>
      <c r="E196" s="5"/>
      <c r="F196" s="6"/>
      <c r="G196" s="6"/>
      <c r="H196" s="6"/>
    </row>
    <row r="197" spans="2:8">
      <c r="B197" s="5"/>
      <c r="C197" s="5"/>
      <c r="D197" s="5"/>
      <c r="E197" s="5"/>
      <c r="F197" s="6"/>
      <c r="G197" s="6"/>
      <c r="H197" s="6"/>
    </row>
    <row r="198" spans="2:8">
      <c r="B198" s="5"/>
      <c r="C198" s="5"/>
      <c r="D198" s="5"/>
      <c r="E198" s="5"/>
      <c r="F198" s="6"/>
      <c r="G198" s="6"/>
      <c r="H198" s="6"/>
    </row>
    <row r="199" spans="2:8">
      <c r="B199" s="5"/>
      <c r="C199" s="5"/>
      <c r="D199" s="5"/>
      <c r="E199" s="5"/>
      <c r="F199" s="6"/>
      <c r="G199" s="6"/>
      <c r="H199" s="6"/>
    </row>
    <row r="200" spans="2:8">
      <c r="B200" s="5"/>
      <c r="C200" s="5"/>
      <c r="D200" s="5"/>
      <c r="E200" s="5"/>
      <c r="F200" s="6"/>
      <c r="G200" s="6"/>
      <c r="H200" s="6"/>
    </row>
    <row r="201" spans="2:8">
      <c r="B201" s="5"/>
      <c r="C201" s="5"/>
      <c r="D201" s="5"/>
      <c r="E201" s="5"/>
      <c r="F201" s="6"/>
      <c r="G201" s="6"/>
      <c r="H201" s="6"/>
    </row>
    <row r="202" spans="2:8">
      <c r="B202" s="5"/>
      <c r="C202" s="5"/>
      <c r="D202" s="5"/>
      <c r="E202" s="5"/>
      <c r="F202" s="6"/>
      <c r="G202" s="6"/>
      <c r="H202" s="6"/>
    </row>
  </sheetData>
  <mergeCells count="88">
    <mergeCell ref="A42:H42"/>
    <mergeCell ref="A81:H81"/>
    <mergeCell ref="A120:H120"/>
    <mergeCell ref="A155:H155"/>
    <mergeCell ref="A2:H2"/>
    <mergeCell ref="C58:E58"/>
    <mergeCell ref="C55:E55"/>
    <mergeCell ref="C56:E56"/>
    <mergeCell ref="C73:E73"/>
    <mergeCell ref="C57:E57"/>
    <mergeCell ref="C63:E63"/>
    <mergeCell ref="C62:E62"/>
    <mergeCell ref="C61:E61"/>
    <mergeCell ref="C60:E60"/>
    <mergeCell ref="C71:E71"/>
    <mergeCell ref="C72:E72"/>
    <mergeCell ref="C53:E53"/>
    <mergeCell ref="C54:E54"/>
    <mergeCell ref="C68:E68"/>
    <mergeCell ref="C67:E67"/>
    <mergeCell ref="C66:E66"/>
    <mergeCell ref="C65:E65"/>
    <mergeCell ref="C64:E64"/>
    <mergeCell ref="C59:E59"/>
    <mergeCell ref="B135:E135"/>
    <mergeCell ref="B136:E136"/>
    <mergeCell ref="F124:F125"/>
    <mergeCell ref="B134:E134"/>
    <mergeCell ref="B107:E107"/>
    <mergeCell ref="G124:G125"/>
    <mergeCell ref="H124:H125"/>
    <mergeCell ref="B133:E133"/>
    <mergeCell ref="B112:E112"/>
    <mergeCell ref="B130:E130"/>
    <mergeCell ref="B126:E126"/>
    <mergeCell ref="B127:E127"/>
    <mergeCell ref="B131:E131"/>
    <mergeCell ref="C14:E14"/>
    <mergeCell ref="C92:E92"/>
    <mergeCell ref="F103:F104"/>
    <mergeCell ref="C15:E15"/>
    <mergeCell ref="C88:E88"/>
    <mergeCell ref="C89:E89"/>
    <mergeCell ref="C46:E46"/>
    <mergeCell ref="C47:E47"/>
    <mergeCell ref="C48:E48"/>
    <mergeCell ref="C69:E69"/>
    <mergeCell ref="C70:E70"/>
    <mergeCell ref="C74:E74"/>
    <mergeCell ref="C49:E49"/>
    <mergeCell ref="C50:E50"/>
    <mergeCell ref="C51:E51"/>
    <mergeCell ref="C52:E52"/>
    <mergeCell ref="G103:G104"/>
    <mergeCell ref="H103:H104"/>
    <mergeCell ref="B111:E111"/>
    <mergeCell ref="C91:E91"/>
    <mergeCell ref="B106:E106"/>
    <mergeCell ref="B103:E104"/>
    <mergeCell ref="B162:H162"/>
    <mergeCell ref="C160:H160"/>
    <mergeCell ref="B4:H4"/>
    <mergeCell ref="B5:H5"/>
    <mergeCell ref="B6:H6"/>
    <mergeCell ref="B7:H7"/>
    <mergeCell ref="C12:E12"/>
    <mergeCell ref="C86:E86"/>
    <mergeCell ref="C87:E87"/>
    <mergeCell ref="B159:H159"/>
    <mergeCell ref="B124:E125"/>
    <mergeCell ref="C90:E90"/>
    <mergeCell ref="C94:E94"/>
    <mergeCell ref="B143:E143"/>
    <mergeCell ref="C13:E13"/>
    <mergeCell ref="B108:E108"/>
    <mergeCell ref="B137:E137"/>
    <mergeCell ref="B139:E139"/>
    <mergeCell ref="B140:E140"/>
    <mergeCell ref="B141:E141"/>
    <mergeCell ref="B150:E150"/>
    <mergeCell ref="B146:E146"/>
    <mergeCell ref="B144:E144"/>
    <mergeCell ref="C157:H157"/>
    <mergeCell ref="B158:H158"/>
    <mergeCell ref="B151:E151"/>
    <mergeCell ref="B145:E145"/>
    <mergeCell ref="B148:E148"/>
    <mergeCell ref="B142:E142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123</xdr:row>
                <xdr:rowOff>209550</xdr:rowOff>
              </from>
              <to>
                <xdr:col>5</xdr:col>
                <xdr:colOff>342900</xdr:colOff>
                <xdr:row>124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102</xdr:row>
                <xdr:rowOff>209550</xdr:rowOff>
              </from>
              <to>
                <xdr:col>5</xdr:col>
                <xdr:colOff>352425</xdr:colOff>
                <xdr:row>103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="160" zoomScaleNormal="160" workbookViewId="0">
      <selection activeCell="D24" sqref="D24"/>
    </sheetView>
  </sheetViews>
  <sheetFormatPr defaultRowHeight="21"/>
  <cols>
    <col min="1" max="1" width="5" style="9" customWidth="1"/>
    <col min="2" max="2" width="5.85546875" style="9" customWidth="1"/>
    <col min="3" max="3" width="5.5703125" style="9" customWidth="1"/>
    <col min="4" max="4" width="62.5703125" style="9" customWidth="1"/>
    <col min="5" max="5" width="8.28515625" style="9" customWidth="1"/>
    <col min="6" max="256" width="9.140625" style="9"/>
    <col min="257" max="257" width="5.85546875" style="9" customWidth="1"/>
    <col min="258" max="258" width="5.5703125" style="9" customWidth="1"/>
    <col min="259" max="259" width="69.28515625" style="9" customWidth="1"/>
    <col min="260" max="260" width="7.42578125" style="9" customWidth="1"/>
    <col min="261" max="512" width="9.140625" style="9"/>
    <col min="513" max="513" width="5.85546875" style="9" customWidth="1"/>
    <col min="514" max="514" width="5.5703125" style="9" customWidth="1"/>
    <col min="515" max="515" width="69.28515625" style="9" customWidth="1"/>
    <col min="516" max="516" width="7.42578125" style="9" customWidth="1"/>
    <col min="517" max="768" width="9.140625" style="9"/>
    <col min="769" max="769" width="5.85546875" style="9" customWidth="1"/>
    <col min="770" max="770" width="5.5703125" style="9" customWidth="1"/>
    <col min="771" max="771" width="69.28515625" style="9" customWidth="1"/>
    <col min="772" max="772" width="7.42578125" style="9" customWidth="1"/>
    <col min="773" max="1024" width="9.140625" style="9"/>
    <col min="1025" max="1025" width="5.85546875" style="9" customWidth="1"/>
    <col min="1026" max="1026" width="5.5703125" style="9" customWidth="1"/>
    <col min="1027" max="1027" width="69.28515625" style="9" customWidth="1"/>
    <col min="1028" max="1028" width="7.42578125" style="9" customWidth="1"/>
    <col min="1029" max="1280" width="9.140625" style="9"/>
    <col min="1281" max="1281" width="5.85546875" style="9" customWidth="1"/>
    <col min="1282" max="1282" width="5.5703125" style="9" customWidth="1"/>
    <col min="1283" max="1283" width="69.28515625" style="9" customWidth="1"/>
    <col min="1284" max="1284" width="7.42578125" style="9" customWidth="1"/>
    <col min="1285" max="1536" width="9.140625" style="9"/>
    <col min="1537" max="1537" width="5.85546875" style="9" customWidth="1"/>
    <col min="1538" max="1538" width="5.5703125" style="9" customWidth="1"/>
    <col min="1539" max="1539" width="69.28515625" style="9" customWidth="1"/>
    <col min="1540" max="1540" width="7.42578125" style="9" customWidth="1"/>
    <col min="1541" max="1792" width="9.140625" style="9"/>
    <col min="1793" max="1793" width="5.85546875" style="9" customWidth="1"/>
    <col min="1794" max="1794" width="5.5703125" style="9" customWidth="1"/>
    <col min="1795" max="1795" width="69.28515625" style="9" customWidth="1"/>
    <col min="1796" max="1796" width="7.42578125" style="9" customWidth="1"/>
    <col min="1797" max="2048" width="9.140625" style="9"/>
    <col min="2049" max="2049" width="5.85546875" style="9" customWidth="1"/>
    <col min="2050" max="2050" width="5.5703125" style="9" customWidth="1"/>
    <col min="2051" max="2051" width="69.28515625" style="9" customWidth="1"/>
    <col min="2052" max="2052" width="7.42578125" style="9" customWidth="1"/>
    <col min="2053" max="2304" width="9.140625" style="9"/>
    <col min="2305" max="2305" width="5.85546875" style="9" customWidth="1"/>
    <col min="2306" max="2306" width="5.5703125" style="9" customWidth="1"/>
    <col min="2307" max="2307" width="69.28515625" style="9" customWidth="1"/>
    <col min="2308" max="2308" width="7.42578125" style="9" customWidth="1"/>
    <col min="2309" max="2560" width="9.140625" style="9"/>
    <col min="2561" max="2561" width="5.85546875" style="9" customWidth="1"/>
    <col min="2562" max="2562" width="5.5703125" style="9" customWidth="1"/>
    <col min="2563" max="2563" width="69.28515625" style="9" customWidth="1"/>
    <col min="2564" max="2564" width="7.42578125" style="9" customWidth="1"/>
    <col min="2565" max="2816" width="9.140625" style="9"/>
    <col min="2817" max="2817" width="5.85546875" style="9" customWidth="1"/>
    <col min="2818" max="2818" width="5.5703125" style="9" customWidth="1"/>
    <col min="2819" max="2819" width="69.28515625" style="9" customWidth="1"/>
    <col min="2820" max="2820" width="7.42578125" style="9" customWidth="1"/>
    <col min="2821" max="3072" width="9.140625" style="9"/>
    <col min="3073" max="3073" width="5.85546875" style="9" customWidth="1"/>
    <col min="3074" max="3074" width="5.5703125" style="9" customWidth="1"/>
    <col min="3075" max="3075" width="69.28515625" style="9" customWidth="1"/>
    <col min="3076" max="3076" width="7.42578125" style="9" customWidth="1"/>
    <col min="3077" max="3328" width="9.140625" style="9"/>
    <col min="3329" max="3329" width="5.85546875" style="9" customWidth="1"/>
    <col min="3330" max="3330" width="5.5703125" style="9" customWidth="1"/>
    <col min="3331" max="3331" width="69.28515625" style="9" customWidth="1"/>
    <col min="3332" max="3332" width="7.42578125" style="9" customWidth="1"/>
    <col min="3333" max="3584" width="9.140625" style="9"/>
    <col min="3585" max="3585" width="5.85546875" style="9" customWidth="1"/>
    <col min="3586" max="3586" width="5.5703125" style="9" customWidth="1"/>
    <col min="3587" max="3587" width="69.28515625" style="9" customWidth="1"/>
    <col min="3588" max="3588" width="7.42578125" style="9" customWidth="1"/>
    <col min="3589" max="3840" width="9.140625" style="9"/>
    <col min="3841" max="3841" width="5.85546875" style="9" customWidth="1"/>
    <col min="3842" max="3842" width="5.5703125" style="9" customWidth="1"/>
    <col min="3843" max="3843" width="69.28515625" style="9" customWidth="1"/>
    <col min="3844" max="3844" width="7.42578125" style="9" customWidth="1"/>
    <col min="3845" max="4096" width="9.140625" style="9"/>
    <col min="4097" max="4097" width="5.85546875" style="9" customWidth="1"/>
    <col min="4098" max="4098" width="5.5703125" style="9" customWidth="1"/>
    <col min="4099" max="4099" width="69.28515625" style="9" customWidth="1"/>
    <col min="4100" max="4100" width="7.42578125" style="9" customWidth="1"/>
    <col min="4101" max="4352" width="9.140625" style="9"/>
    <col min="4353" max="4353" width="5.85546875" style="9" customWidth="1"/>
    <col min="4354" max="4354" width="5.5703125" style="9" customWidth="1"/>
    <col min="4355" max="4355" width="69.28515625" style="9" customWidth="1"/>
    <col min="4356" max="4356" width="7.42578125" style="9" customWidth="1"/>
    <col min="4357" max="4608" width="9.140625" style="9"/>
    <col min="4609" max="4609" width="5.85546875" style="9" customWidth="1"/>
    <col min="4610" max="4610" width="5.5703125" style="9" customWidth="1"/>
    <col min="4611" max="4611" width="69.28515625" style="9" customWidth="1"/>
    <col min="4612" max="4612" width="7.42578125" style="9" customWidth="1"/>
    <col min="4613" max="4864" width="9.140625" style="9"/>
    <col min="4865" max="4865" width="5.85546875" style="9" customWidth="1"/>
    <col min="4866" max="4866" width="5.5703125" style="9" customWidth="1"/>
    <col min="4867" max="4867" width="69.28515625" style="9" customWidth="1"/>
    <col min="4868" max="4868" width="7.42578125" style="9" customWidth="1"/>
    <col min="4869" max="5120" width="9.140625" style="9"/>
    <col min="5121" max="5121" width="5.85546875" style="9" customWidth="1"/>
    <col min="5122" max="5122" width="5.5703125" style="9" customWidth="1"/>
    <col min="5123" max="5123" width="69.28515625" style="9" customWidth="1"/>
    <col min="5124" max="5124" width="7.42578125" style="9" customWidth="1"/>
    <col min="5125" max="5376" width="9.140625" style="9"/>
    <col min="5377" max="5377" width="5.85546875" style="9" customWidth="1"/>
    <col min="5378" max="5378" width="5.5703125" style="9" customWidth="1"/>
    <col min="5379" max="5379" width="69.28515625" style="9" customWidth="1"/>
    <col min="5380" max="5380" width="7.42578125" style="9" customWidth="1"/>
    <col min="5381" max="5632" width="9.140625" style="9"/>
    <col min="5633" max="5633" width="5.85546875" style="9" customWidth="1"/>
    <col min="5634" max="5634" width="5.5703125" style="9" customWidth="1"/>
    <col min="5635" max="5635" width="69.28515625" style="9" customWidth="1"/>
    <col min="5636" max="5636" width="7.42578125" style="9" customWidth="1"/>
    <col min="5637" max="5888" width="9.140625" style="9"/>
    <col min="5889" max="5889" width="5.85546875" style="9" customWidth="1"/>
    <col min="5890" max="5890" width="5.5703125" style="9" customWidth="1"/>
    <col min="5891" max="5891" width="69.28515625" style="9" customWidth="1"/>
    <col min="5892" max="5892" width="7.42578125" style="9" customWidth="1"/>
    <col min="5893" max="6144" width="9.140625" style="9"/>
    <col min="6145" max="6145" width="5.85546875" style="9" customWidth="1"/>
    <col min="6146" max="6146" width="5.5703125" style="9" customWidth="1"/>
    <col min="6147" max="6147" width="69.28515625" style="9" customWidth="1"/>
    <col min="6148" max="6148" width="7.42578125" style="9" customWidth="1"/>
    <col min="6149" max="6400" width="9.140625" style="9"/>
    <col min="6401" max="6401" width="5.85546875" style="9" customWidth="1"/>
    <col min="6402" max="6402" width="5.5703125" style="9" customWidth="1"/>
    <col min="6403" max="6403" width="69.28515625" style="9" customWidth="1"/>
    <col min="6404" max="6404" width="7.42578125" style="9" customWidth="1"/>
    <col min="6405" max="6656" width="9.140625" style="9"/>
    <col min="6657" max="6657" width="5.85546875" style="9" customWidth="1"/>
    <col min="6658" max="6658" width="5.5703125" style="9" customWidth="1"/>
    <col min="6659" max="6659" width="69.28515625" style="9" customWidth="1"/>
    <col min="6660" max="6660" width="7.42578125" style="9" customWidth="1"/>
    <col min="6661" max="6912" width="9.140625" style="9"/>
    <col min="6913" max="6913" width="5.85546875" style="9" customWidth="1"/>
    <col min="6914" max="6914" width="5.5703125" style="9" customWidth="1"/>
    <col min="6915" max="6915" width="69.28515625" style="9" customWidth="1"/>
    <col min="6916" max="6916" width="7.42578125" style="9" customWidth="1"/>
    <col min="6917" max="7168" width="9.140625" style="9"/>
    <col min="7169" max="7169" width="5.85546875" style="9" customWidth="1"/>
    <col min="7170" max="7170" width="5.5703125" style="9" customWidth="1"/>
    <col min="7171" max="7171" width="69.28515625" style="9" customWidth="1"/>
    <col min="7172" max="7172" width="7.42578125" style="9" customWidth="1"/>
    <col min="7173" max="7424" width="9.140625" style="9"/>
    <col min="7425" max="7425" width="5.85546875" style="9" customWidth="1"/>
    <col min="7426" max="7426" width="5.5703125" style="9" customWidth="1"/>
    <col min="7427" max="7427" width="69.28515625" style="9" customWidth="1"/>
    <col min="7428" max="7428" width="7.42578125" style="9" customWidth="1"/>
    <col min="7429" max="7680" width="9.140625" style="9"/>
    <col min="7681" max="7681" width="5.85546875" style="9" customWidth="1"/>
    <col min="7682" max="7682" width="5.5703125" style="9" customWidth="1"/>
    <col min="7683" max="7683" width="69.28515625" style="9" customWidth="1"/>
    <col min="7684" max="7684" width="7.42578125" style="9" customWidth="1"/>
    <col min="7685" max="7936" width="9.140625" style="9"/>
    <col min="7937" max="7937" width="5.85546875" style="9" customWidth="1"/>
    <col min="7938" max="7938" width="5.5703125" style="9" customWidth="1"/>
    <col min="7939" max="7939" width="69.28515625" style="9" customWidth="1"/>
    <col min="7940" max="7940" width="7.42578125" style="9" customWidth="1"/>
    <col min="7941" max="8192" width="9.140625" style="9"/>
    <col min="8193" max="8193" width="5.85546875" style="9" customWidth="1"/>
    <col min="8194" max="8194" width="5.5703125" style="9" customWidth="1"/>
    <col min="8195" max="8195" width="69.28515625" style="9" customWidth="1"/>
    <col min="8196" max="8196" width="7.42578125" style="9" customWidth="1"/>
    <col min="8197" max="8448" width="9.140625" style="9"/>
    <col min="8449" max="8449" width="5.85546875" style="9" customWidth="1"/>
    <col min="8450" max="8450" width="5.5703125" style="9" customWidth="1"/>
    <col min="8451" max="8451" width="69.28515625" style="9" customWidth="1"/>
    <col min="8452" max="8452" width="7.42578125" style="9" customWidth="1"/>
    <col min="8453" max="8704" width="9.140625" style="9"/>
    <col min="8705" max="8705" width="5.85546875" style="9" customWidth="1"/>
    <col min="8706" max="8706" width="5.5703125" style="9" customWidth="1"/>
    <col min="8707" max="8707" width="69.28515625" style="9" customWidth="1"/>
    <col min="8708" max="8708" width="7.42578125" style="9" customWidth="1"/>
    <col min="8709" max="8960" width="9.140625" style="9"/>
    <col min="8961" max="8961" width="5.85546875" style="9" customWidth="1"/>
    <col min="8962" max="8962" width="5.5703125" style="9" customWidth="1"/>
    <col min="8963" max="8963" width="69.28515625" style="9" customWidth="1"/>
    <col min="8964" max="8964" width="7.42578125" style="9" customWidth="1"/>
    <col min="8965" max="9216" width="9.140625" style="9"/>
    <col min="9217" max="9217" width="5.85546875" style="9" customWidth="1"/>
    <col min="9218" max="9218" width="5.5703125" style="9" customWidth="1"/>
    <col min="9219" max="9219" width="69.28515625" style="9" customWidth="1"/>
    <col min="9220" max="9220" width="7.42578125" style="9" customWidth="1"/>
    <col min="9221" max="9472" width="9.140625" style="9"/>
    <col min="9473" max="9473" width="5.85546875" style="9" customWidth="1"/>
    <col min="9474" max="9474" width="5.5703125" style="9" customWidth="1"/>
    <col min="9475" max="9475" width="69.28515625" style="9" customWidth="1"/>
    <col min="9476" max="9476" width="7.42578125" style="9" customWidth="1"/>
    <col min="9477" max="9728" width="9.140625" style="9"/>
    <col min="9729" max="9729" width="5.85546875" style="9" customWidth="1"/>
    <col min="9730" max="9730" width="5.5703125" style="9" customWidth="1"/>
    <col min="9731" max="9731" width="69.28515625" style="9" customWidth="1"/>
    <col min="9732" max="9732" width="7.42578125" style="9" customWidth="1"/>
    <col min="9733" max="9984" width="9.140625" style="9"/>
    <col min="9985" max="9985" width="5.85546875" style="9" customWidth="1"/>
    <col min="9986" max="9986" width="5.5703125" style="9" customWidth="1"/>
    <col min="9987" max="9987" width="69.28515625" style="9" customWidth="1"/>
    <col min="9988" max="9988" width="7.42578125" style="9" customWidth="1"/>
    <col min="9989" max="10240" width="9.140625" style="9"/>
    <col min="10241" max="10241" width="5.85546875" style="9" customWidth="1"/>
    <col min="10242" max="10242" width="5.5703125" style="9" customWidth="1"/>
    <col min="10243" max="10243" width="69.28515625" style="9" customWidth="1"/>
    <col min="10244" max="10244" width="7.42578125" style="9" customWidth="1"/>
    <col min="10245" max="10496" width="9.140625" style="9"/>
    <col min="10497" max="10497" width="5.85546875" style="9" customWidth="1"/>
    <col min="10498" max="10498" width="5.5703125" style="9" customWidth="1"/>
    <col min="10499" max="10499" width="69.28515625" style="9" customWidth="1"/>
    <col min="10500" max="10500" width="7.42578125" style="9" customWidth="1"/>
    <col min="10501" max="10752" width="9.140625" style="9"/>
    <col min="10753" max="10753" width="5.85546875" style="9" customWidth="1"/>
    <col min="10754" max="10754" width="5.5703125" style="9" customWidth="1"/>
    <col min="10755" max="10755" width="69.28515625" style="9" customWidth="1"/>
    <col min="10756" max="10756" width="7.42578125" style="9" customWidth="1"/>
    <col min="10757" max="11008" width="9.140625" style="9"/>
    <col min="11009" max="11009" width="5.85546875" style="9" customWidth="1"/>
    <col min="11010" max="11010" width="5.5703125" style="9" customWidth="1"/>
    <col min="11011" max="11011" width="69.28515625" style="9" customWidth="1"/>
    <col min="11012" max="11012" width="7.42578125" style="9" customWidth="1"/>
    <col min="11013" max="11264" width="9.140625" style="9"/>
    <col min="11265" max="11265" width="5.85546875" style="9" customWidth="1"/>
    <col min="11266" max="11266" width="5.5703125" style="9" customWidth="1"/>
    <col min="11267" max="11267" width="69.28515625" style="9" customWidth="1"/>
    <col min="11268" max="11268" width="7.42578125" style="9" customWidth="1"/>
    <col min="11269" max="11520" width="9.140625" style="9"/>
    <col min="11521" max="11521" width="5.85546875" style="9" customWidth="1"/>
    <col min="11522" max="11522" width="5.5703125" style="9" customWidth="1"/>
    <col min="11523" max="11523" width="69.28515625" style="9" customWidth="1"/>
    <col min="11524" max="11524" width="7.42578125" style="9" customWidth="1"/>
    <col min="11525" max="11776" width="9.140625" style="9"/>
    <col min="11777" max="11777" width="5.85546875" style="9" customWidth="1"/>
    <col min="11778" max="11778" width="5.5703125" style="9" customWidth="1"/>
    <col min="11779" max="11779" width="69.28515625" style="9" customWidth="1"/>
    <col min="11780" max="11780" width="7.42578125" style="9" customWidth="1"/>
    <col min="11781" max="12032" width="9.140625" style="9"/>
    <col min="12033" max="12033" width="5.85546875" style="9" customWidth="1"/>
    <col min="12034" max="12034" width="5.5703125" style="9" customWidth="1"/>
    <col min="12035" max="12035" width="69.28515625" style="9" customWidth="1"/>
    <col min="12036" max="12036" width="7.42578125" style="9" customWidth="1"/>
    <col min="12037" max="12288" width="9.140625" style="9"/>
    <col min="12289" max="12289" width="5.85546875" style="9" customWidth="1"/>
    <col min="12290" max="12290" width="5.5703125" style="9" customWidth="1"/>
    <col min="12291" max="12291" width="69.28515625" style="9" customWidth="1"/>
    <col min="12292" max="12292" width="7.42578125" style="9" customWidth="1"/>
    <col min="12293" max="12544" width="9.140625" style="9"/>
    <col min="12545" max="12545" width="5.85546875" style="9" customWidth="1"/>
    <col min="12546" max="12546" width="5.5703125" style="9" customWidth="1"/>
    <col min="12547" max="12547" width="69.28515625" style="9" customWidth="1"/>
    <col min="12548" max="12548" width="7.42578125" style="9" customWidth="1"/>
    <col min="12549" max="12800" width="9.140625" style="9"/>
    <col min="12801" max="12801" width="5.85546875" style="9" customWidth="1"/>
    <col min="12802" max="12802" width="5.5703125" style="9" customWidth="1"/>
    <col min="12803" max="12803" width="69.28515625" style="9" customWidth="1"/>
    <col min="12804" max="12804" width="7.42578125" style="9" customWidth="1"/>
    <col min="12805" max="13056" width="9.140625" style="9"/>
    <col min="13057" max="13057" width="5.85546875" style="9" customWidth="1"/>
    <col min="13058" max="13058" width="5.5703125" style="9" customWidth="1"/>
    <col min="13059" max="13059" width="69.28515625" style="9" customWidth="1"/>
    <col min="13060" max="13060" width="7.42578125" style="9" customWidth="1"/>
    <col min="13061" max="13312" width="9.140625" style="9"/>
    <col min="13313" max="13313" width="5.85546875" style="9" customWidth="1"/>
    <col min="13314" max="13314" width="5.5703125" style="9" customWidth="1"/>
    <col min="13315" max="13315" width="69.28515625" style="9" customWidth="1"/>
    <col min="13316" max="13316" width="7.42578125" style="9" customWidth="1"/>
    <col min="13317" max="13568" width="9.140625" style="9"/>
    <col min="13569" max="13569" width="5.85546875" style="9" customWidth="1"/>
    <col min="13570" max="13570" width="5.5703125" style="9" customWidth="1"/>
    <col min="13571" max="13571" width="69.28515625" style="9" customWidth="1"/>
    <col min="13572" max="13572" width="7.42578125" style="9" customWidth="1"/>
    <col min="13573" max="13824" width="9.140625" style="9"/>
    <col min="13825" max="13825" width="5.85546875" style="9" customWidth="1"/>
    <col min="13826" max="13826" width="5.5703125" style="9" customWidth="1"/>
    <col min="13827" max="13827" width="69.28515625" style="9" customWidth="1"/>
    <col min="13828" max="13828" width="7.42578125" style="9" customWidth="1"/>
    <col min="13829" max="14080" width="9.140625" style="9"/>
    <col min="14081" max="14081" width="5.85546875" style="9" customWidth="1"/>
    <col min="14082" max="14082" width="5.5703125" style="9" customWidth="1"/>
    <col min="14083" max="14083" width="69.28515625" style="9" customWidth="1"/>
    <col min="14084" max="14084" width="7.42578125" style="9" customWidth="1"/>
    <col min="14085" max="14336" width="9.140625" style="9"/>
    <col min="14337" max="14337" width="5.85546875" style="9" customWidth="1"/>
    <col min="14338" max="14338" width="5.5703125" style="9" customWidth="1"/>
    <col min="14339" max="14339" width="69.28515625" style="9" customWidth="1"/>
    <col min="14340" max="14340" width="7.42578125" style="9" customWidth="1"/>
    <col min="14341" max="14592" width="9.140625" style="9"/>
    <col min="14593" max="14593" width="5.85546875" style="9" customWidth="1"/>
    <col min="14594" max="14594" width="5.5703125" style="9" customWidth="1"/>
    <col min="14595" max="14595" width="69.28515625" style="9" customWidth="1"/>
    <col min="14596" max="14596" width="7.42578125" style="9" customWidth="1"/>
    <col min="14597" max="14848" width="9.140625" style="9"/>
    <col min="14849" max="14849" width="5.85546875" style="9" customWidth="1"/>
    <col min="14850" max="14850" width="5.5703125" style="9" customWidth="1"/>
    <col min="14851" max="14851" width="69.28515625" style="9" customWidth="1"/>
    <col min="14852" max="14852" width="7.42578125" style="9" customWidth="1"/>
    <col min="14853" max="15104" width="9.140625" style="9"/>
    <col min="15105" max="15105" width="5.85546875" style="9" customWidth="1"/>
    <col min="15106" max="15106" width="5.5703125" style="9" customWidth="1"/>
    <col min="15107" max="15107" width="69.28515625" style="9" customWidth="1"/>
    <col min="15108" max="15108" width="7.42578125" style="9" customWidth="1"/>
    <col min="15109" max="15360" width="9.140625" style="9"/>
    <col min="15361" max="15361" width="5.85546875" style="9" customWidth="1"/>
    <col min="15362" max="15362" width="5.5703125" style="9" customWidth="1"/>
    <col min="15363" max="15363" width="69.28515625" style="9" customWidth="1"/>
    <col min="15364" max="15364" width="7.42578125" style="9" customWidth="1"/>
    <col min="15365" max="15616" width="9.140625" style="9"/>
    <col min="15617" max="15617" width="5.85546875" style="9" customWidth="1"/>
    <col min="15618" max="15618" width="5.5703125" style="9" customWidth="1"/>
    <col min="15619" max="15619" width="69.28515625" style="9" customWidth="1"/>
    <col min="15620" max="15620" width="7.42578125" style="9" customWidth="1"/>
    <col min="15621" max="15872" width="9.140625" style="9"/>
    <col min="15873" max="15873" width="5.85546875" style="9" customWidth="1"/>
    <col min="15874" max="15874" width="5.5703125" style="9" customWidth="1"/>
    <col min="15875" max="15875" width="69.28515625" style="9" customWidth="1"/>
    <col min="15876" max="15876" width="7.42578125" style="9" customWidth="1"/>
    <col min="15877" max="16128" width="9.140625" style="9"/>
    <col min="16129" max="16129" width="5.85546875" style="9" customWidth="1"/>
    <col min="16130" max="16130" width="5.5703125" style="9" customWidth="1"/>
    <col min="16131" max="16131" width="69.28515625" style="9" customWidth="1"/>
    <col min="16132" max="16132" width="7.42578125" style="9" customWidth="1"/>
    <col min="16133" max="16384" width="9.140625" style="9"/>
  </cols>
  <sheetData>
    <row r="2" spans="1:5" ht="21" customHeight="1">
      <c r="A2" s="244" t="s">
        <v>117</v>
      </c>
      <c r="B2" s="244"/>
      <c r="C2" s="244"/>
      <c r="D2" s="244"/>
      <c r="E2" s="244"/>
    </row>
    <row r="3" spans="1:5" ht="21" customHeight="1">
      <c r="A3" s="161"/>
      <c r="B3" s="161"/>
      <c r="C3" s="161"/>
      <c r="D3" s="161"/>
    </row>
    <row r="4" spans="1:5">
      <c r="B4" s="10" t="s">
        <v>52</v>
      </c>
    </row>
    <row r="5" spans="1:5">
      <c r="B5" s="10"/>
      <c r="C5" s="249" t="s">
        <v>155</v>
      </c>
      <c r="D5" s="249"/>
    </row>
    <row r="7" spans="1:5">
      <c r="C7" s="165" t="s">
        <v>133</v>
      </c>
      <c r="D7" s="165" t="s">
        <v>12</v>
      </c>
      <c r="E7" s="165" t="s">
        <v>134</v>
      </c>
    </row>
    <row r="8" spans="1:5">
      <c r="C8" s="13">
        <v>1</v>
      </c>
      <c r="D8" s="44" t="s">
        <v>135</v>
      </c>
      <c r="E8" s="13">
        <v>1</v>
      </c>
    </row>
    <row r="9" spans="1:5">
      <c r="C9" s="13">
        <v>2</v>
      </c>
      <c r="D9" s="44" t="s">
        <v>136</v>
      </c>
      <c r="E9" s="13">
        <v>1</v>
      </c>
    </row>
    <row r="10" spans="1:5">
      <c r="C10" s="13">
        <v>3</v>
      </c>
      <c r="D10" s="44" t="s">
        <v>137</v>
      </c>
      <c r="E10" s="13">
        <v>1</v>
      </c>
    </row>
    <row r="11" spans="1:5">
      <c r="C11" s="13">
        <v>4</v>
      </c>
      <c r="D11" s="44" t="s">
        <v>138</v>
      </c>
      <c r="E11" s="13">
        <v>1</v>
      </c>
    </row>
    <row r="12" spans="1:5">
      <c r="C12" s="13">
        <v>5</v>
      </c>
      <c r="D12" s="44" t="s">
        <v>139</v>
      </c>
      <c r="E12" s="13">
        <v>1</v>
      </c>
    </row>
    <row r="13" spans="1:5">
      <c r="C13" s="13">
        <v>6</v>
      </c>
      <c r="D13" s="44" t="s">
        <v>147</v>
      </c>
      <c r="E13" s="13">
        <v>1</v>
      </c>
    </row>
    <row r="14" spans="1:5">
      <c r="C14" s="13">
        <v>7</v>
      </c>
      <c r="D14" s="44" t="s">
        <v>140</v>
      </c>
      <c r="E14" s="13">
        <v>1</v>
      </c>
    </row>
    <row r="15" spans="1:5">
      <c r="C15" s="13">
        <v>8</v>
      </c>
      <c r="D15" s="44" t="s">
        <v>141</v>
      </c>
      <c r="E15" s="13">
        <v>1</v>
      </c>
    </row>
    <row r="16" spans="1:5">
      <c r="C16" s="13">
        <v>9</v>
      </c>
      <c r="D16" s="44" t="s">
        <v>142</v>
      </c>
      <c r="E16" s="13">
        <v>1</v>
      </c>
    </row>
    <row r="17" spans="3:5">
      <c r="C17" s="166"/>
      <c r="D17" s="167" t="s">
        <v>9</v>
      </c>
      <c r="E17" s="165">
        <f>SUM(E8:E16)</f>
        <v>9</v>
      </c>
    </row>
    <row r="19" spans="3:5" s="168" customFormat="1">
      <c r="C19" s="168" t="s">
        <v>130</v>
      </c>
    </row>
    <row r="20" spans="3:5">
      <c r="C20" s="165" t="s">
        <v>133</v>
      </c>
      <c r="D20" s="165" t="s">
        <v>12</v>
      </c>
      <c r="E20" s="165" t="s">
        <v>134</v>
      </c>
    </row>
    <row r="21" spans="3:5">
      <c r="C21" s="13">
        <v>1</v>
      </c>
      <c r="D21" s="44" t="s">
        <v>146</v>
      </c>
      <c r="E21" s="13">
        <v>1</v>
      </c>
    </row>
    <row r="22" spans="3:5">
      <c r="C22" s="13">
        <v>2</v>
      </c>
      <c r="D22" s="44" t="s">
        <v>143</v>
      </c>
      <c r="E22" s="13">
        <v>1</v>
      </c>
    </row>
    <row r="23" spans="3:5">
      <c r="C23" s="13">
        <v>3</v>
      </c>
      <c r="D23" s="44" t="s">
        <v>144</v>
      </c>
      <c r="E23" s="13">
        <v>1</v>
      </c>
    </row>
    <row r="24" spans="3:5">
      <c r="C24" s="13">
        <v>4</v>
      </c>
      <c r="D24" s="44" t="s">
        <v>145</v>
      </c>
      <c r="E24" s="13">
        <v>1</v>
      </c>
    </row>
    <row r="25" spans="3:5">
      <c r="C25" s="166"/>
      <c r="D25" s="167" t="s">
        <v>9</v>
      </c>
      <c r="E25" s="165">
        <f>SUM(E18:E24)</f>
        <v>4</v>
      </c>
    </row>
  </sheetData>
  <mergeCells count="2">
    <mergeCell ref="C5:D5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zoomScale="140" zoomScaleNormal="140" workbookViewId="0">
      <selection activeCell="D10" sqref="D10"/>
    </sheetView>
  </sheetViews>
  <sheetFormatPr defaultRowHeight="21"/>
  <cols>
    <col min="1" max="1" width="5" style="9" customWidth="1"/>
    <col min="2" max="2" width="5.85546875" style="9" customWidth="1"/>
    <col min="3" max="3" width="5.5703125" style="9" customWidth="1"/>
    <col min="4" max="4" width="64.5703125" style="9" customWidth="1"/>
    <col min="5" max="256" width="9.140625" style="9"/>
    <col min="257" max="257" width="5.85546875" style="9" customWidth="1"/>
    <col min="258" max="258" width="5.5703125" style="9" customWidth="1"/>
    <col min="259" max="259" width="69.28515625" style="9" customWidth="1"/>
    <col min="260" max="260" width="7.42578125" style="9" customWidth="1"/>
    <col min="261" max="512" width="9.140625" style="9"/>
    <col min="513" max="513" width="5.85546875" style="9" customWidth="1"/>
    <col min="514" max="514" width="5.5703125" style="9" customWidth="1"/>
    <col min="515" max="515" width="69.28515625" style="9" customWidth="1"/>
    <col min="516" max="516" width="7.42578125" style="9" customWidth="1"/>
    <col min="517" max="768" width="9.140625" style="9"/>
    <col min="769" max="769" width="5.85546875" style="9" customWidth="1"/>
    <col min="770" max="770" width="5.5703125" style="9" customWidth="1"/>
    <col min="771" max="771" width="69.28515625" style="9" customWidth="1"/>
    <col min="772" max="772" width="7.42578125" style="9" customWidth="1"/>
    <col min="773" max="1024" width="9.140625" style="9"/>
    <col min="1025" max="1025" width="5.85546875" style="9" customWidth="1"/>
    <col min="1026" max="1026" width="5.5703125" style="9" customWidth="1"/>
    <col min="1027" max="1027" width="69.28515625" style="9" customWidth="1"/>
    <col min="1028" max="1028" width="7.42578125" style="9" customWidth="1"/>
    <col min="1029" max="1280" width="9.140625" style="9"/>
    <col min="1281" max="1281" width="5.85546875" style="9" customWidth="1"/>
    <col min="1282" max="1282" width="5.5703125" style="9" customWidth="1"/>
    <col min="1283" max="1283" width="69.28515625" style="9" customWidth="1"/>
    <col min="1284" max="1284" width="7.42578125" style="9" customWidth="1"/>
    <col min="1285" max="1536" width="9.140625" style="9"/>
    <col min="1537" max="1537" width="5.85546875" style="9" customWidth="1"/>
    <col min="1538" max="1538" width="5.5703125" style="9" customWidth="1"/>
    <col min="1539" max="1539" width="69.28515625" style="9" customWidth="1"/>
    <col min="1540" max="1540" width="7.42578125" style="9" customWidth="1"/>
    <col min="1541" max="1792" width="9.140625" style="9"/>
    <col min="1793" max="1793" width="5.85546875" style="9" customWidth="1"/>
    <col min="1794" max="1794" width="5.5703125" style="9" customWidth="1"/>
    <col min="1795" max="1795" width="69.28515625" style="9" customWidth="1"/>
    <col min="1796" max="1796" width="7.42578125" style="9" customWidth="1"/>
    <col min="1797" max="2048" width="9.140625" style="9"/>
    <col min="2049" max="2049" width="5.85546875" style="9" customWidth="1"/>
    <col min="2050" max="2050" width="5.5703125" style="9" customWidth="1"/>
    <col min="2051" max="2051" width="69.28515625" style="9" customWidth="1"/>
    <col min="2052" max="2052" width="7.42578125" style="9" customWidth="1"/>
    <col min="2053" max="2304" width="9.140625" style="9"/>
    <col min="2305" max="2305" width="5.85546875" style="9" customWidth="1"/>
    <col min="2306" max="2306" width="5.5703125" style="9" customWidth="1"/>
    <col min="2307" max="2307" width="69.28515625" style="9" customWidth="1"/>
    <col min="2308" max="2308" width="7.42578125" style="9" customWidth="1"/>
    <col min="2309" max="2560" width="9.140625" style="9"/>
    <col min="2561" max="2561" width="5.85546875" style="9" customWidth="1"/>
    <col min="2562" max="2562" width="5.5703125" style="9" customWidth="1"/>
    <col min="2563" max="2563" width="69.28515625" style="9" customWidth="1"/>
    <col min="2564" max="2564" width="7.42578125" style="9" customWidth="1"/>
    <col min="2565" max="2816" width="9.140625" style="9"/>
    <col min="2817" max="2817" width="5.85546875" style="9" customWidth="1"/>
    <col min="2818" max="2818" width="5.5703125" style="9" customWidth="1"/>
    <col min="2819" max="2819" width="69.28515625" style="9" customWidth="1"/>
    <col min="2820" max="2820" width="7.42578125" style="9" customWidth="1"/>
    <col min="2821" max="3072" width="9.140625" style="9"/>
    <col min="3073" max="3073" width="5.85546875" style="9" customWidth="1"/>
    <col min="3074" max="3074" width="5.5703125" style="9" customWidth="1"/>
    <col min="3075" max="3075" width="69.28515625" style="9" customWidth="1"/>
    <col min="3076" max="3076" width="7.42578125" style="9" customWidth="1"/>
    <col min="3077" max="3328" width="9.140625" style="9"/>
    <col min="3329" max="3329" width="5.85546875" style="9" customWidth="1"/>
    <col min="3330" max="3330" width="5.5703125" style="9" customWidth="1"/>
    <col min="3331" max="3331" width="69.28515625" style="9" customWidth="1"/>
    <col min="3332" max="3332" width="7.42578125" style="9" customWidth="1"/>
    <col min="3333" max="3584" width="9.140625" style="9"/>
    <col min="3585" max="3585" width="5.85546875" style="9" customWidth="1"/>
    <col min="3586" max="3586" width="5.5703125" style="9" customWidth="1"/>
    <col min="3587" max="3587" width="69.28515625" style="9" customWidth="1"/>
    <col min="3588" max="3588" width="7.42578125" style="9" customWidth="1"/>
    <col min="3589" max="3840" width="9.140625" style="9"/>
    <col min="3841" max="3841" width="5.85546875" style="9" customWidth="1"/>
    <col min="3842" max="3842" width="5.5703125" style="9" customWidth="1"/>
    <col min="3843" max="3843" width="69.28515625" style="9" customWidth="1"/>
    <col min="3844" max="3844" width="7.42578125" style="9" customWidth="1"/>
    <col min="3845" max="4096" width="9.140625" style="9"/>
    <col min="4097" max="4097" width="5.85546875" style="9" customWidth="1"/>
    <col min="4098" max="4098" width="5.5703125" style="9" customWidth="1"/>
    <col min="4099" max="4099" width="69.28515625" style="9" customWidth="1"/>
    <col min="4100" max="4100" width="7.42578125" style="9" customWidth="1"/>
    <col min="4101" max="4352" width="9.140625" style="9"/>
    <col min="4353" max="4353" width="5.85546875" style="9" customWidth="1"/>
    <col min="4354" max="4354" width="5.5703125" style="9" customWidth="1"/>
    <col min="4355" max="4355" width="69.28515625" style="9" customWidth="1"/>
    <col min="4356" max="4356" width="7.42578125" style="9" customWidth="1"/>
    <col min="4357" max="4608" width="9.140625" style="9"/>
    <col min="4609" max="4609" width="5.85546875" style="9" customWidth="1"/>
    <col min="4610" max="4610" width="5.5703125" style="9" customWidth="1"/>
    <col min="4611" max="4611" width="69.28515625" style="9" customWidth="1"/>
    <col min="4612" max="4612" width="7.42578125" style="9" customWidth="1"/>
    <col min="4613" max="4864" width="9.140625" style="9"/>
    <col min="4865" max="4865" width="5.85546875" style="9" customWidth="1"/>
    <col min="4866" max="4866" width="5.5703125" style="9" customWidth="1"/>
    <col min="4867" max="4867" width="69.28515625" style="9" customWidth="1"/>
    <col min="4868" max="4868" width="7.42578125" style="9" customWidth="1"/>
    <col min="4869" max="5120" width="9.140625" style="9"/>
    <col min="5121" max="5121" width="5.85546875" style="9" customWidth="1"/>
    <col min="5122" max="5122" width="5.5703125" style="9" customWidth="1"/>
    <col min="5123" max="5123" width="69.28515625" style="9" customWidth="1"/>
    <col min="5124" max="5124" width="7.42578125" style="9" customWidth="1"/>
    <col min="5125" max="5376" width="9.140625" style="9"/>
    <col min="5377" max="5377" width="5.85546875" style="9" customWidth="1"/>
    <col min="5378" max="5378" width="5.5703125" style="9" customWidth="1"/>
    <col min="5379" max="5379" width="69.28515625" style="9" customWidth="1"/>
    <col min="5380" max="5380" width="7.42578125" style="9" customWidth="1"/>
    <col min="5381" max="5632" width="9.140625" style="9"/>
    <col min="5633" max="5633" width="5.85546875" style="9" customWidth="1"/>
    <col min="5634" max="5634" width="5.5703125" style="9" customWidth="1"/>
    <col min="5635" max="5635" width="69.28515625" style="9" customWidth="1"/>
    <col min="5636" max="5636" width="7.42578125" style="9" customWidth="1"/>
    <col min="5637" max="5888" width="9.140625" style="9"/>
    <col min="5889" max="5889" width="5.85546875" style="9" customWidth="1"/>
    <col min="5890" max="5890" width="5.5703125" style="9" customWidth="1"/>
    <col min="5891" max="5891" width="69.28515625" style="9" customWidth="1"/>
    <col min="5892" max="5892" width="7.42578125" style="9" customWidth="1"/>
    <col min="5893" max="6144" width="9.140625" style="9"/>
    <col min="6145" max="6145" width="5.85546875" style="9" customWidth="1"/>
    <col min="6146" max="6146" width="5.5703125" style="9" customWidth="1"/>
    <col min="6147" max="6147" width="69.28515625" style="9" customWidth="1"/>
    <col min="6148" max="6148" width="7.42578125" style="9" customWidth="1"/>
    <col min="6149" max="6400" width="9.140625" style="9"/>
    <col min="6401" max="6401" width="5.85546875" style="9" customWidth="1"/>
    <col min="6402" max="6402" width="5.5703125" style="9" customWidth="1"/>
    <col min="6403" max="6403" width="69.28515625" style="9" customWidth="1"/>
    <col min="6404" max="6404" width="7.42578125" style="9" customWidth="1"/>
    <col min="6405" max="6656" width="9.140625" style="9"/>
    <col min="6657" max="6657" width="5.85546875" style="9" customWidth="1"/>
    <col min="6658" max="6658" width="5.5703125" style="9" customWidth="1"/>
    <col min="6659" max="6659" width="69.28515625" style="9" customWidth="1"/>
    <col min="6660" max="6660" width="7.42578125" style="9" customWidth="1"/>
    <col min="6661" max="6912" width="9.140625" style="9"/>
    <col min="6913" max="6913" width="5.85546875" style="9" customWidth="1"/>
    <col min="6914" max="6914" width="5.5703125" style="9" customWidth="1"/>
    <col min="6915" max="6915" width="69.28515625" style="9" customWidth="1"/>
    <col min="6916" max="6916" width="7.42578125" style="9" customWidth="1"/>
    <col min="6917" max="7168" width="9.140625" style="9"/>
    <col min="7169" max="7169" width="5.85546875" style="9" customWidth="1"/>
    <col min="7170" max="7170" width="5.5703125" style="9" customWidth="1"/>
    <col min="7171" max="7171" width="69.28515625" style="9" customWidth="1"/>
    <col min="7172" max="7172" width="7.42578125" style="9" customWidth="1"/>
    <col min="7173" max="7424" width="9.140625" style="9"/>
    <col min="7425" max="7425" width="5.85546875" style="9" customWidth="1"/>
    <col min="7426" max="7426" width="5.5703125" style="9" customWidth="1"/>
    <col min="7427" max="7427" width="69.28515625" style="9" customWidth="1"/>
    <col min="7428" max="7428" width="7.42578125" style="9" customWidth="1"/>
    <col min="7429" max="7680" width="9.140625" style="9"/>
    <col min="7681" max="7681" width="5.85546875" style="9" customWidth="1"/>
    <col min="7682" max="7682" width="5.5703125" style="9" customWidth="1"/>
    <col min="7683" max="7683" width="69.28515625" style="9" customWidth="1"/>
    <col min="7684" max="7684" width="7.42578125" style="9" customWidth="1"/>
    <col min="7685" max="7936" width="9.140625" style="9"/>
    <col min="7937" max="7937" width="5.85546875" style="9" customWidth="1"/>
    <col min="7938" max="7938" width="5.5703125" style="9" customWidth="1"/>
    <col min="7939" max="7939" width="69.28515625" style="9" customWidth="1"/>
    <col min="7940" max="7940" width="7.42578125" style="9" customWidth="1"/>
    <col min="7941" max="8192" width="9.140625" style="9"/>
    <col min="8193" max="8193" width="5.85546875" style="9" customWidth="1"/>
    <col min="8194" max="8194" width="5.5703125" style="9" customWidth="1"/>
    <col min="8195" max="8195" width="69.28515625" style="9" customWidth="1"/>
    <col min="8196" max="8196" width="7.42578125" style="9" customWidth="1"/>
    <col min="8197" max="8448" width="9.140625" style="9"/>
    <col min="8449" max="8449" width="5.85546875" style="9" customWidth="1"/>
    <col min="8450" max="8450" width="5.5703125" style="9" customWidth="1"/>
    <col min="8451" max="8451" width="69.28515625" style="9" customWidth="1"/>
    <col min="8452" max="8452" width="7.42578125" style="9" customWidth="1"/>
    <col min="8453" max="8704" width="9.140625" style="9"/>
    <col min="8705" max="8705" width="5.85546875" style="9" customWidth="1"/>
    <col min="8706" max="8706" width="5.5703125" style="9" customWidth="1"/>
    <col min="8707" max="8707" width="69.28515625" style="9" customWidth="1"/>
    <col min="8708" max="8708" width="7.42578125" style="9" customWidth="1"/>
    <col min="8709" max="8960" width="9.140625" style="9"/>
    <col min="8961" max="8961" width="5.85546875" style="9" customWidth="1"/>
    <col min="8962" max="8962" width="5.5703125" style="9" customWidth="1"/>
    <col min="8963" max="8963" width="69.28515625" style="9" customWidth="1"/>
    <col min="8964" max="8964" width="7.42578125" style="9" customWidth="1"/>
    <col min="8965" max="9216" width="9.140625" style="9"/>
    <col min="9217" max="9217" width="5.85546875" style="9" customWidth="1"/>
    <col min="9218" max="9218" width="5.5703125" style="9" customWidth="1"/>
    <col min="9219" max="9219" width="69.28515625" style="9" customWidth="1"/>
    <col min="9220" max="9220" width="7.42578125" style="9" customWidth="1"/>
    <col min="9221" max="9472" width="9.140625" style="9"/>
    <col min="9473" max="9473" width="5.85546875" style="9" customWidth="1"/>
    <col min="9474" max="9474" width="5.5703125" style="9" customWidth="1"/>
    <col min="9475" max="9475" width="69.28515625" style="9" customWidth="1"/>
    <col min="9476" max="9476" width="7.42578125" style="9" customWidth="1"/>
    <col min="9477" max="9728" width="9.140625" style="9"/>
    <col min="9729" max="9729" width="5.85546875" style="9" customWidth="1"/>
    <col min="9730" max="9730" width="5.5703125" style="9" customWidth="1"/>
    <col min="9731" max="9731" width="69.28515625" style="9" customWidth="1"/>
    <col min="9732" max="9732" width="7.42578125" style="9" customWidth="1"/>
    <col min="9733" max="9984" width="9.140625" style="9"/>
    <col min="9985" max="9985" width="5.85546875" style="9" customWidth="1"/>
    <col min="9986" max="9986" width="5.5703125" style="9" customWidth="1"/>
    <col min="9987" max="9987" width="69.28515625" style="9" customWidth="1"/>
    <col min="9988" max="9988" width="7.42578125" style="9" customWidth="1"/>
    <col min="9989" max="10240" width="9.140625" style="9"/>
    <col min="10241" max="10241" width="5.85546875" style="9" customWidth="1"/>
    <col min="10242" max="10242" width="5.5703125" style="9" customWidth="1"/>
    <col min="10243" max="10243" width="69.28515625" style="9" customWidth="1"/>
    <col min="10244" max="10244" width="7.42578125" style="9" customWidth="1"/>
    <col min="10245" max="10496" width="9.140625" style="9"/>
    <col min="10497" max="10497" width="5.85546875" style="9" customWidth="1"/>
    <col min="10498" max="10498" width="5.5703125" style="9" customWidth="1"/>
    <col min="10499" max="10499" width="69.28515625" style="9" customWidth="1"/>
    <col min="10500" max="10500" width="7.42578125" style="9" customWidth="1"/>
    <col min="10501" max="10752" width="9.140625" style="9"/>
    <col min="10753" max="10753" width="5.85546875" style="9" customWidth="1"/>
    <col min="10754" max="10754" width="5.5703125" style="9" customWidth="1"/>
    <col min="10755" max="10755" width="69.28515625" style="9" customWidth="1"/>
    <col min="10756" max="10756" width="7.42578125" style="9" customWidth="1"/>
    <col min="10757" max="11008" width="9.140625" style="9"/>
    <col min="11009" max="11009" width="5.85546875" style="9" customWidth="1"/>
    <col min="11010" max="11010" width="5.5703125" style="9" customWidth="1"/>
    <col min="11011" max="11011" width="69.28515625" style="9" customWidth="1"/>
    <col min="11012" max="11012" width="7.42578125" style="9" customWidth="1"/>
    <col min="11013" max="11264" width="9.140625" style="9"/>
    <col min="11265" max="11265" width="5.85546875" style="9" customWidth="1"/>
    <col min="11266" max="11266" width="5.5703125" style="9" customWidth="1"/>
    <col min="11267" max="11267" width="69.28515625" style="9" customWidth="1"/>
    <col min="11268" max="11268" width="7.42578125" style="9" customWidth="1"/>
    <col min="11269" max="11520" width="9.140625" style="9"/>
    <col min="11521" max="11521" width="5.85546875" style="9" customWidth="1"/>
    <col min="11522" max="11522" width="5.5703125" style="9" customWidth="1"/>
    <col min="11523" max="11523" width="69.28515625" style="9" customWidth="1"/>
    <col min="11524" max="11524" width="7.42578125" style="9" customWidth="1"/>
    <col min="11525" max="11776" width="9.140625" style="9"/>
    <col min="11777" max="11777" width="5.85546875" style="9" customWidth="1"/>
    <col min="11778" max="11778" width="5.5703125" style="9" customWidth="1"/>
    <col min="11779" max="11779" width="69.28515625" style="9" customWidth="1"/>
    <col min="11780" max="11780" width="7.42578125" style="9" customWidth="1"/>
    <col min="11781" max="12032" width="9.140625" style="9"/>
    <col min="12033" max="12033" width="5.85546875" style="9" customWidth="1"/>
    <col min="12034" max="12034" width="5.5703125" style="9" customWidth="1"/>
    <col min="12035" max="12035" width="69.28515625" style="9" customWidth="1"/>
    <col min="12036" max="12036" width="7.42578125" style="9" customWidth="1"/>
    <col min="12037" max="12288" width="9.140625" style="9"/>
    <col min="12289" max="12289" width="5.85546875" style="9" customWidth="1"/>
    <col min="12290" max="12290" width="5.5703125" style="9" customWidth="1"/>
    <col min="12291" max="12291" width="69.28515625" style="9" customWidth="1"/>
    <col min="12292" max="12292" width="7.42578125" style="9" customWidth="1"/>
    <col min="12293" max="12544" width="9.140625" style="9"/>
    <col min="12545" max="12545" width="5.85546875" style="9" customWidth="1"/>
    <col min="12546" max="12546" width="5.5703125" style="9" customWidth="1"/>
    <col min="12547" max="12547" width="69.28515625" style="9" customWidth="1"/>
    <col min="12548" max="12548" width="7.42578125" style="9" customWidth="1"/>
    <col min="12549" max="12800" width="9.140625" style="9"/>
    <col min="12801" max="12801" width="5.85546875" style="9" customWidth="1"/>
    <col min="12802" max="12802" width="5.5703125" style="9" customWidth="1"/>
    <col min="12803" max="12803" width="69.28515625" style="9" customWidth="1"/>
    <col min="12804" max="12804" width="7.42578125" style="9" customWidth="1"/>
    <col min="12805" max="13056" width="9.140625" style="9"/>
    <col min="13057" max="13057" width="5.85546875" style="9" customWidth="1"/>
    <col min="13058" max="13058" width="5.5703125" style="9" customWidth="1"/>
    <col min="13059" max="13059" width="69.28515625" style="9" customWidth="1"/>
    <col min="13060" max="13060" width="7.42578125" style="9" customWidth="1"/>
    <col min="13061" max="13312" width="9.140625" style="9"/>
    <col min="13313" max="13313" width="5.85546875" style="9" customWidth="1"/>
    <col min="13314" max="13314" width="5.5703125" style="9" customWidth="1"/>
    <col min="13315" max="13315" width="69.28515625" style="9" customWidth="1"/>
    <col min="13316" max="13316" width="7.42578125" style="9" customWidth="1"/>
    <col min="13317" max="13568" width="9.140625" style="9"/>
    <col min="13569" max="13569" width="5.85546875" style="9" customWidth="1"/>
    <col min="13570" max="13570" width="5.5703125" style="9" customWidth="1"/>
    <col min="13571" max="13571" width="69.28515625" style="9" customWidth="1"/>
    <col min="13572" max="13572" width="7.42578125" style="9" customWidth="1"/>
    <col min="13573" max="13824" width="9.140625" style="9"/>
    <col min="13825" max="13825" width="5.85546875" style="9" customWidth="1"/>
    <col min="13826" max="13826" width="5.5703125" style="9" customWidth="1"/>
    <col min="13827" max="13827" width="69.28515625" style="9" customWidth="1"/>
    <col min="13828" max="13828" width="7.42578125" style="9" customWidth="1"/>
    <col min="13829" max="14080" width="9.140625" style="9"/>
    <col min="14081" max="14081" width="5.85546875" style="9" customWidth="1"/>
    <col min="14082" max="14082" width="5.5703125" style="9" customWidth="1"/>
    <col min="14083" max="14083" width="69.28515625" style="9" customWidth="1"/>
    <col min="14084" max="14084" width="7.42578125" style="9" customWidth="1"/>
    <col min="14085" max="14336" width="9.140625" style="9"/>
    <col min="14337" max="14337" width="5.85546875" style="9" customWidth="1"/>
    <col min="14338" max="14338" width="5.5703125" style="9" customWidth="1"/>
    <col min="14339" max="14339" width="69.28515625" style="9" customWidth="1"/>
    <col min="14340" max="14340" width="7.42578125" style="9" customWidth="1"/>
    <col min="14341" max="14592" width="9.140625" style="9"/>
    <col min="14593" max="14593" width="5.85546875" style="9" customWidth="1"/>
    <col min="14594" max="14594" width="5.5703125" style="9" customWidth="1"/>
    <col min="14595" max="14595" width="69.28515625" style="9" customWidth="1"/>
    <col min="14596" max="14596" width="7.42578125" style="9" customWidth="1"/>
    <col min="14597" max="14848" width="9.140625" style="9"/>
    <col min="14849" max="14849" width="5.85546875" style="9" customWidth="1"/>
    <col min="14850" max="14850" width="5.5703125" style="9" customWidth="1"/>
    <col min="14851" max="14851" width="69.28515625" style="9" customWidth="1"/>
    <col min="14852" max="14852" width="7.42578125" style="9" customWidth="1"/>
    <col min="14853" max="15104" width="9.140625" style="9"/>
    <col min="15105" max="15105" width="5.85546875" style="9" customWidth="1"/>
    <col min="15106" max="15106" width="5.5703125" style="9" customWidth="1"/>
    <col min="15107" max="15107" width="69.28515625" style="9" customWidth="1"/>
    <col min="15108" max="15108" width="7.42578125" style="9" customWidth="1"/>
    <col min="15109" max="15360" width="9.140625" style="9"/>
    <col min="15361" max="15361" width="5.85546875" style="9" customWidth="1"/>
    <col min="15362" max="15362" width="5.5703125" style="9" customWidth="1"/>
    <col min="15363" max="15363" width="69.28515625" style="9" customWidth="1"/>
    <col min="15364" max="15364" width="7.42578125" style="9" customWidth="1"/>
    <col min="15365" max="15616" width="9.140625" style="9"/>
    <col min="15617" max="15617" width="5.85546875" style="9" customWidth="1"/>
    <col min="15618" max="15618" width="5.5703125" style="9" customWidth="1"/>
    <col min="15619" max="15619" width="69.28515625" style="9" customWidth="1"/>
    <col min="15620" max="15620" width="7.42578125" style="9" customWidth="1"/>
    <col min="15621" max="15872" width="9.140625" style="9"/>
    <col min="15873" max="15873" width="5.85546875" style="9" customWidth="1"/>
    <col min="15874" max="15874" width="5.5703125" style="9" customWidth="1"/>
    <col min="15875" max="15875" width="69.28515625" style="9" customWidth="1"/>
    <col min="15876" max="15876" width="7.42578125" style="9" customWidth="1"/>
    <col min="15877" max="16128" width="9.140625" style="9"/>
    <col min="16129" max="16129" width="5.85546875" style="9" customWidth="1"/>
    <col min="16130" max="16130" width="5.5703125" style="9" customWidth="1"/>
    <col min="16131" max="16131" width="69.28515625" style="9" customWidth="1"/>
    <col min="16132" max="16132" width="7.42578125" style="9" customWidth="1"/>
    <col min="16133" max="16384" width="9.140625" style="9"/>
  </cols>
  <sheetData>
    <row r="2" spans="1:6" ht="21" customHeight="1">
      <c r="A2" s="244" t="s">
        <v>117</v>
      </c>
      <c r="B2" s="244"/>
      <c r="C2" s="244"/>
      <c r="D2" s="244"/>
      <c r="E2" s="244"/>
    </row>
    <row r="3" spans="1:6" ht="21" customHeight="1">
      <c r="A3" s="169"/>
      <c r="B3" s="169"/>
      <c r="C3" s="169"/>
      <c r="D3" s="169"/>
    </row>
    <row r="4" spans="1:6">
      <c r="B4" s="10" t="s">
        <v>52</v>
      </c>
    </row>
    <row r="5" spans="1:6">
      <c r="B5" s="10"/>
    </row>
    <row r="6" spans="1:6" s="171" customFormat="1">
      <c r="A6" s="177" t="s">
        <v>102</v>
      </c>
      <c r="B6" s="177"/>
      <c r="C6" s="177"/>
      <c r="D6" s="177"/>
      <c r="E6" s="177"/>
      <c r="F6" s="177"/>
    </row>
    <row r="7" spans="1:6">
      <c r="B7" s="9" t="s">
        <v>121</v>
      </c>
    </row>
    <row r="8" spans="1:6">
      <c r="B8" s="9" t="s">
        <v>103</v>
      </c>
    </row>
    <row r="9" spans="1:6">
      <c r="B9" s="9" t="s">
        <v>104</v>
      </c>
    </row>
    <row r="10" spans="1:6">
      <c r="B10" s="9" t="s">
        <v>105</v>
      </c>
    </row>
    <row r="11" spans="1:6">
      <c r="B11" s="9" t="s">
        <v>106</v>
      </c>
    </row>
    <row r="12" spans="1:6">
      <c r="B12" s="9" t="s">
        <v>107</v>
      </c>
    </row>
  </sheetData>
  <mergeCells count="2">
    <mergeCell ref="A6:F6"/>
    <mergeCell ref="A2:E2"/>
  </mergeCells>
  <pageMargins left="0.7" right="0.4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คีย์ข้อมูล</vt:lpstr>
      <vt:lpstr>บทสรุป</vt:lpstr>
      <vt:lpstr>สรุปผล</vt:lpstr>
      <vt:lpstr>ข้อเสนอแนะ</vt:lpstr>
      <vt:lpstr>ตอนที่ 3 (ข้อเสนอแนะ)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2016-04-11T06:45:52Z</cp:lastPrinted>
  <dcterms:created xsi:type="dcterms:W3CDTF">2014-10-15T08:34:52Z</dcterms:created>
  <dcterms:modified xsi:type="dcterms:W3CDTF">2016-04-11T07:00:28Z</dcterms:modified>
</cp:coreProperties>
</file>