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3\"/>
    </mc:Choice>
  </mc:AlternateContent>
  <bookViews>
    <workbookView xWindow="0" yWindow="0" windowWidth="28800" windowHeight="11940" firstSheet="3" activeTab="7"/>
  </bookViews>
  <sheets>
    <sheet name="Sheet1" sheetId="5" r:id="rId1"/>
    <sheet name="รวมทั้งหมด" sheetId="22" r:id="rId2"/>
    <sheet name="กลุ่ม EIementary (A2)" sheetId="23" r:id="rId3"/>
    <sheet name="กลุ่ม Intermediate (B1)" sheetId="18" r:id="rId4"/>
    <sheet name="กลุ่ม Per-Internediate (B1)" sheetId="21" r:id="rId5"/>
    <sheet name="กลุ่ม Starter 2 (A1)" sheetId="24" r:id="rId6"/>
    <sheet name="กลุ่ม Upper-Intermediate (B2)" sheetId="25" r:id="rId7"/>
    <sheet name="บทสรุปผู้บริหาร" sheetId="17" r:id="rId8"/>
    <sheet name="report" sheetId="3" r:id="rId9"/>
    <sheet name="Sheet2" sheetId="7" r:id="rId10"/>
  </sheets>
  <definedNames>
    <definedName name="_xlnm._FilterDatabase" localSheetId="2" hidden="1">'กลุ่ม EIementary (A2)'!$F$1:$F$193</definedName>
    <definedName name="_xlnm._FilterDatabase" localSheetId="3" hidden="1">'กลุ่ม Intermediate (B1)'!$F$1:$F$76</definedName>
    <definedName name="_xlnm._FilterDatabase" localSheetId="4" hidden="1">'กลุ่ม Per-Internediate (B1)'!$A$1:$W$35</definedName>
    <definedName name="_xlnm._FilterDatabase" localSheetId="5" hidden="1">'กลุ่ม Starter 2 (A1)'!$F$1:$F$76</definedName>
    <definedName name="_xlnm._FilterDatabase" localSheetId="6" hidden="1">'กลุ่ม Upper-Intermediate (B2)'!$G$1:$G$150</definedName>
    <definedName name="_xlnm._FilterDatabase" localSheetId="1" hidden="1">รวมทั้งหมด!$G$1:$G$279</definedName>
  </definedNames>
  <calcPr calcId="162913"/>
  <pivotCaches>
    <pivotCache cacheId="0" r:id="rId11"/>
    <pivotCache cacheId="1" r:id="rId12"/>
  </pivotCaches>
</workbook>
</file>

<file path=xl/calcChain.xml><?xml version="1.0" encoding="utf-8"?>
<calcChain xmlns="http://schemas.openxmlformats.org/spreadsheetml/2006/main">
  <c r="C550" i="3" l="1"/>
  <c r="C549" i="3"/>
  <c r="C587" i="3"/>
  <c r="C586" i="3"/>
  <c r="C578" i="3"/>
  <c r="C579" i="3"/>
  <c r="C580" i="3"/>
  <c r="C581" i="3"/>
  <c r="C577" i="3"/>
  <c r="C573" i="3"/>
  <c r="C572" i="3"/>
  <c r="C570" i="3"/>
  <c r="C566" i="3"/>
  <c r="C565" i="3"/>
  <c r="C564" i="3"/>
  <c r="C563" i="3"/>
  <c r="C562" i="3"/>
  <c r="C558" i="3"/>
  <c r="C556" i="3"/>
  <c r="C555" i="3"/>
  <c r="C548" i="3"/>
  <c r="B588" i="3" l="1"/>
  <c r="C588" i="3" s="1"/>
  <c r="B582" i="3"/>
  <c r="C582" i="3" s="1"/>
  <c r="B574" i="3"/>
  <c r="C574" i="3" s="1"/>
  <c r="B552" i="3"/>
  <c r="C552" i="3" s="1"/>
  <c r="B567" i="3"/>
  <c r="C567" i="3" s="1"/>
  <c r="C539" i="3" l="1"/>
  <c r="B539" i="3"/>
  <c r="C536" i="3"/>
  <c r="B536" i="3"/>
  <c r="C518" i="3"/>
  <c r="C517" i="3"/>
  <c r="C515" i="3"/>
  <c r="C514" i="3"/>
  <c r="C513" i="3"/>
  <c r="C512" i="3"/>
  <c r="C511" i="3"/>
  <c r="C510" i="3"/>
  <c r="C509" i="3"/>
  <c r="C508" i="3"/>
  <c r="C507" i="3"/>
  <c r="B518" i="3"/>
  <c r="B517" i="3"/>
  <c r="B515" i="3"/>
  <c r="B514" i="3"/>
  <c r="B513" i="3"/>
  <c r="B512" i="3"/>
  <c r="B511" i="3"/>
  <c r="B510" i="3"/>
  <c r="B509" i="3"/>
  <c r="B508" i="3"/>
  <c r="B507" i="3"/>
  <c r="C540" i="3" l="1"/>
  <c r="B540" i="3"/>
  <c r="D540" i="3" s="1"/>
  <c r="C537" i="3"/>
  <c r="B537" i="3"/>
  <c r="D537" i="3" s="1"/>
  <c r="D518" i="3"/>
  <c r="D517" i="3"/>
  <c r="D515" i="3"/>
  <c r="D514" i="3"/>
  <c r="D513" i="3"/>
  <c r="D512" i="3"/>
  <c r="D511" i="3"/>
  <c r="D510" i="3"/>
  <c r="D509" i="3"/>
  <c r="D508" i="3"/>
  <c r="C496" i="3"/>
  <c r="C497" i="3" s="1"/>
  <c r="B496" i="3"/>
  <c r="B497" i="3" s="1"/>
  <c r="D497" i="3" s="1"/>
  <c r="C493" i="3"/>
  <c r="C494" i="3" s="1"/>
  <c r="B493" i="3"/>
  <c r="B494" i="3" s="1"/>
  <c r="D494" i="3" s="1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B470" i="3"/>
  <c r="D470" i="3" s="1"/>
  <c r="B469" i="3"/>
  <c r="B468" i="3"/>
  <c r="D468" i="3" s="1"/>
  <c r="B467" i="3"/>
  <c r="D467" i="3" s="1"/>
  <c r="B466" i="3"/>
  <c r="D466" i="3" s="1"/>
  <c r="B465" i="3"/>
  <c r="D465" i="3" s="1"/>
  <c r="B464" i="3"/>
  <c r="D464" i="3" s="1"/>
  <c r="B463" i="3"/>
  <c r="D463" i="3" s="1"/>
  <c r="B462" i="3"/>
  <c r="D462" i="3" s="1"/>
  <c r="B461" i="3"/>
  <c r="D461" i="3" s="1"/>
  <c r="B460" i="3"/>
  <c r="D460" i="3" s="1"/>
  <c r="B459" i="3"/>
  <c r="D459" i="3" s="1"/>
  <c r="B458" i="3"/>
  <c r="D458" i="3" s="1"/>
  <c r="D469" i="3"/>
  <c r="C397" i="3"/>
  <c r="C398" i="3" s="1"/>
  <c r="B397" i="3"/>
  <c r="B398" i="3" s="1"/>
  <c r="D398" i="3" s="1"/>
  <c r="C394" i="3"/>
  <c r="C395" i="3" s="1"/>
  <c r="B394" i="3"/>
  <c r="B395" i="3" s="1"/>
  <c r="D395" i="3" s="1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B420" i="3"/>
  <c r="D420" i="3" s="1"/>
  <c r="B419" i="3"/>
  <c r="D419" i="3" s="1"/>
  <c r="B418" i="3"/>
  <c r="D418" i="3" s="1"/>
  <c r="B417" i="3"/>
  <c r="D417" i="3" s="1"/>
  <c r="B416" i="3"/>
  <c r="D416" i="3" s="1"/>
  <c r="B415" i="3"/>
  <c r="D415" i="3" s="1"/>
  <c r="B414" i="3"/>
  <c r="D414" i="3" s="1"/>
  <c r="B413" i="3"/>
  <c r="D413" i="3" s="1"/>
  <c r="B412" i="3"/>
  <c r="D412" i="3" s="1"/>
  <c r="B411" i="3"/>
  <c r="D411" i="3" s="1"/>
  <c r="B410" i="3"/>
  <c r="D410" i="3" s="1"/>
  <c r="B409" i="3"/>
  <c r="B408" i="3"/>
  <c r="D408" i="3" s="1"/>
  <c r="B398" i="18"/>
  <c r="H32" i="18"/>
  <c r="B359" i="3" s="1"/>
  <c r="C339" i="3"/>
  <c r="C336" i="3"/>
  <c r="B339" i="3"/>
  <c r="M40" i="23"/>
  <c r="B310" i="3" s="1"/>
  <c r="B336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B317" i="3"/>
  <c r="B316" i="3"/>
  <c r="B315" i="3"/>
  <c r="B314" i="3"/>
  <c r="B313" i="3"/>
  <c r="B312" i="3"/>
  <c r="B311" i="3"/>
  <c r="B309" i="3"/>
  <c r="B308" i="3"/>
  <c r="B307" i="3"/>
  <c r="B306" i="3"/>
  <c r="B305" i="3"/>
  <c r="D496" i="3" l="1"/>
  <c r="C471" i="3"/>
  <c r="D536" i="3"/>
  <c r="B421" i="3"/>
  <c r="D421" i="3" s="1"/>
  <c r="D507" i="3"/>
  <c r="D539" i="3"/>
  <c r="D409" i="3"/>
  <c r="C421" i="3"/>
  <c r="B471" i="3"/>
  <c r="D471" i="3" s="1"/>
  <c r="D493" i="3"/>
  <c r="D397" i="3"/>
  <c r="D394" i="3"/>
  <c r="C318" i="3"/>
  <c r="B318" i="3"/>
  <c r="C277" i="3"/>
  <c r="C278" i="3"/>
  <c r="C279" i="3"/>
  <c r="C280" i="3"/>
  <c r="C281" i="3"/>
  <c r="C282" i="3"/>
  <c r="C283" i="3"/>
  <c r="C284" i="3"/>
  <c r="C285" i="3"/>
  <c r="B286" i="3"/>
  <c r="C286" i="3" s="1"/>
  <c r="C276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45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28" i="3"/>
  <c r="B79" i="21"/>
  <c r="B80" i="21"/>
  <c r="B72" i="21"/>
  <c r="B82" i="21"/>
  <c r="B81" i="21"/>
  <c r="B78" i="21"/>
  <c r="B76" i="21"/>
  <c r="B75" i="21"/>
  <c r="B74" i="21"/>
  <c r="B73" i="21"/>
  <c r="B71" i="21"/>
  <c r="B70" i="21"/>
  <c r="B69" i="21"/>
  <c r="B68" i="21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196" i="3"/>
  <c r="B86" i="21" l="1"/>
  <c r="B72" i="18"/>
  <c r="B64" i="18"/>
  <c r="C187" i="3"/>
  <c r="C188" i="3"/>
  <c r="C189" i="3"/>
  <c r="C190" i="3"/>
  <c r="C191" i="3"/>
  <c r="C192" i="3"/>
  <c r="C193" i="3"/>
  <c r="C194" i="3"/>
  <c r="C178" i="3"/>
  <c r="C179" i="3"/>
  <c r="C180" i="3"/>
  <c r="C181" i="3"/>
  <c r="C182" i="3"/>
  <c r="C183" i="3"/>
  <c r="C184" i="3"/>
  <c r="C185" i="3"/>
  <c r="C186" i="3"/>
  <c r="C177" i="3"/>
  <c r="B157" i="3"/>
  <c r="C157" i="3" s="1"/>
  <c r="C153" i="3"/>
  <c r="C154" i="3"/>
  <c r="C155" i="3"/>
  <c r="C156" i="3"/>
  <c r="C152" i="3"/>
  <c r="C145" i="3"/>
  <c r="C146" i="3"/>
  <c r="C147" i="3"/>
  <c r="C148" i="3"/>
  <c r="C149" i="3"/>
  <c r="C150" i="3"/>
  <c r="C144" i="3"/>
  <c r="C133" i="3"/>
  <c r="C134" i="3"/>
  <c r="C135" i="3"/>
  <c r="C136" i="3"/>
  <c r="C137" i="3"/>
  <c r="C138" i="3"/>
  <c r="C139" i="3"/>
  <c r="C140" i="3"/>
  <c r="C141" i="3"/>
  <c r="C142" i="3"/>
  <c r="C132" i="3"/>
  <c r="C116" i="3"/>
  <c r="C117" i="3"/>
  <c r="C118" i="3"/>
  <c r="C119" i="3"/>
  <c r="C120" i="3"/>
  <c r="C121" i="3"/>
  <c r="C122" i="3"/>
  <c r="C123" i="3"/>
  <c r="C115" i="3"/>
  <c r="C104" i="3"/>
  <c r="C105" i="3"/>
  <c r="C106" i="3"/>
  <c r="C107" i="3"/>
  <c r="C108" i="3"/>
  <c r="C109" i="3"/>
  <c r="C110" i="3"/>
  <c r="C111" i="3"/>
  <c r="C112" i="3"/>
  <c r="C113" i="3"/>
  <c r="C103" i="3"/>
  <c r="C78" i="3"/>
  <c r="C80" i="3"/>
  <c r="C81" i="3"/>
  <c r="C83" i="3"/>
  <c r="C84" i="3"/>
  <c r="C86" i="3"/>
  <c r="C87" i="3"/>
  <c r="C89" i="3"/>
  <c r="C90" i="3"/>
  <c r="C77" i="3"/>
  <c r="B91" i="3"/>
  <c r="C91" i="3" s="1"/>
  <c r="C45" i="3"/>
  <c r="C46" i="3"/>
  <c r="C47" i="3"/>
  <c r="C49" i="3"/>
  <c r="C50" i="3"/>
  <c r="C51" i="3"/>
  <c r="C53" i="3"/>
  <c r="C54" i="3"/>
  <c r="C55" i="3"/>
  <c r="C56" i="3"/>
  <c r="C58" i="3"/>
  <c r="C59" i="3"/>
  <c r="C60" i="3"/>
  <c r="C62" i="3"/>
  <c r="C63" i="3"/>
  <c r="C64" i="3"/>
  <c r="C65" i="3"/>
  <c r="C66" i="3"/>
  <c r="C19" i="3" l="1"/>
  <c r="C21" i="3"/>
  <c r="C22" i="3"/>
  <c r="C24" i="3"/>
  <c r="C25" i="3"/>
  <c r="C27" i="3"/>
  <c r="C28" i="3"/>
  <c r="C30" i="3"/>
  <c r="C31" i="3"/>
  <c r="C18" i="3"/>
  <c r="B32" i="3"/>
  <c r="C32" i="3" s="1"/>
  <c r="B187" i="25"/>
  <c r="B186" i="25"/>
  <c r="B185" i="25"/>
  <c r="B184" i="25"/>
  <c r="B183" i="25"/>
  <c r="B182" i="25"/>
  <c r="B181" i="25"/>
  <c r="B180" i="25"/>
  <c r="B179" i="25"/>
  <c r="B178" i="25"/>
  <c r="B175" i="25"/>
  <c r="B174" i="25"/>
  <c r="B173" i="25"/>
  <c r="B171" i="25"/>
  <c r="B167" i="25"/>
  <c r="B166" i="25"/>
  <c r="B163" i="25"/>
  <c r="B162" i="25"/>
  <c r="B161" i="25"/>
  <c r="B160" i="25"/>
  <c r="B157" i="25"/>
  <c r="B156" i="25"/>
  <c r="B188" i="25" l="1"/>
  <c r="B164" i="25"/>
  <c r="B176" i="25"/>
  <c r="B168" i="25"/>
  <c r="B158" i="25"/>
  <c r="H36" i="24"/>
  <c r="H34" i="24"/>
  <c r="H33" i="24"/>
  <c r="H35" i="24" s="1"/>
  <c r="B68" i="24"/>
  <c r="B73" i="24"/>
  <c r="B69" i="24"/>
  <c r="B75" i="24"/>
  <c r="B67" i="24"/>
  <c r="B66" i="24"/>
  <c r="B65" i="24"/>
  <c r="B64" i="24"/>
  <c r="B62" i="24"/>
  <c r="B61" i="24"/>
  <c r="B76" i="24" s="1"/>
  <c r="B57" i="24" l="1"/>
  <c r="B58" i="24"/>
  <c r="B56" i="24"/>
  <c r="B55" i="24"/>
  <c r="B54" i="24"/>
  <c r="B53" i="24"/>
  <c r="B52" i="24"/>
  <c r="B48" i="24"/>
  <c r="B47" i="24"/>
  <c r="B44" i="24"/>
  <c r="B43" i="24"/>
  <c r="B42" i="24"/>
  <c r="B39" i="24"/>
  <c r="B38" i="24"/>
  <c r="B65" i="21"/>
  <c r="B64" i="21"/>
  <c r="B63" i="21"/>
  <c r="B61" i="21"/>
  <c r="B58" i="21"/>
  <c r="B60" i="21"/>
  <c r="B59" i="21"/>
  <c r="B57" i="21"/>
  <c r="B56" i="21"/>
  <c r="B55" i="21"/>
  <c r="B51" i="21"/>
  <c r="B50" i="21"/>
  <c r="B47" i="21"/>
  <c r="B46" i="21"/>
  <c r="B45" i="21"/>
  <c r="B44" i="21"/>
  <c r="B41" i="21"/>
  <c r="B40" i="21"/>
  <c r="H39" i="21"/>
  <c r="H38" i="21"/>
  <c r="H37" i="21"/>
  <c r="H36" i="21"/>
  <c r="B59" i="24" l="1"/>
  <c r="B49" i="24"/>
  <c r="B45" i="24"/>
  <c r="B40" i="24"/>
  <c r="B42" i="21"/>
  <c r="B66" i="21"/>
  <c r="B52" i="21"/>
  <c r="B48" i="21"/>
  <c r="B74" i="18"/>
  <c r="B73" i="18"/>
  <c r="B71" i="18"/>
  <c r="B70" i="18"/>
  <c r="B69" i="18"/>
  <c r="B68" i="18"/>
  <c r="B67" i="18"/>
  <c r="B66" i="18"/>
  <c r="B65" i="18"/>
  <c r="B63" i="18"/>
  <c r="B62" i="18"/>
  <c r="B61" i="18"/>
  <c r="B75" i="18" s="1"/>
  <c r="B58" i="18"/>
  <c r="B54" i="18"/>
  <c r="B55" i="18"/>
  <c r="B53" i="18"/>
  <c r="B51" i="18"/>
  <c r="B50" i="18"/>
  <c r="B52" i="18"/>
  <c r="B56" i="18"/>
  <c r="B57" i="18"/>
  <c r="B87" i="23"/>
  <c r="B86" i="23"/>
  <c r="B85" i="23"/>
  <c r="B83" i="23"/>
  <c r="B82" i="23"/>
  <c r="B81" i="23"/>
  <c r="B80" i="23"/>
  <c r="B79" i="23"/>
  <c r="B78" i="23"/>
  <c r="B77" i="23"/>
  <c r="B76" i="23"/>
  <c r="B75" i="23"/>
  <c r="B74" i="23"/>
  <c r="B73" i="23"/>
  <c r="B84" i="23"/>
  <c r="B72" i="23"/>
  <c r="B71" i="23"/>
  <c r="B70" i="23"/>
  <c r="B69" i="23"/>
  <c r="B46" i="18"/>
  <c r="B45" i="18"/>
  <c r="B42" i="18"/>
  <c r="B41" i="18"/>
  <c r="B40" i="18"/>
  <c r="B37" i="18"/>
  <c r="B36" i="18"/>
  <c r="B66" i="23"/>
  <c r="B65" i="23"/>
  <c r="B63" i="23"/>
  <c r="B62" i="23"/>
  <c r="B59" i="23"/>
  <c r="B57" i="23"/>
  <c r="B58" i="23"/>
  <c r="B64" i="23"/>
  <c r="B61" i="23"/>
  <c r="B60" i="23"/>
  <c r="B56" i="23"/>
  <c r="B53" i="23"/>
  <c r="B52" i="23"/>
  <c r="B49" i="23"/>
  <c r="B47" i="23"/>
  <c r="B48" i="23"/>
  <c r="B44" i="23"/>
  <c r="B43" i="23"/>
  <c r="B59" i="18" l="1"/>
  <c r="B50" i="23"/>
  <c r="B45" i="23"/>
  <c r="B47" i="18"/>
  <c r="B43" i="18"/>
  <c r="B38" i="18"/>
  <c r="B67" i="23"/>
  <c r="B54" i="23"/>
  <c r="H151" i="25"/>
  <c r="V151" i="25"/>
  <c r="B519" i="3" s="1"/>
  <c r="D519" i="3" s="1"/>
  <c r="I151" i="25"/>
  <c r="J151" i="25"/>
  <c r="K151" i="25"/>
  <c r="L151" i="25"/>
  <c r="M151" i="25"/>
  <c r="N151" i="25"/>
  <c r="O151" i="25"/>
  <c r="P151" i="25"/>
  <c r="Q151" i="25"/>
  <c r="R151" i="25"/>
  <c r="S151" i="25"/>
  <c r="B516" i="3" s="1"/>
  <c r="T151" i="25"/>
  <c r="U151" i="25"/>
  <c r="I152" i="25"/>
  <c r="J152" i="25"/>
  <c r="K152" i="25"/>
  <c r="L152" i="25"/>
  <c r="M152" i="25"/>
  <c r="N152" i="25"/>
  <c r="O152" i="25"/>
  <c r="P152" i="25"/>
  <c r="Q152" i="25"/>
  <c r="R152" i="25"/>
  <c r="S152" i="25"/>
  <c r="C516" i="3" s="1"/>
  <c r="T152" i="25"/>
  <c r="U152" i="25"/>
  <c r="V152" i="25"/>
  <c r="C519" i="3" s="1"/>
  <c r="I153" i="25"/>
  <c r="J153" i="25"/>
  <c r="K153" i="25"/>
  <c r="L153" i="25"/>
  <c r="M153" i="25"/>
  <c r="N153" i="25"/>
  <c r="O153" i="25"/>
  <c r="P153" i="25"/>
  <c r="Q153" i="25"/>
  <c r="R153" i="25"/>
  <c r="S153" i="25"/>
  <c r="T153" i="25"/>
  <c r="U153" i="25"/>
  <c r="V153" i="25"/>
  <c r="I154" i="25"/>
  <c r="J154" i="25"/>
  <c r="K154" i="25"/>
  <c r="L154" i="25"/>
  <c r="M154" i="25"/>
  <c r="N154" i="25"/>
  <c r="O154" i="25"/>
  <c r="P154" i="25"/>
  <c r="Q154" i="25"/>
  <c r="R154" i="25"/>
  <c r="S154" i="25"/>
  <c r="T154" i="25"/>
  <c r="U154" i="25"/>
  <c r="V154" i="25"/>
  <c r="H154" i="25"/>
  <c r="H153" i="25"/>
  <c r="H152" i="25"/>
  <c r="V150" i="25"/>
  <c r="U150" i="25"/>
  <c r="T150" i="25"/>
  <c r="S150" i="25"/>
  <c r="R150" i="25"/>
  <c r="Q150" i="25"/>
  <c r="P150" i="25"/>
  <c r="O150" i="25"/>
  <c r="N150" i="25"/>
  <c r="M150" i="25"/>
  <c r="L150" i="25"/>
  <c r="K150" i="25"/>
  <c r="J150" i="25"/>
  <c r="I150" i="25"/>
  <c r="V148" i="25"/>
  <c r="U148" i="25"/>
  <c r="T148" i="25"/>
  <c r="S148" i="25"/>
  <c r="R148" i="25"/>
  <c r="Q148" i="25"/>
  <c r="P148" i="25"/>
  <c r="O148" i="25"/>
  <c r="N148" i="25"/>
  <c r="M148" i="25"/>
  <c r="L148" i="25"/>
  <c r="K148" i="25"/>
  <c r="J148" i="25"/>
  <c r="I148" i="25"/>
  <c r="V147" i="25"/>
  <c r="U147" i="25"/>
  <c r="T147" i="25"/>
  <c r="S147" i="25"/>
  <c r="R147" i="25"/>
  <c r="Q147" i="25"/>
  <c r="P147" i="25"/>
  <c r="O147" i="25"/>
  <c r="N147" i="25"/>
  <c r="M147" i="25"/>
  <c r="L147" i="25"/>
  <c r="K147" i="25"/>
  <c r="J147" i="25"/>
  <c r="I147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U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V36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V158" i="21"/>
  <c r="U158" i="21"/>
  <c r="T158" i="21"/>
  <c r="S158" i="21"/>
  <c r="R158" i="21"/>
  <c r="Q158" i="21"/>
  <c r="P158" i="21"/>
  <c r="O158" i="21"/>
  <c r="N158" i="21"/>
  <c r="M158" i="21"/>
  <c r="L158" i="21"/>
  <c r="K158" i="21"/>
  <c r="J158" i="21"/>
  <c r="I158" i="21"/>
  <c r="V156" i="21"/>
  <c r="U156" i="21"/>
  <c r="T156" i="21"/>
  <c r="S156" i="21"/>
  <c r="R156" i="21"/>
  <c r="Q156" i="21"/>
  <c r="P156" i="21"/>
  <c r="O156" i="21"/>
  <c r="N156" i="21"/>
  <c r="M156" i="21"/>
  <c r="L156" i="21"/>
  <c r="K156" i="21"/>
  <c r="J156" i="21"/>
  <c r="I156" i="21"/>
  <c r="V155" i="21"/>
  <c r="U155" i="21"/>
  <c r="T155" i="21"/>
  <c r="S155" i="21"/>
  <c r="R155" i="21"/>
  <c r="Q155" i="21"/>
  <c r="P155" i="21"/>
  <c r="O155" i="21"/>
  <c r="N155" i="21"/>
  <c r="M155" i="21"/>
  <c r="L155" i="21"/>
  <c r="K155" i="21"/>
  <c r="J155" i="21"/>
  <c r="I15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V33" i="18"/>
  <c r="C371" i="3" s="1"/>
  <c r="U33" i="18"/>
  <c r="C370" i="3" s="1"/>
  <c r="T33" i="18"/>
  <c r="C369" i="3" s="1"/>
  <c r="S33" i="18"/>
  <c r="C368" i="3" s="1"/>
  <c r="R33" i="18"/>
  <c r="C367" i="3" s="1"/>
  <c r="Q33" i="18"/>
  <c r="C366" i="3" s="1"/>
  <c r="P33" i="18"/>
  <c r="C365" i="3" s="1"/>
  <c r="O33" i="18"/>
  <c r="C438" i="3" s="1"/>
  <c r="N33" i="18"/>
  <c r="C435" i="3" s="1"/>
  <c r="M33" i="18"/>
  <c r="C364" i="3" s="1"/>
  <c r="L33" i="18"/>
  <c r="C363" i="3" s="1"/>
  <c r="K33" i="18"/>
  <c r="C362" i="3" s="1"/>
  <c r="J33" i="18"/>
  <c r="C361" i="3" s="1"/>
  <c r="I33" i="18"/>
  <c r="C360" i="3" s="1"/>
  <c r="H33" i="18"/>
  <c r="C359" i="3" s="1"/>
  <c r="V32" i="18"/>
  <c r="B371" i="3" s="1"/>
  <c r="U32" i="18"/>
  <c r="B370" i="3" s="1"/>
  <c r="T32" i="18"/>
  <c r="B369" i="3" s="1"/>
  <c r="S32" i="18"/>
  <c r="B368" i="3" s="1"/>
  <c r="R32" i="18"/>
  <c r="B367" i="3" s="1"/>
  <c r="Q32" i="18"/>
  <c r="B366" i="3" s="1"/>
  <c r="P32" i="18"/>
  <c r="B365" i="3" s="1"/>
  <c r="O32" i="18"/>
  <c r="B438" i="3" s="1"/>
  <c r="N32" i="18"/>
  <c r="B435" i="3" s="1"/>
  <c r="B436" i="3" s="1"/>
  <c r="M32" i="18"/>
  <c r="B364" i="3" s="1"/>
  <c r="L32" i="18"/>
  <c r="B363" i="3" s="1"/>
  <c r="K32" i="18"/>
  <c r="B362" i="3" s="1"/>
  <c r="J32" i="18"/>
  <c r="B361" i="3" s="1"/>
  <c r="I32" i="18"/>
  <c r="B360" i="3" s="1"/>
  <c r="V189" i="23"/>
  <c r="U189" i="23"/>
  <c r="T189" i="23"/>
  <c r="S189" i="23"/>
  <c r="R189" i="23"/>
  <c r="Q189" i="23"/>
  <c r="P189" i="23"/>
  <c r="O189" i="23"/>
  <c r="N189" i="23"/>
  <c r="M189" i="23"/>
  <c r="L189" i="23"/>
  <c r="K189" i="23"/>
  <c r="J189" i="23"/>
  <c r="I189" i="23"/>
  <c r="V187" i="23"/>
  <c r="U187" i="23"/>
  <c r="T187" i="23"/>
  <c r="S187" i="23"/>
  <c r="R187" i="23"/>
  <c r="Q187" i="23"/>
  <c r="P187" i="23"/>
  <c r="O187" i="23"/>
  <c r="N187" i="23"/>
  <c r="M187" i="23"/>
  <c r="L187" i="23"/>
  <c r="K187" i="23"/>
  <c r="J187" i="23"/>
  <c r="I187" i="23"/>
  <c r="V186" i="23"/>
  <c r="U186" i="23"/>
  <c r="T186" i="23"/>
  <c r="S186" i="23"/>
  <c r="R186" i="23"/>
  <c r="Q186" i="23"/>
  <c r="P186" i="23"/>
  <c r="O186" i="23"/>
  <c r="N186" i="23"/>
  <c r="M186" i="23"/>
  <c r="L186" i="23"/>
  <c r="K186" i="23"/>
  <c r="J186" i="23"/>
  <c r="I186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V40" i="23"/>
  <c r="U40" i="23"/>
  <c r="T40" i="23"/>
  <c r="S40" i="23"/>
  <c r="R40" i="23"/>
  <c r="Q40" i="23"/>
  <c r="P40" i="23"/>
  <c r="O40" i="23"/>
  <c r="N40" i="23"/>
  <c r="L40" i="23"/>
  <c r="K40" i="23"/>
  <c r="J40" i="23"/>
  <c r="I40" i="23"/>
  <c r="H40" i="23"/>
  <c r="V146" i="22"/>
  <c r="L146" i="22"/>
  <c r="K146" i="22"/>
  <c r="H149" i="22"/>
  <c r="H147" i="22"/>
  <c r="H146" i="22"/>
  <c r="I149" i="22"/>
  <c r="J149" i="22"/>
  <c r="K149" i="22"/>
  <c r="L149" i="22"/>
  <c r="M149" i="22"/>
  <c r="N149" i="22"/>
  <c r="O149" i="22"/>
  <c r="P149" i="22"/>
  <c r="Q149" i="22"/>
  <c r="R149" i="22"/>
  <c r="S149" i="22"/>
  <c r="T149" i="22"/>
  <c r="U149" i="22"/>
  <c r="V149" i="22"/>
  <c r="I147" i="22"/>
  <c r="J147" i="22"/>
  <c r="K147" i="22"/>
  <c r="L147" i="22"/>
  <c r="M147" i="22"/>
  <c r="N147" i="22"/>
  <c r="O147" i="22"/>
  <c r="P147" i="22"/>
  <c r="Q147" i="22"/>
  <c r="R147" i="22"/>
  <c r="S147" i="22"/>
  <c r="T147" i="22"/>
  <c r="U147" i="22"/>
  <c r="V147" i="22"/>
  <c r="V148" i="22" s="1"/>
  <c r="I146" i="22"/>
  <c r="J146" i="22"/>
  <c r="M146" i="22"/>
  <c r="N146" i="22"/>
  <c r="O146" i="22"/>
  <c r="P146" i="22"/>
  <c r="Q146" i="22"/>
  <c r="R146" i="22"/>
  <c r="S146" i="22"/>
  <c r="T146" i="22"/>
  <c r="U146" i="22"/>
  <c r="B372" i="3" l="1"/>
  <c r="C520" i="3"/>
  <c r="B520" i="3"/>
  <c r="D520" i="3" s="1"/>
  <c r="D516" i="3"/>
  <c r="C372" i="3"/>
  <c r="J34" i="21"/>
  <c r="N34" i="21"/>
  <c r="R34" i="21"/>
  <c r="R157" i="21" s="1"/>
  <c r="I35" i="24"/>
  <c r="M35" i="24"/>
  <c r="Q35" i="24"/>
  <c r="U35" i="24"/>
  <c r="I34" i="18"/>
  <c r="M34" i="18"/>
  <c r="Q34" i="18"/>
  <c r="U34" i="18"/>
  <c r="N42" i="23"/>
  <c r="N188" i="23" s="1"/>
  <c r="N193" i="23" s="1"/>
  <c r="R42" i="23"/>
  <c r="R188" i="23" s="1"/>
  <c r="R193" i="23" s="1"/>
  <c r="V42" i="23"/>
  <c r="V188" i="23" s="1"/>
  <c r="V193" i="23" s="1"/>
  <c r="N19" i="25"/>
  <c r="N149" i="25" s="1"/>
  <c r="R19" i="25"/>
  <c r="V19" i="25"/>
  <c r="V149" i="25" s="1"/>
  <c r="I19" i="25"/>
  <c r="I149" i="25" s="1"/>
  <c r="M19" i="25"/>
  <c r="Q19" i="25"/>
  <c r="U19" i="25"/>
  <c r="U149" i="25" s="1"/>
  <c r="H19" i="25"/>
  <c r="M149" i="25"/>
  <c r="Q149" i="25"/>
  <c r="R149" i="25"/>
  <c r="J19" i="25"/>
  <c r="J149" i="25" s="1"/>
  <c r="K19" i="25"/>
  <c r="K149" i="25" s="1"/>
  <c r="O19" i="25"/>
  <c r="O149" i="25" s="1"/>
  <c r="S19" i="25"/>
  <c r="S149" i="25" s="1"/>
  <c r="L19" i="25"/>
  <c r="L149" i="25" s="1"/>
  <c r="P19" i="25"/>
  <c r="P149" i="25" s="1"/>
  <c r="T19" i="25"/>
  <c r="T149" i="25" s="1"/>
  <c r="N35" i="24"/>
  <c r="R35" i="24"/>
  <c r="K35" i="24"/>
  <c r="S35" i="24"/>
  <c r="J35" i="24"/>
  <c r="V35" i="24"/>
  <c r="O35" i="24"/>
  <c r="L35" i="24"/>
  <c r="P35" i="24"/>
  <c r="T35" i="24"/>
  <c r="K34" i="21"/>
  <c r="K157" i="21" s="1"/>
  <c r="S34" i="21"/>
  <c r="S157" i="21" s="1"/>
  <c r="H34" i="21"/>
  <c r="V34" i="21"/>
  <c r="V157" i="21" s="1"/>
  <c r="I34" i="21"/>
  <c r="M34" i="21"/>
  <c r="M157" i="21" s="1"/>
  <c r="Q34" i="21"/>
  <c r="Q157" i="21" s="1"/>
  <c r="U34" i="21"/>
  <c r="U157" i="21" s="1"/>
  <c r="J157" i="21"/>
  <c r="N157" i="21"/>
  <c r="O34" i="21"/>
  <c r="O157" i="21" s="1"/>
  <c r="I157" i="21"/>
  <c r="L34" i="21"/>
  <c r="L157" i="21" s="1"/>
  <c r="P34" i="21"/>
  <c r="P157" i="21" s="1"/>
  <c r="T34" i="21"/>
  <c r="T157" i="21" s="1"/>
  <c r="H34" i="18"/>
  <c r="J34" i="18"/>
  <c r="N34" i="18"/>
  <c r="R34" i="18"/>
  <c r="V34" i="18"/>
  <c r="K34" i="18"/>
  <c r="S34" i="18"/>
  <c r="O34" i="18"/>
  <c r="L34" i="18"/>
  <c r="P34" i="18"/>
  <c r="T34" i="18"/>
  <c r="I42" i="23"/>
  <c r="M42" i="23"/>
  <c r="Q42" i="23"/>
  <c r="U42" i="23"/>
  <c r="I188" i="23"/>
  <c r="M188" i="23"/>
  <c r="Q188" i="23"/>
  <c r="U188" i="23"/>
  <c r="H42" i="23"/>
  <c r="H190" i="23" s="1"/>
  <c r="J42" i="23"/>
  <c r="J188" i="23" s="1"/>
  <c r="K42" i="23"/>
  <c r="O42" i="23"/>
  <c r="S42" i="23"/>
  <c r="L42" i="23"/>
  <c r="L188" i="23" s="1"/>
  <c r="P42" i="23"/>
  <c r="P188" i="23" s="1"/>
  <c r="T42" i="23"/>
  <c r="T188" i="23" s="1"/>
  <c r="H148" i="22"/>
  <c r="U148" i="22"/>
  <c r="T148" i="22"/>
  <c r="S148" i="22"/>
  <c r="R148" i="22"/>
  <c r="Q148" i="22"/>
  <c r="P148" i="22"/>
  <c r="O148" i="22"/>
  <c r="N148" i="22"/>
  <c r="M148" i="22"/>
  <c r="L148" i="22"/>
  <c r="K148" i="22"/>
  <c r="J148" i="22"/>
  <c r="I148" i="22"/>
  <c r="U190" i="23" l="1"/>
  <c r="H193" i="23"/>
  <c r="L193" i="23"/>
  <c r="Q193" i="23"/>
  <c r="U193" i="23"/>
  <c r="M193" i="23"/>
  <c r="H191" i="23"/>
  <c r="H192" i="23" s="1"/>
  <c r="R191" i="23"/>
  <c r="J191" i="23"/>
  <c r="I190" i="23"/>
  <c r="I191" i="23"/>
  <c r="I192" i="23" s="1"/>
  <c r="N191" i="23"/>
  <c r="T191" i="23"/>
  <c r="I193" i="23"/>
  <c r="M191" i="23"/>
  <c r="J193" i="23"/>
  <c r="V190" i="23"/>
  <c r="T193" i="23"/>
  <c r="M190" i="23"/>
  <c r="Q190" i="23"/>
  <c r="P191" i="23"/>
  <c r="S188" i="23"/>
  <c r="S191" i="23" s="1"/>
  <c r="T190" i="23"/>
  <c r="N190" i="23"/>
  <c r="Q191" i="23"/>
  <c r="L190" i="23"/>
  <c r="J190" i="23"/>
  <c r="V191" i="23"/>
  <c r="L191" i="23"/>
  <c r="K188" i="23"/>
  <c r="K193" i="23" s="1"/>
  <c r="O188" i="23"/>
  <c r="O193" i="23" s="1"/>
  <c r="P193" i="23"/>
  <c r="R190" i="23"/>
  <c r="U191" i="23"/>
  <c r="U192" i="23" s="1"/>
  <c r="P190" i="23"/>
  <c r="V192" i="23" l="1"/>
  <c r="R192" i="23"/>
  <c r="P192" i="23"/>
  <c r="S190" i="23"/>
  <c r="S192" i="23" s="1"/>
  <c r="M192" i="23"/>
  <c r="O190" i="23"/>
  <c r="K190" i="23"/>
  <c r="N192" i="23"/>
  <c r="K191" i="23"/>
  <c r="O191" i="23"/>
  <c r="J192" i="23"/>
  <c r="T192" i="23"/>
  <c r="S193" i="23"/>
  <c r="O192" i="23"/>
  <c r="Q192" i="23"/>
  <c r="L192" i="23"/>
  <c r="D438" i="3"/>
  <c r="D435" i="3"/>
  <c r="D336" i="3"/>
  <c r="K192" i="23" l="1"/>
  <c r="V279" i="22" l="1"/>
  <c r="U279" i="22"/>
  <c r="T279" i="22"/>
  <c r="S279" i="22"/>
  <c r="R279" i="22"/>
  <c r="Q279" i="22"/>
  <c r="P279" i="22"/>
  <c r="O279" i="22"/>
  <c r="N279" i="22"/>
  <c r="M279" i="22"/>
  <c r="L279" i="22"/>
  <c r="K279" i="22"/>
  <c r="J279" i="22"/>
  <c r="I279" i="22"/>
  <c r="V277" i="22"/>
  <c r="U277" i="22"/>
  <c r="T277" i="22"/>
  <c r="S277" i="22"/>
  <c r="R277" i="22"/>
  <c r="Q277" i="22"/>
  <c r="P277" i="22"/>
  <c r="O277" i="22"/>
  <c r="N277" i="22"/>
  <c r="M277" i="22"/>
  <c r="L277" i="22"/>
  <c r="K277" i="22"/>
  <c r="J277" i="22"/>
  <c r="I277" i="22"/>
  <c r="V276" i="22"/>
  <c r="V278" i="22" s="1"/>
  <c r="U276" i="22"/>
  <c r="T276" i="22"/>
  <c r="S276" i="22"/>
  <c r="R276" i="22"/>
  <c r="Q276" i="22"/>
  <c r="P276" i="22"/>
  <c r="O276" i="22"/>
  <c r="N276" i="22"/>
  <c r="N278" i="22" s="1"/>
  <c r="M276" i="22"/>
  <c r="L276" i="22"/>
  <c r="K276" i="22"/>
  <c r="J276" i="22"/>
  <c r="I276" i="22"/>
  <c r="K278" i="22" l="1"/>
  <c r="O278" i="22"/>
  <c r="S278" i="22"/>
  <c r="P278" i="22"/>
  <c r="T278" i="22"/>
  <c r="U278" i="22"/>
  <c r="R278" i="22"/>
  <c r="Q278" i="22"/>
  <c r="M278" i="22"/>
  <c r="L278" i="22"/>
  <c r="J278" i="22"/>
  <c r="I278" i="22"/>
  <c r="D339" i="3" l="1"/>
  <c r="B439" i="3" l="1"/>
  <c r="D439" i="3" s="1"/>
  <c r="C439" i="3" l="1"/>
  <c r="C436" i="3"/>
  <c r="D436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72" i="3" l="1"/>
  <c r="D359" i="3"/>
  <c r="D317" i="3" l="1"/>
  <c r="D316" i="3"/>
  <c r="D315" i="3"/>
  <c r="D314" i="3"/>
  <c r="D313" i="3"/>
  <c r="D312" i="3"/>
  <c r="D311" i="3"/>
  <c r="C340" i="3" l="1"/>
  <c r="B340" i="3"/>
  <c r="D340" i="3" s="1"/>
  <c r="C337" i="3"/>
  <c r="B337" i="3"/>
  <c r="D337" i="3" s="1"/>
  <c r="D305" i="3" l="1"/>
  <c r="D306" i="3" l="1"/>
  <c r="D307" i="3"/>
  <c r="D308" i="3"/>
  <c r="D309" i="3"/>
  <c r="D310" i="3"/>
  <c r="D318" i="3"/>
</calcChain>
</file>

<file path=xl/sharedStrings.xml><?xml version="1.0" encoding="utf-8"?>
<sst xmlns="http://schemas.openxmlformats.org/spreadsheetml/2006/main" count="2810" uniqueCount="560">
  <si>
    <t>1. สถานภาพ</t>
  </si>
  <si>
    <t>2. อายุ</t>
  </si>
  <si>
    <t>3. ระดับการศึกษา</t>
  </si>
  <si>
    <t>4. คณะ</t>
  </si>
  <si>
    <t>5. สาขาวิชา</t>
  </si>
  <si>
    <t>6. รายวิชา</t>
  </si>
  <si>
    <t>1. ท่านได้รับความสะดวกในการสมัครเข้ารับการอบรม</t>
  </si>
  <si>
    <t>2. เจ้าหน้าที่ให้บริการด้วยกิริยาวาจาสุภาพ ยิ้มแย้มแจ่มใส</t>
  </si>
  <si>
    <t>3. เจ้าหน้าที่ให้คำแนะนำ/ข้อมูล ถูกต้อง ชัดเจน</t>
  </si>
  <si>
    <t>4. ความเหมาะสมของระยะเวลาในการจัดการอบรม</t>
  </si>
  <si>
    <t>5. ความเหมาะสมของช่วงเวลาที่ท่านเข้ารับการอบรม</t>
  </si>
  <si>
    <t>6. ความสะดวกของสถานที่อบรม</t>
  </si>
  <si>
    <t>9. ท่านสามารถนำความรู้ไปประยุกต์ใช้ให้เกิดประโยชน์เพียงใด</t>
  </si>
  <si>
    <t>10. เนื้อหาสาระของการอบรมมีความเหมาะสมเพียงใด</t>
  </si>
  <si>
    <t>11. หนังสือเรียนมีเนื้อหาสาระ ความชัดเจน และเข้าใจง่าย</t>
  </si>
  <si>
    <t>12. อาจารย์อธิบายเนื้อหาวิชาได้อย่างชัดเจนและเข้าใจง่าย</t>
  </si>
  <si>
    <t>13. อาจารย์เข้าสอน – เลิกสอน ตรงเวลา</t>
  </si>
  <si>
    <t>14. อาจารย์ใช้สื่อการสอนได้เหมาะสมกับเนื้อหา และตอบคำถามได้ชัดเจน</t>
  </si>
  <si>
    <t>15. ท่านต้องการให้บัณฑิตวิทยาลัย จัดการอบรมรายวิชานี้ในครั้งต่อไปหรือไม่</t>
  </si>
  <si>
    <t>ชาย</t>
  </si>
  <si>
    <t>20-30 ปี</t>
  </si>
  <si>
    <t>ปริญญาโท</t>
  </si>
  <si>
    <t>EPE (Starter 2)</t>
  </si>
  <si>
    <t>หญิง</t>
  </si>
  <si>
    <t>31-40 ปี</t>
  </si>
  <si>
    <t>ศึกษาศาสตร์</t>
  </si>
  <si>
    <t>EPE (Elementary 2)</t>
  </si>
  <si>
    <t>EPE (Elementary 1)</t>
  </si>
  <si>
    <t>-</t>
  </si>
  <si>
    <t>EPE (Upper-Intermediate)</t>
  </si>
  <si>
    <t>EPE (Intermediate)</t>
  </si>
  <si>
    <t>EPE (Pre-Intermediate)</t>
  </si>
  <si>
    <t>ค่าเฉลี่ย</t>
  </si>
  <si>
    <t>รวมเฉลี่ย</t>
  </si>
  <si>
    <t>Row Labels</t>
  </si>
  <si>
    <t>(blank)</t>
  </si>
  <si>
    <t>Grand Total</t>
  </si>
  <si>
    <t>ส่วนเบี่ยงเบน
มาตรฐาน</t>
  </si>
  <si>
    <t>รายการประเมิน</t>
  </si>
  <si>
    <t>ผลการประเมินโครงการภาษาอังกฤษเพื่อยกระดับความรู้นิสิตบัณฑิตศึกษา</t>
  </si>
  <si>
    <t>ปรากฎผลการประเมินดังนี้</t>
  </si>
  <si>
    <t>ตอนที่ 1 ข้อมูลทั่วไปของผู้ตอบแบบสอบถาม</t>
  </si>
  <si>
    <t>จำนวน</t>
  </si>
  <si>
    <t>ร้อยละ</t>
  </si>
  <si>
    <t>รายการ</t>
  </si>
  <si>
    <t xml:space="preserve">   ชาย</t>
  </si>
  <si>
    <t xml:space="preserve">   หญิง</t>
  </si>
  <si>
    <t>ตาราง 1 แสดงจำนวนผู้เข้ารับการอบรมจำแนกตามเพศ</t>
  </si>
  <si>
    <t>รวม</t>
  </si>
  <si>
    <t>ตาราง 2 แสดงจำนวนผู้เข้ารับการอบรมจำแนกตามอายุ</t>
  </si>
  <si>
    <t xml:space="preserve">   ปริญญาโท</t>
  </si>
  <si>
    <t>ตาราง 3 แสดงจำนวนผู้เข้ารับการอบรมจำแนกตามระดับการศึกษา</t>
  </si>
  <si>
    <t>ตาราง 4 แสดงจำนวนผู้เข้ารับการอบรมจำแนกตามคณะ/วิทยาลัย</t>
  </si>
  <si>
    <t>ตาราง 5 แสดงจำนวนผู้เข้ารับการอบรมจำแนกตามสาขาวิชา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</si>
  <si>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</si>
  <si>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 xml:space="preserve"> 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</si>
  <si>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  ผลการประเมินความพึงพอใจในการเข้ารับการอบรมภาษาอังกฤษเพื่อพัฒนาศักยภาพด้านภาษาอังกฤษ</t>
  </si>
  <si>
    <t>ควรจะเปิดสอนตามวันเวลาที่แจ้งไว้ แม้คนจะเรียนน้อย</t>
  </si>
  <si>
    <t>ควรให้สัดส่วนของคะแนนในการเข้าเรียนแล้คะแนนของงานให้มากขึ้น ประมาน50:50</t>
  </si>
  <si>
    <t>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</t>
  </si>
  <si>
    <t xml:space="preserve">ควรมีการยกตัวอย่างทำข้อสอบ </t>
  </si>
  <si>
    <t xml:space="preserve">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</t>
  </si>
  <si>
    <t>ระยะเวลาการอบรมให้น้อยลง จัดรอบการอบรมให้บ่อยขึ้น</t>
  </si>
  <si>
    <t>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</t>
  </si>
  <si>
    <t>เป็นโครงการที่ดีครับ</t>
  </si>
  <si>
    <t>ควรมีกิจกรรมเสริมความรู้อื่นนอกจากในเอกสาร.</t>
  </si>
  <si>
    <t>ตัวหนังสือขึ้นจอมีขนาดเล็กไป</t>
  </si>
  <si>
    <t>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</t>
  </si>
  <si>
    <t>วันสอบ น่าจะห่างจากวันสุดท้าย ที่เรียน ประมาณ 2 อาทิตย์ จะได้มีเวลาในการเตรียมตัว สอบ</t>
  </si>
  <si>
    <t xml:space="preserve">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</t>
  </si>
  <si>
    <t>อยากได้ CD เกี่ยวกับ VDO ในบทเรียนมาฟังเพิ่มเติมค่ะ</t>
  </si>
  <si>
    <t>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</t>
  </si>
  <si>
    <t>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</t>
  </si>
  <si>
    <t>บ่ายโมง ถึง บ่ายสาม พอแล้ว</t>
  </si>
  <si>
    <t>อาจารย์ ณิชฎารัศมี สอนได้ดีมาก ๆ อยากเรียนกะท่านอีกครั้ง</t>
  </si>
  <si>
    <t>อาจารยืทุกคนสอนดี คะ</t>
  </si>
  <si>
    <t>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</t>
  </si>
  <si>
    <t>สื่อใช้ตัวอักษรเล็กและเบรอ ขยายมองไม่ชัด</t>
  </si>
  <si>
    <t>คอร์สสนทนาภาษาอังกฤษ คอร์สเขียน abstract</t>
  </si>
  <si>
    <t xml:space="preserve">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</t>
  </si>
  <si>
    <t>ตัวอย่างที่สอน ง่ายกว่า ตัวข้อสอบที่ สมัครสอบ จริงๆ</t>
  </si>
  <si>
    <t>ความรู้ก่อนการอบรม</t>
  </si>
  <si>
    <t>เฉลี่ยรวม</t>
  </si>
  <si>
    <t>ระดับความ</t>
  </si>
  <si>
    <t>คิดเห็น</t>
  </si>
  <si>
    <t>ความรู้หลังการอบรม</t>
  </si>
  <si>
    <t>7.ความรู้ก่อนการเข้ารับการอบรมโครงการ</t>
  </si>
  <si>
    <t>8.ความรู้หลังการเข้ารับการอบรมโครงการ</t>
  </si>
  <si>
    <t>Average of 1. ท่านได้รับความสะดวกในการสมัครเข้ารับการอบรม</t>
  </si>
  <si>
    <t>Average of 2. เจ้าหน้าที่ให้บริการด้วยกิริยาวาจาสุภาพ ยิ้มแย้มแจ่มใส</t>
  </si>
  <si>
    <t>Average of 3. เจ้าหน้าที่ให้คำแนะนำ/ข้อมูล ถูกต้อง ชัดเจน</t>
  </si>
  <si>
    <t>Average of 5. ความเหมาะสมของช่วงเวลาที่ท่านเข้ารับการอบรม</t>
  </si>
  <si>
    <t>Average of 6. ความสะดวกของสถานที่อบรม</t>
  </si>
  <si>
    <t>Average of 8. ความรู้หลังการเข้ารับการอบรมของท่านอยู่ในระดับใด</t>
  </si>
  <si>
    <t>Average of 7. ความรู้ก่อนการเข้ารับการอบรมของท่านอยู่ในระดับใด</t>
  </si>
  <si>
    <t>Average of 9. ท่านสามารถนำความรู้ไปประยุกต์ใช้ให้เกิดประโยชน์เพียงใด</t>
  </si>
  <si>
    <t>Average of 10. เนื้อหาสาระของการอบรมมีความเหมาะสมเพียงใด</t>
  </si>
  <si>
    <t>Average of 11. หนังสือเรียนมีเนื้อหาสาระ ความชัดเจน และเข้าใจง่าย</t>
  </si>
  <si>
    <t>Average of 12. อาจารย์อธิบายเนื้อหาวิชาได้อย่างชัดเจนและเข้าใจง่าย</t>
  </si>
  <si>
    <t>Average of 13. อาจารย์เข้าสอน – เลิกสอน ตรงเวลา</t>
  </si>
  <si>
    <t>Average of 14. อาจารย์ใช้สื่อการสอนได้เหมาะสมกับเนื้อหา และตอบคำถามได้ชัดเจน</t>
  </si>
  <si>
    <t>Average of 15. ท่านต้องการให้บัณฑิตวิทยาลัย จัดการอบรมรายวิชานี้ในครั้งต่อไปหรือไม่</t>
  </si>
  <si>
    <t>ระดับความ
คิดเห็น</t>
  </si>
  <si>
    <t>9.  ท่านสามารถนำความรู้ไปประยุกต์ใช้ให้เกิดประโยชน์เพียงใด</t>
  </si>
  <si>
    <t>Sum of 4. ความเหมาะสมของระยะเวลาในการจัดการอบรม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</si>
  <si>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</si>
  <si>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</si>
  <si>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</si>
  <si>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</si>
  <si>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</si>
  <si>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</si>
  <si>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</si>
  <si>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Timestamp</t>
  </si>
  <si>
    <t>4. ความเหมาสะมของระยะเวลาในการจัดการอบรม</t>
  </si>
  <si>
    <t>5.  ความเหมาะสมของช่วงเวลาที่ท่านเข้ารับการอบรม</t>
  </si>
  <si>
    <t>6.  ความสะดวกของสถานที่อบรม</t>
  </si>
  <si>
    <t>7.  ความรู้  "ก่อน" การเข้ารับการอบรมของท่านอยู่ในระดับใด</t>
  </si>
  <si>
    <t>8.  ความรู้  "หลัง" การเข้ารับการอบรมของท่านอยู่ในระดับใด</t>
  </si>
  <si>
    <t>11.  หนังสือเรียนมีเนื้อหาสาระ ความชัดเจน และเข้าใจง่าย</t>
  </si>
  <si>
    <t>13.  อาจารย์เข้าสอน - เลิกสอน ตรงเวลา</t>
  </si>
  <si>
    <t>14.  อาจารย์ใช้สื่อการสอนได้เหมาะสมกับเนื้อหา และตอบคำถามได้ชัดเจน</t>
  </si>
  <si>
    <t>15.  ท่านต้องการให้บัณฑิตวิทยาลัยจัดการอบรมรายวิชานี้ในครั้งต่อไปหรือไม่</t>
  </si>
  <si>
    <t xml:space="preserve">เมื่อพิจารณารายข้อพบว่า ข้อที่มีค่าเฉลี่ยสูงสุด คือ คือ ข้อ 13) อาจารย์เข้าสอน –  เลิกสอน ตรงเวลา </t>
  </si>
  <si>
    <t>การจัดการกีฬา</t>
  </si>
  <si>
    <t>พัฒนศึกษา</t>
  </si>
  <si>
    <t>ปริญญาเอก</t>
  </si>
  <si>
    <t>วิทยาศาสตร์ศึกษา</t>
  </si>
  <si>
    <t>เทคโนโลยีและสื่อสารการศึกษา</t>
  </si>
  <si>
    <t xml:space="preserve">   ปริญญาเอก</t>
  </si>
  <si>
    <t>ข้อเสนอแนะจากผู้เข้ารับการอบรม</t>
  </si>
  <si>
    <t>SD</t>
  </si>
  <si>
    <t>วิศวกรรมศาสตร์</t>
  </si>
  <si>
    <t>โยธา</t>
  </si>
  <si>
    <t>Starter 2 (A1)</t>
  </si>
  <si>
    <t>บริหารธุรกิจ</t>
  </si>
  <si>
    <t>พยาบาลศาสตร์</t>
  </si>
  <si>
    <t>เวชปฏิบัติชุมชน</t>
  </si>
  <si>
    <t>Bec</t>
  </si>
  <si>
    <t>Mba</t>
  </si>
  <si>
    <t>BEC</t>
  </si>
  <si>
    <t>MBA</t>
  </si>
  <si>
    <t>Elementary 2 (A2)</t>
  </si>
  <si>
    <t>บริหารธุรกิจ เศรษฐศาสตร์ และการสื่อสาร</t>
  </si>
  <si>
    <t>41-50 ปี</t>
  </si>
  <si>
    <t>การพยาบาลเวชปฎิบัติชุมชน</t>
  </si>
  <si>
    <t>มนุษยศาสตร์</t>
  </si>
  <si>
    <t>ภาษาไทย</t>
  </si>
  <si>
    <t>Intermediate (B1)</t>
  </si>
  <si>
    <t>อุณหภูมิในห้องเย็นเกินไป</t>
  </si>
  <si>
    <t>Pre-Intermediate (B1)</t>
  </si>
  <si>
    <t>วิทยาศาสตร์</t>
  </si>
  <si>
    <t>ฟิสิกส์ประยุกต์</t>
  </si>
  <si>
    <t>วิศวกรรมโยธา</t>
  </si>
  <si>
    <t>พยาบาลเวชปฏิบัติชุมชน</t>
  </si>
  <si>
    <t>บริหาร</t>
  </si>
  <si>
    <t>เกษตรศาสตร์ทรัพยากรธรรมชาติและสิ่งแวดล้อม</t>
  </si>
  <si>
    <t>สัตวศาสตร์</t>
  </si>
  <si>
    <t>เทคโนโลยีสารสนเทศ</t>
  </si>
  <si>
    <t>หลักสูตรและการสอน</t>
  </si>
  <si>
    <t>วิทยาลัยพลังงานทดแทน</t>
  </si>
  <si>
    <t>Smart Grid</t>
  </si>
  <si>
    <t>เป็นclassที่ดีมากครับ</t>
  </si>
  <si>
    <t>การบริหารงานก่อสร้าง</t>
  </si>
  <si>
    <t>Upper-Intermediate (B2)</t>
  </si>
  <si>
    <t>ควรมีกาแฟร้อนให้ผู้เรียนและอาจารย์ทานคับ</t>
  </si>
  <si>
    <t>บริหารธุรกิจ เศรษศาตร์และการสื่อสาร</t>
  </si>
  <si>
    <t>เกษตรศาสตร์ฯ</t>
  </si>
  <si>
    <t>วิทยาศาสตร์การเกษตร</t>
  </si>
  <si>
    <t>มนุษยศาสตร์​</t>
  </si>
  <si>
    <t>สถาปัตยกรรมศาสตร์</t>
  </si>
  <si>
    <t>ศิลปะและการออกแบบ</t>
  </si>
  <si>
    <t>ต้องการให้มีการเพิ่มต่อเนื่องอย่างต่ำ 2 คอร์สต่อเทอม เนื่องจากรหัส 62 ถ้าไม่ผ่าน B1 ภายใน 1 ปีจะเป็นปัญหา</t>
  </si>
  <si>
    <t>เกษตรศาสตร์ ทรัพยากรธรรมชาติและสิ่งแวดล้อม</t>
  </si>
  <si>
    <t>บริหาธุรกิจ</t>
  </si>
  <si>
    <t>สาธารณสุข</t>
  </si>
  <si>
    <t>สาธารณสุขศาสตร์</t>
  </si>
  <si>
    <t>สาธารณสุขศาสตรมหาบัณฑิต</t>
  </si>
  <si>
    <t>วิศวกรรมไฟฟ้า</t>
  </si>
  <si>
    <t>ศึกษาศาสตร์​</t>
  </si>
  <si>
    <t>พัฒนศึกษา​</t>
  </si>
  <si>
    <t>บริหารการศึกษา</t>
  </si>
  <si>
    <t>ควรเรียนวันเสารและอาทิตย์สองวันเพราะอัดวันเดียวหกชั่วโมงเนื้อหาเยอะ ทำให้ไม่ได้ประสิทธิภาพเท่าที่ควร</t>
  </si>
  <si>
    <t>เกษตรศาสตร์</t>
  </si>
  <si>
    <t>ควรจัดการอบรมในลักษณะแบบนี้อย่างต่อเนื่อง</t>
  </si>
  <si>
    <t>เภสัชศาสตร์</t>
  </si>
  <si>
    <t>เภสัชกรรมชุมชน</t>
  </si>
  <si>
    <t>วิทยาสาสตร์การเกษตร</t>
  </si>
  <si>
    <t>ควรมีการติวแนวข้อสอบก่อนสอบเพื่อเป็นแนวทาง</t>
  </si>
  <si>
    <t>วิจัยและประเมินผลการศึกษา</t>
  </si>
  <si>
    <t>สถาปัตยกรรม​ศ​า​ส​ตร​์</t>
  </si>
  <si>
    <t>สถาปัตยกรรม​</t>
  </si>
  <si>
    <t>พลังงาน</t>
  </si>
  <si>
    <t>พลังงานทดแทน</t>
  </si>
  <si>
    <t>เทคโนโลยีชีวภาพ</t>
  </si>
  <si>
    <t>ข้อสอบ ผิดเยอะควรทวนข้อสอบก่อนจัดทำ</t>
  </si>
  <si>
    <t>วิศวกรรมสิ่งแวดล้อม</t>
  </si>
  <si>
    <t>การบริหารการศึกษา</t>
  </si>
  <si>
    <t>วิศวกรรมศาสตร์​</t>
  </si>
  <si>
    <t>วิศวกรรมสิ่งแวดล้อม​</t>
  </si>
  <si>
    <t xml:space="preserve">อยากให้มีการเปิดแบบต่อเนื่อง </t>
  </si>
  <si>
    <t>การสื่อสาร</t>
  </si>
  <si>
    <t>ควรมีการจัดอบรมอีกหนึ่งครั้งในช่วงซัมเมอร์นี้ หากกรณีที่นิสิตเหลือแค่ผลภาษาอังกฤษที่จะใช้ในการยื่นจบ จะได้มีโอกาสอบรมอีกครั้งเพื่อให้สามารถเรียนจบอย่างบูรณ์ในปีการศึกษา 2562 โดยไม่ต้องรอลงทะเบียนในปีการศึกษา 2563 อีก ขอความอนุเคราะห์และช่วยโปรดพิจารด้วย</t>
  </si>
  <si>
    <t>ให้เพิ่มสัดส่วนคะแนนเก็บให้มากกว่านี้</t>
  </si>
  <si>
    <t>จัด ห่างกัน1เดือน แต่ละcourse</t>
  </si>
  <si>
    <t>คติชนวิทยา</t>
  </si>
  <si>
    <t>การพยาบาลเวชปฏิบัติชุมชน</t>
  </si>
  <si>
    <t>การบริหารธุรกิจ</t>
  </si>
  <si>
    <t>51 ปีขึ้นไป</t>
  </si>
  <si>
    <t>ศึกษาศาตร์</t>
  </si>
  <si>
    <t>ต้องขอแสดงความขื่นชม​ ผู้สอนคือ​  ผศ.ดร.ทศพร​ สุรนัคครินทร์​เ​ สอนด้วยความตั้งใจ​ มีความรู้ดีและมีเทคนิคการสอนที้ดี​ เข้าใจง่าย​ มีมนุษยสัมพันธ์และเข้าใจผู้เรียน​ มีคุณภาพดีเยี่ยม​ และต้องขอชื่นชมเจ้าหน้าที่ประสานงานของบัณฑิตวิทยาลัย​ ทั้งประสานงาน​ให้คำแนะ​ในการสมัคร  อธิบายขั้นตอนและระบบการเรียน มีหัวใจบริการ​ ยิ้มแย้มแจ่มใส​  รู้สึกประทับใจมาก​ ชอแสดงความชื่นชม​  จากผู้เรียน​ นายภาณุพงษ์​ คงจันทร์​ ห้องเรียน​305 ครับผม</t>
  </si>
  <si>
    <t>เป็นเป็นคอร์สที่มีประโยชน์มาก ครั้งแรกว่าจะเข้าเรียนเพื่อให้ผ่าน ๆ แต่พอเรียน ๆ ไป กับได้มากกว่าที่คิด แถมผู้สอนยังสอนได้สนุกมาก ๆ</t>
  </si>
  <si>
    <t>คณะเกษตรศาสตร์​ทรัพยากร​ธรรมชาติ​และ​สิ่ง​แวดล้อม​</t>
  </si>
  <si>
    <t>วิทยาศาสตร์​การเกษตร</t>
  </si>
  <si>
    <t>ควรมีการเปิดทุกเดือนเพื่อเพิ่มโอกาสให้มากขึ้น</t>
  </si>
  <si>
    <t>พลังงานทดแทนและสมาร์ทกริด</t>
  </si>
  <si>
    <t>สมาร์ตกริตเทคโนโลยี</t>
  </si>
  <si>
    <t>พยาบาลศาสตร์มหาบัญฑิต</t>
  </si>
  <si>
    <t>บริหารธุรกิจเศรษฐศาสตร์และการสื่อสาร</t>
  </si>
  <si>
    <t>บัญชี</t>
  </si>
  <si>
    <t>ศึกษาศสตร์</t>
  </si>
  <si>
    <t>วิจัยและประเมินผลทางการศึกษา</t>
  </si>
  <si>
    <t>วิทยาศาสตร์การแพทย์</t>
  </si>
  <si>
    <t>ปรสิตวิทยา</t>
  </si>
  <si>
    <t>จุลชีววิทยา</t>
  </si>
  <si>
    <t>สถิติ</t>
  </si>
  <si>
    <t>อยากให้ลดเกณฑ์การผ่านภาษาอังกฤษลงมาหน่อยค่ะ, ให้อาจารย์ชาวไทยสอนตลอดไปค่ะ</t>
  </si>
  <si>
    <t>วิทยาศาสตร์สิ่งแวดล้อม</t>
  </si>
  <si>
    <t xml:space="preserve">ขอบคุณทางบัณฑิตมากนะคะที่จัดกิจกรรมดีๆแบบนี้ให้กับนิสิตมน.เพื่อเพิ่มทางเลือกในการยื่นผลภาษาอังกฤษ จึงขอเสนอแนะดังนี้
 1.อาจารย์สอนดี มีหลักการจดจำในแต่ละเนื้อหาบทเรียนได้ดีมาก สอนสนุก เข้าใจง่าย อีกทั้งยัง เป็นกำลังใจให้นักศึกษาที่มาเรียนทุกคนในช่วงใกล้สอบอีกด้วย 
ปล. หากทางบัณฑิตมีการจัดอบรมให้กับนิสิตกลุ่มเรียนภาษาอังกฤษในกลุ่ม upper นี้อีก ก็อยากให้อ.ทศพล คนนี้มาสอนเหมือนเดิมค่ะ 🙏🏼หรือเป็นอ.คนไทยก็ได้ค่ะ 
2. สำหรับด้านเนื้อหาบทเรียน มันค่อนข้างเยอะและบางเรื่องค่อนข้างยากค่ะ แต่อยากให้เพิ่มเนื้อหาในเรื่องการเขียน essay เพิ่มเติม เพราะการบ้านส่วนใหญ่ต้องเขียน essay นะคะ 
3. หลักฐานที่แสดงว่าผ่านการเรียนและสอบผ่านคอร์สนี้แล้ว น่าจะสามารถปริ๊นออกจากในระบบได้เลย เพื่อยืนยันผลคะแนนของนิสิตจะได้ทำได้ง่ายและไม่เป็นภาระต่อเจ้าหน้าที่ในการที่นิสิตไปขอเอกสารหลักฐานนะคะ  </t>
  </si>
  <si>
    <t>การจัดการเรียนการสอนครั้งนี้อาจารย์น่ารักมากๆ..สอนได้ละเอียดทำให้นิสิตเกิดความเข้าใจมากขึ้นค่ะ</t>
  </si>
  <si>
    <t>ขอขอบคุณอาจารย์ พี่ๆน้องๆเจ้าหน้าที่สำหรับการให้บริการที่เป็นกันเอง</t>
  </si>
  <si>
    <t>ครุศา</t>
  </si>
  <si>
    <t>ขอบคุณสำหรับการจัดหลักสูตรที่ดีแก่นิสิต</t>
  </si>
  <si>
    <t>ควรมีการเปิดรอบ Summer</t>
  </si>
  <si>
    <t>พยาบาล</t>
  </si>
  <si>
    <t>การพยาบาลผู้ใหญ่และผู้สูงอายุ</t>
  </si>
  <si>
    <t>การบัญชี</t>
  </si>
  <si>
    <t>ควรจะดำเนินการให้มีในทุกๆภาคเรียน จะเป็นประโยชน์แก่นิสิตระดับบัณฑิตศึกษาอย่างมาก</t>
  </si>
  <si>
    <t>วิทยาศาสตร์การประมง</t>
  </si>
  <si>
    <t>สังคมศาสตร์</t>
  </si>
  <si>
    <t>รัฐศาสตรมหาบัณฑิต</t>
  </si>
  <si>
    <t>ข้อคิดเห็นและข้อเสนอแนะอื่นๆ</t>
  </si>
  <si>
    <t>เกษตร​ศาสตร์​</t>
  </si>
  <si>
    <t>วิทยาศาสตร์​การเกษตร​</t>
  </si>
  <si>
    <t xml:space="preserve">ควรเปิดสอนอย่างต่อเนื่อง​ เพื่อให้นิสิต​ได้พัฒนา​ตัวเอง​ </t>
  </si>
  <si>
    <t>เทคโนโลยีชีวภาพทางการเกษตร</t>
  </si>
  <si>
    <t>สหเวชศาสตร์</t>
  </si>
  <si>
    <t>ชีวเวชศาสตร์</t>
  </si>
  <si>
    <t>ดีมากๆๆๆค่ะ อยากให้จัดต่อไปเรื่อยๆ</t>
  </si>
  <si>
    <t>คอมพิวเตอร์</t>
  </si>
  <si>
    <t>ห้องสอบเล็กเกินไป ควรจัดสรรพื้นที่ให้มีระยะห่างกันมากกว่านี้ และข้อสอบควรมีการสลับชุดกันด้วยค่ะ</t>
  </si>
  <si>
    <t>มนุษย์ศาตร์</t>
  </si>
  <si>
    <t>เคมีอุตสาหกรรม</t>
  </si>
  <si>
    <t>เกษตร</t>
  </si>
  <si>
    <t>ภูมิสารสนเทศศาสตร์</t>
  </si>
  <si>
    <t>วิชาการบริหารธุรกิจ</t>
  </si>
  <si>
    <t>วิจัยและประเมินทางการศึกษา</t>
  </si>
  <si>
    <t>อาจารย์สอนสนุกค่ะ</t>
  </si>
  <si>
    <t>เวชปฎิบัติชุมชน</t>
  </si>
  <si>
    <t>เวลามันสั้นไป ทำให้อาจารย์ต้องเร่งสอนใน 1 เดือน ทำให้ผู้เรียนจดจำลำบาก</t>
  </si>
  <si>
    <t>การบริหารการพยาบ่ล</t>
  </si>
  <si>
    <t>วันที่ 1 กุมภาพันธ์ 2563</t>
  </si>
  <si>
    <t xml:space="preserve">    1. Elementary 2 (A2)                        จำนวน 38 คน</t>
  </si>
  <si>
    <t xml:space="preserve">    2. Intermediate (B1)                         จำนวน 30 คน</t>
  </si>
  <si>
    <t xml:space="preserve">    5. Upper - Intermediate (B2)              จำนวน 15 คน</t>
  </si>
  <si>
    <t>ในครั้งนี้ จำนวนทั้งสิ้น 144 คน จำแนกเป็น</t>
  </si>
  <si>
    <t>สถาปัตยกรรม​ศ​า​ส​ตร์</t>
  </si>
  <si>
    <t>สถาปัตยกรรม​ศาสตร์</t>
  </si>
  <si>
    <t>พยาบาลเวชปฎิบัติชุมชน</t>
  </si>
  <si>
    <t>คณะ</t>
  </si>
  <si>
    <t>สาขา</t>
  </si>
  <si>
    <t>เกษตรศาสตร์ ​ทรัพยากร​ธรรมชาติ​และ​สิ่ง​แวดล้อม​</t>
  </si>
  <si>
    <t>การบริหารการพยาบาล</t>
  </si>
  <si>
    <t xml:space="preserve">บริหารธุรกิจ </t>
  </si>
  <si>
    <t xml:space="preserve">Elementary 2 (A2)     </t>
  </si>
  <si>
    <t xml:space="preserve">Intermediate (B1)  </t>
  </si>
  <si>
    <t xml:space="preserve">Starter (A 1)   </t>
  </si>
  <si>
    <t xml:space="preserve">Upper - Intermediate (B2) </t>
  </si>
  <si>
    <t xml:space="preserve">     จากตารางพบว่า กลุ่ม Elementary 2 (A2) เป็นเพศหญิง คิดเป็นร้อยละ 19.44 เพศชาย คิดเป็นร้อยละ 6.94</t>
  </si>
  <si>
    <t>กลุ่ม Intermediate (B1) เป็นเพศหญิง คิดเป็นร้อยละ 11.11 เพศชาย คิดเป็นร้อยละ 9.72</t>
  </si>
  <si>
    <t>กลุ่ม Starter (A 1)  เป็นเพศหญิง คิดเป็นร้อยละ 11.11 เพศชาย คิดเป็นร้อยละ 10.42</t>
  </si>
  <si>
    <t>กลุ่ม Upper - Intermediate (B2) เป็นเพศหญิง คิดเป็นร้อยละ 5.56 เพศชาย คิดเป็นร้อยละ 4.86</t>
  </si>
  <si>
    <t xml:space="preserve">   20 - 30 ปี</t>
  </si>
  <si>
    <t xml:space="preserve">   31 - 40 ปี</t>
  </si>
  <si>
    <t xml:space="preserve">   41 - 50 ปี</t>
  </si>
  <si>
    <t xml:space="preserve">   51 ปีขึ้นไป</t>
  </si>
  <si>
    <t xml:space="preserve">     จากตารางพบว่า กลุ่ม Elementary 2 (A2) ส่วนใหญ่เป็นนิสิตปริญญาโท คิดเป็นร้อยละ 15.91 รองลงมาคือ  </t>
  </si>
  <si>
    <t xml:space="preserve">นิสิตปริญญาเอก คิดเป็นร้อยละ 10.42 กลุ่ม Intermediate (B1) ส่วนใหญ่เป็นนิสิตปริญญาโท คิดเป็นร้อยละ 13.19 </t>
  </si>
  <si>
    <t>ส่วนใหญ่เป็นนิสิตปริญญาโท คิดเป็นร้อยละ 9.03 รองลงมาคือ นิสิตปริญญาเอก คิดเป็นร้อยละ 1.39</t>
  </si>
  <si>
    <t xml:space="preserve">   คณะบริหารธุรกิจ เศรษฐศาสตร์และการสื่อสาร</t>
  </si>
  <si>
    <t xml:space="preserve">   คณะวิทยาศาสตร์</t>
  </si>
  <si>
    <t xml:space="preserve">   คณะศึกษาศาสตร์</t>
  </si>
  <si>
    <t xml:space="preserve">   คณะพยาบาลศาสตร์</t>
  </si>
  <si>
    <t xml:space="preserve">   คณะสถาปัตยกรรมศาสตร์</t>
  </si>
  <si>
    <t xml:space="preserve">   คณะสาธารณสุขศาสตร์</t>
  </si>
  <si>
    <t xml:space="preserve">   คณะมนุษยศาสตร์</t>
  </si>
  <si>
    <t xml:space="preserve">   คณะวิศวกรรมศาสตร์</t>
  </si>
  <si>
    <t xml:space="preserve">   คณะเกษตรศาสตร์ ทรัพยากรธรรมชาติและสิ่งแวดล้อม</t>
  </si>
  <si>
    <t xml:space="preserve">   คณะสหเวชศาสตร์</t>
  </si>
  <si>
    <t xml:space="preserve">   คณะวิทยาศาสตร์การแพทย์</t>
  </si>
  <si>
    <t xml:space="preserve">   คณะเภสัชศาสตร์</t>
  </si>
  <si>
    <t xml:space="preserve">   คณะสังคมศาสตร์</t>
  </si>
  <si>
    <t xml:space="preserve">     จากตารางแสดงจำนวนผู้เข้าร่วมรับการอบรมจำแนกตามคณะ/วิทยาลัย พบว่า กลุ่ม Elementary 2 (A2) </t>
  </si>
  <si>
    <t xml:space="preserve">ส่วนใหญ่เป็นนิสิตสังกัดคณะบริหารธุรกิจ เศรษฐศาสตร์และการสื่อสาร คิดเป็นร้อยละ 6.94 รองลงมาคือ  </t>
  </si>
  <si>
    <t xml:space="preserve">คิดเป็นร้อยละ 6.25 รองลงมาคือ คณะบริหารธุรกิจ เศรษฐศาสตร์และการสื่อสาร คิดเป็นร้อยละ 4.17 </t>
  </si>
  <si>
    <t xml:space="preserve">รองลงมาคือ คณะศึกษาศาสตร์ คณะพยาบาลศาสตร์ และคณะวิศวกรรมศาสตร์ คิดเป็นร้อยละ 2.78 </t>
  </si>
  <si>
    <t xml:space="preserve">กลุ่ม Starter (A 1) ส่วนใหญ่สังกัดคณะบริหารธุรกิจ เศรษฐศาสตร์และการสื่อสาร คิดเป็นร้อยละ 4.17 </t>
  </si>
  <si>
    <t xml:space="preserve">รองลงมาคือ คณะศึกษาศาสตร์ คณะสาธารณสุขศาสตร์ คณะเกษตรศาสตร์ ทรัพยากรธรรมชาติและสิ่งแวดล้อม  </t>
  </si>
  <si>
    <t xml:space="preserve">   สาขาวิชาวิจัยและประเมินผลการศึกษา</t>
  </si>
  <si>
    <t xml:space="preserve">   สาขาวิชาการสื่อสาร</t>
  </si>
  <si>
    <t xml:space="preserve">   สาขาวิชาหลักสูตรและการสอน</t>
  </si>
  <si>
    <t xml:space="preserve">   สาขาวิชาสัตวศาสตร์</t>
  </si>
  <si>
    <t xml:space="preserve">   สาขาวิชาวิทยาศาสตร์การเกษตร</t>
  </si>
  <si>
    <t xml:space="preserve">   สาขาวิชาเทคโนโลยีชีววภาพทางการเกษตร</t>
  </si>
  <si>
    <t xml:space="preserve">   สาขาวิชาชีวเวชศาสตร์</t>
  </si>
  <si>
    <t xml:space="preserve">   สาขาวิชาคอมพิวเตอร์</t>
  </si>
  <si>
    <t xml:space="preserve">   สาขาวิชาวิศวกรรมไฟฟ้า</t>
  </si>
  <si>
    <t xml:space="preserve">   สาขาวิชาสาธารณสุขศาสตร์</t>
  </si>
  <si>
    <t xml:space="preserve">   สาขาวิชาฟิสิกส์ประยุกต์</t>
  </si>
  <si>
    <t xml:space="preserve">   สาขาวิชาเทคโนโลยีสารสนเทศ</t>
  </si>
  <si>
    <t xml:space="preserve">   สาขาวิชาภาษาไทย</t>
  </si>
  <si>
    <t xml:space="preserve">   สาขาวิชาสถาปัตยกรรมศาสตร์</t>
  </si>
  <si>
    <t xml:space="preserve">   สาขาวิชาพัฒนศึกษา</t>
  </si>
  <si>
    <t xml:space="preserve">   สาขาวิชาบริหารธุรกิจ </t>
  </si>
  <si>
    <t xml:space="preserve">   สาขาวิชาพลังงานทดแทนและสมาร์ตกริดเทคโนโลยี</t>
  </si>
  <si>
    <t xml:space="preserve">   สาขาวิชาเภสัชกรรมชุมชน</t>
  </si>
  <si>
    <t xml:space="preserve">   สาขาวิชาสถิติ</t>
  </si>
  <si>
    <t xml:space="preserve">   สาขาวิชาเทคโนโลยีและสื่อสารการศึกษา</t>
  </si>
  <si>
    <t xml:space="preserve">   สาขาวิชารัฐศาสตรมหาบัณฑิต</t>
  </si>
  <si>
    <t xml:space="preserve">   สาขาวิชาวิทยาศาสตร์การประมง</t>
  </si>
  <si>
    <t xml:space="preserve">   สาขาวิชาวิทยาศาสตร์ศึกษา</t>
  </si>
  <si>
    <t xml:space="preserve">   สาขาวิชาภูมิสารสนเทศศาสตร์</t>
  </si>
  <si>
    <t xml:space="preserve">   สาขาวิชาเคมีอุตสาหกรรม</t>
  </si>
  <si>
    <t xml:space="preserve">   สาขาวิชาวิศวกรรมโยธา</t>
  </si>
  <si>
    <t xml:space="preserve">   สาขาวิชาศิลปะและการออกแบบ</t>
  </si>
  <si>
    <t xml:space="preserve">   สาขาวิชาวิศวกรรมสิ่งแวดล้อม</t>
  </si>
  <si>
    <t xml:space="preserve">   สาขาวิชาการพยาบาลเวชปฏิบัติชุมชน</t>
  </si>
  <si>
    <t xml:space="preserve">   สาขาวิชาคติชนวิทยา</t>
  </si>
  <si>
    <t xml:space="preserve">   สาขาวิชาการบริหารการศึกษา</t>
  </si>
  <si>
    <t xml:space="preserve">   สาขาวิชาการพยาบาลผู้ใหญ่และผู้สูงอายุ</t>
  </si>
  <si>
    <t xml:space="preserve">   สาขาวิชาการบริหารงานก่อสร้าง</t>
  </si>
  <si>
    <t xml:space="preserve">   สาขาวิชาการจัดการกีฬา</t>
  </si>
  <si>
    <t xml:space="preserve">   สาขาวิชาจุลชีววิทยา</t>
  </si>
  <si>
    <t xml:space="preserve">   สาขาวิชาวิทยาศาสตร์สิ่งแวดล้อม</t>
  </si>
  <si>
    <t xml:space="preserve">     จากตารางพบว่า กลุ่ม Elementary 2 (A2) มีอายุระหว่าง 20 - 30 ปี คิดเป็นร้อยละ 13.19 รองลงมาคือ</t>
  </si>
  <si>
    <t xml:space="preserve">31 - 40 ปี คิดเป็นร้อยละ 9.03 กลุ่ม Intermediate (B1) ส่วนใหญ่มีอายุระหว่าง 20 - 30 ปี คิดเป็นร้อยละ 11.81 </t>
  </si>
  <si>
    <t xml:space="preserve">คิดเป็นร้อยละ 13.19 รองลงมาคือ 30 - 40 ปี คิดเป็นร้อยละ 4.86 กลุ่ม Starter (A 1) อายุระหว่าง 20 - 30 ปี  </t>
  </si>
  <si>
    <t xml:space="preserve">คิดเป็นร้อยละ 14.58 รองลงมาคือ 30 - 40 ปี คิดเป็นร้อยละ 4.17 กลุ่ม Upper - Intermediate (B2) </t>
  </si>
  <si>
    <t>อายุระหว่าง 31 - 40 ปี คิดเป็นร้อยละ 5.56 รองลงมาคือ 40 - 50 ปี คิดเป็นร้อยละ 3.47</t>
  </si>
  <si>
    <t>คิดเป็นร้อยละ 18.06 รองลงมาคือ นิสิตปริญญาเอก คิดเป็นร้อยละ 2.78 กลุ่ม Starter (A 1) ส่วนใหญ่เป็นนิสิต</t>
  </si>
  <si>
    <t xml:space="preserve">    4. Starter (A 1)                                 จำนวน 31 คน</t>
  </si>
  <si>
    <t xml:space="preserve">   วิทยาลัยพลังงานทดแทนและสมาร์ตกริดเทคโนโลยี</t>
  </si>
  <si>
    <t>และคณะพยาบาลศาสตร์ คิดเป็นร้อยละ 3.47 กลุ่ม Upper - Intermediate (B2) ส่วนใหญ่สังกัดคณะศึกษาศาสตร์</t>
  </si>
  <si>
    <t xml:space="preserve">คณะศึกษาศาสตร์ คิดเป็นร้อยละ 6.25 กลุ่ม Intermediate (B1) ส่วนใหญ่สังกัดคณะศึกษาศาสตร์ </t>
  </si>
  <si>
    <t xml:space="preserve">   สาขาวิชาการบริหารการพยาบาล</t>
  </si>
  <si>
    <t xml:space="preserve">     จากตารางแสดงจำนวนผู้เข้าร่วมรับการอบรมจำแนกตามสาขาวิชา พบว่า กลุ่ม Elementary 2 (A2) </t>
  </si>
  <si>
    <t>ส่วนใหญ่สาขาวิชาบริหารธุรกิจ คิดเป็นร้อยละ 4.86 รองลงมาคือ สาขาวิชาสาธารณสุขศาสตร์ คิดเป็นร้อยละ</t>
  </si>
  <si>
    <t>2.78 กลุ่ม Intermediate (B1) ส่วนใหญ่สาขาวิชาบริหารธุรกิจ คิดเป็นร้อยละ 4.17</t>
  </si>
  <si>
    <t xml:space="preserve">รองลงมาคือ สาขาวิชาวิทยาศาสตร์การเกษตร และสาขาวิชาการบริหารการศึกษา คิดเป็นร้อยละ 2.78 </t>
  </si>
  <si>
    <t>สาขาวิชาเคมีอุตสาหกรรม คิดเป็นร้อยละ 2.08 กลุ่ม Starter (A 1) ส่วนใหญ่สาขาวิชาบริหารธุรกิจ</t>
  </si>
  <si>
    <t xml:space="preserve">คิดเป็นร้อยละ 4.17 รองลงมาคือ สาขาวิชาการพยาบาลเวชปฏิบัติชุมชน และสาขาวิชาสาธารณสุขศาสตร์ </t>
  </si>
  <si>
    <t xml:space="preserve">คิดเป็นร้อยละ 2.78 กลุ่ม Upper - Intermediate (B2) ส่วนใหญ่สาขาวิชาการจัดการกีฬา </t>
  </si>
  <si>
    <t>คิดเป็นร้อยละ 1.39</t>
  </si>
  <si>
    <t>EPE (Elementary 2) N=38</t>
  </si>
  <si>
    <t>ตาราง 6 แสดงผลการประเมินโครงการฯ กลุ่ม Elementary 2 (A2)</t>
  </si>
  <si>
    <t>สำหรับนิสิตบัณฑิตศึกษา ในกลุ่ม Elementary 2 (A2) พบว่า ภาพรวมมีความพึงพอใจอยู่ในระดับมาก</t>
  </si>
  <si>
    <t>ภาพรวม อยู่ในระดับปานกลาง (ค่าเฉลี่ย 2.74)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</si>
  <si>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4.05) </t>
  </si>
  <si>
    <t>ตาราง 8 แสดงผลการประเมินโครงการฯ กลุ่ม Intermediate (B1)</t>
  </si>
  <si>
    <t>สำหรับนิสิตบัณฑิตศึกษา ในกลุ่ม Intermediate (B1) พบว่า ภาพรวมมีความพึงพอใจอยู่ในระดับมาก</t>
  </si>
  <si>
    <t>(ค่าเฉลี่ยเท่ากับ 4.49) เมื่อพิจารณารายข้อพบว่า ข้อที่มีค่าเฉลี่ยสูงสุด คือ ข้อ 15) ต้องการให้บัณฑิตวิทยาลัย</t>
  </si>
  <si>
    <t>ตาราง 9 แสดงค่าเฉลี่ย ค่าเบี่ยงเบนมาตรฐาน และระดับความรู้ ความเข้าใจเกี่ยวกับกิจกรรมในโครงการฯ (N = 30)</t>
  </si>
  <si>
    <t>กลุ่ม Intermediate (B1) (N =  30)</t>
  </si>
  <si>
    <t>ภาพรวม อยู่ในระดับปานกลาง (ค่าเฉลี่ย 3.07)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</si>
  <si>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4.10) </t>
  </si>
  <si>
    <t>ตาราง 11 แสดงค่าเฉลี่ย ค่าเบี่ยงเบนมาตรฐาน และระดับความรู้ ความเข้าใจเกี่ยวกับกิจกรรมในโครงการฯ (N = 30)</t>
  </si>
  <si>
    <t>ตรงเวลาอยู่ในระดับมากที่สุด (ค่าเฉลี่ยเท่ากับ 4.73) รองลงมาคือ ข้อ 12) อาจารย์อธิบายเนื้อหาวิชาได้อย่างชัดเจน</t>
  </si>
  <si>
    <t>ภาพรวม อยู่ในระดับปานกลาง (ค่าเฉลี่ย 2.93) และหลังเข้ารับการอบรมค่าเฉลี่ยความรู้ ความเข้าใจสูงขึ้น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</si>
  <si>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</si>
  <si>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(A1)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</si>
  <si>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</si>
  <si>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กลุ่ม Starter (A1)(N =  31)</t>
  </si>
  <si>
    <t>ตาราง 13 แสดงค่าเฉลี่ย ค่าเบี่ยงเบนมาตรฐาน และระดับความรู้ ความเข้าใจเกี่ยวกับกิจกรรมในโครงการฯ (N = 31)</t>
  </si>
  <si>
    <t>สำหรับนิสิตบัณฑิตศึกษา ในกลุ่ม Starter (A1) พบว่า ภาพรวมมีความพึงพอใจอยู่ในระดับมากที่สุด</t>
  </si>
  <si>
    <t>ภาพรวม อยู่ในระดับปานกลาง (ค่าเฉลี่ย 3.16)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</si>
  <si>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4.19)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</si>
  <si>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</si>
  <si>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14 แสดงผลการประเมินโครงการฯ กลุ่ม Upper - Intermediate (B2)</t>
  </si>
  <si>
    <t>ตาราง 15 แสดงค่าเฉลี่ย ค่าเบี่ยงเบนมาตรฐาน และระดับความรู้ ความเข้าใจเกี่ยวกับกิจกรรมในโครงการฯ (N = 15)</t>
  </si>
  <si>
    <t>กลุ่ม Upper - Intermediate (B2) (N = 15)</t>
  </si>
  <si>
    <t>EPE Upper - Intermediate (B2)</t>
  </si>
  <si>
    <t>สำหรับนิสิตบัณฑิตศึกษา ในกลุ่ม Upper - Intermediate (B2) พบว่า ภาพรวมมีความพึงพอใจอยู่ใน</t>
  </si>
  <si>
    <t xml:space="preserve">ความสะดวกในการสมัครเข้ารับการอบรม ข้อ 12) อาจารย์อธิบายเนื้อหาวิชาได้อย่างชัดเจนและเข้าใจง่าย </t>
  </si>
  <si>
    <t>ภาพรวม อยู่ในระดับปานกลาง (ค่าเฉลี่ย 2.87) และหลังเข้ารับการอบรมค่าเฉลี่ยความรู้ ความเข้าใจสูงขึ้น</t>
  </si>
  <si>
    <t xml:space="preserve">อยู่ในระดับมากที่สุด (ค่าเฉลี่ย 4.53) </t>
  </si>
  <si>
    <t xml:space="preserve">กลุ่ม Elementary 2 (A2)     </t>
  </si>
  <si>
    <t>กลุ่ม Intermediate (B1)</t>
  </si>
  <si>
    <t xml:space="preserve"> N =30</t>
  </si>
  <si>
    <t>EPE Intermediate (B1) N =30</t>
  </si>
  <si>
    <t>EPE (Starter (A1) N =31</t>
  </si>
  <si>
    <t xml:space="preserve"> N =15</t>
  </si>
  <si>
    <t>1.ควรเปิดสอนอย่างต่อเนื่อง​ เพื่อให้นิสิต​ได้พัฒนา​ตัวเอง​ อยากให้จัดต่อไปเรื่อยๆ</t>
  </si>
  <si>
    <t>2.ข้อสอบ ผิดเยอะควรทวนข้อสอบก่อนจัดทำ</t>
  </si>
  <si>
    <t>3.ห้องสอบเล็กเกินไป ควรจัดสรรพื้นที่ให้มีระยะห่างกันมากกว่านี้</t>
  </si>
  <si>
    <t>และข้อสอบควรมีการสลับชุดกัน</t>
  </si>
  <si>
    <t>1.เป็น class ที่ดีมาก</t>
  </si>
  <si>
    <t>ทำให้ไม่ได้ประสิทธิภาพเท่าที่ควร</t>
  </si>
  <si>
    <t>ที่จะใช้ในการยื่นจบ จะได้มีโอกาสอบรมอีกครั้งเพื่อให้สามารถเรียนจบอย่างบูรณ์</t>
  </si>
  <si>
    <t xml:space="preserve">ในปีการศึกษา 2562 โดยไม่ต้องรอลงทะเบียนในปีการศึกษา 2563 </t>
  </si>
  <si>
    <t xml:space="preserve">2.ควรเรียนวันเสารและอาทิตย์สองวันเพราะอัดวันเดียวหกชั่วโมงเนื้อหาเยอะ </t>
  </si>
  <si>
    <t>3.ควรจัดการอบรมในลักษณะแบบนี้อย่างต่อเนื่อง</t>
  </si>
  <si>
    <t>4.ควรมีการจัดอบรมอีกหนึ่งครั้งในช่วงซัมเมอร์นี้ หากกรณีที่นิสิตเหลือแค่ผลภาษาอังกฤษ</t>
  </si>
  <si>
    <t>6.การจัดการเรียนการสอนครั้งนี้อาจารย์ๆสอนได้ละเอียดทำให้นิสิตเกิดความเข้าใจมากขึ้น</t>
  </si>
  <si>
    <t xml:space="preserve">9.ระยะเวลาในการสอนน้อยเกินไปทำให้อาจารย์ต้องเร่งสอนใน 1 เดือน </t>
  </si>
  <si>
    <t>8.ควรจะดำเนินการให้มีในทุกๆภาคเรียน จะเป็นประโยชน์แก่นิสิตอย่างมาก</t>
  </si>
  <si>
    <t xml:space="preserve">1.ต้องการให้มีการเพิ่มต่อเนื่องอย่างต่ำ 2 คอร์สต่อเทอม </t>
  </si>
  <si>
    <t>เนื่องจากรหัส 62 ถ้าไม่ผ่าน B1 ภายใน 1 ปีจะเป็นปัญหา</t>
  </si>
  <si>
    <t>2.ควรจัดห่างกัน 1 เดือน แต่ละ course</t>
  </si>
  <si>
    <t>3.ควรมีการเปิดทุกเดือนเพื่อเพิ่มโอกาสให้มากขึ้น</t>
  </si>
  <si>
    <t>กลุ่ม Startwe (A1)</t>
  </si>
  <si>
    <t>1.ควรมีการติวแนวข้อสอบก่อนสอบเพื่อเป็นแนวทาง</t>
  </si>
  <si>
    <t xml:space="preserve">2.เป็นคอร์สที่มีประโยชน์มาก </t>
  </si>
  <si>
    <t>4.ควรมีการเปิดรอบ Summer</t>
  </si>
  <si>
    <t>3..ขอบคุณสำหรับการจัดหลักสูตรที่ดีแก่นิสิต</t>
  </si>
  <si>
    <t>5.อาจารย์สอนดี</t>
  </si>
  <si>
    <t>กลุ่ม Upper - Intermediate (B2)</t>
  </si>
  <si>
    <t>1.ให้เพิ่มสัดส่วนคะแนนเก็บให้มากกว่านี้</t>
  </si>
  <si>
    <t xml:space="preserve">3.ขอบคุณทางบัณฑิตวิทยาลัยที่จัดกิจกรรมดีๆแบบนี้ให้กับนิสิต </t>
  </si>
  <si>
    <t>5.อยากให้ลดเกณฑ์การผ่านภาษาอังกฤษและให้อาจารย์ชาวไทยสอนตลอดไป</t>
  </si>
  <si>
    <t>7.ขอขอบคุณอาจารย์และเจ้าหน้าที่สำหรับการให้บริการที่เป็นกันเอง</t>
  </si>
  <si>
    <t>จำนวน 30 คน</t>
  </si>
  <si>
    <t>จำนวน 31 คน</t>
  </si>
  <si>
    <t>จำนวน 15 คน</t>
  </si>
  <si>
    <t>(ค่าเฉลี่ยเท่ากับ 4.40) เมื่อพิจารณารายข้อพบว่า ข้อที่มีค่าเฉลี่ยสูงสุด คือ ข้อ 13) อาจารย์เข้าสอน -</t>
  </si>
  <si>
    <t>เลิกสอน ตรงเวลา (ค่าเฉลี่ยเท่ากับ 4.79) รองลงมาคือ ข้อ 12) อาจารย์อธิบายเนื้อหาวิชาได้อย่างชัดเจน</t>
  </si>
  <si>
    <t>อยู่ในระดับมากที่สุด (ค่าเฉลี่ยเท่ากับ 4.68)</t>
  </si>
  <si>
    <t xml:space="preserve">และเข้าใจง่าย และ ข้อ 14) อาจารย์ใช้สื่อการสอนได้เหมาะสมกับเนื้อหาและตอบคำถามได้ชัดเจน </t>
  </si>
  <si>
    <t xml:space="preserve">(ค่าเฉลี่ยเท่ากับ 4.48) เมื่อพิจารณารายข้อพบว่า ข้อที่มีค่าเฉลี่ยสูงสุด คือ ข้อ 13) อาจารย์เข้าสอน – เลิกสอน </t>
  </si>
  <si>
    <t xml:space="preserve">(ค่าเฉลี่ยเท่ากับ 4.62) เมื่อพิจารณารายข้อพบว่า ข้อที่มีค่าเฉลี่ยสูงสุด คือ ข้อ 13) อาจารย์เข้าสอน – เลิกสอน </t>
  </si>
  <si>
    <t xml:space="preserve">ตรงเวลาอยู่ในระดับมากที่สุด (ค่าเฉลี่ยเท่ากับ 4.81) รองลงมาคือ ข้อ 15) ท่านต้องการให้บัณฑิตวิทยาลัย </t>
  </si>
  <si>
    <t xml:space="preserve">ข้อ 13) อาจารย์เข้าสอน – เลิกสอน ตรงเวลา ข้อ 14) อาจารย์ใช้สื่อการสอนได้เหมาะสมกับเนื้อหา </t>
  </si>
  <si>
    <t>และเข้าใจง่าย และ ข้อ 14) อาจารย์ใช้สื่อการสอนได้เหมาะสมกับเนื้อหา และตอบคำถามได้ชัดเจน</t>
  </si>
  <si>
    <t>อยู่ในระดับมากที่สุด (ค่าเฉลี่ยเท่ากับ 4.63)</t>
  </si>
  <si>
    <t>1. กลุ่ม Elementary 2 (A2) พบว่า จำนวนผู้เข้ารับการอบรมจำแนกตามเพศ เป็นเพศหญิง</t>
  </si>
  <si>
    <t xml:space="preserve">คิดเป็นร้อยละ 19.44 เพศชาย คิดเป็นร้อยละ 6.94 แสดงจำนวนผู้เข้ารับการอบรมจำแนกตามอายุ </t>
  </si>
  <si>
    <t xml:space="preserve">พบว่า ส่วนใหญ่เป็นนิสิตปริญญาโท คิดเป็นร้อยละ 15.91 รองลงมาคือ นิสิตปริญญาเอก </t>
  </si>
  <si>
    <t xml:space="preserve">คิดเป็นร้อยละ 10.42 แสดงจำนวนผู้เข้ารับการอบรมจำแนกตามคณะ/วิทยาลัย พบว่า  </t>
  </si>
  <si>
    <t>ส่วนใหญ่เป็นนิสิตสังกัดคณะบริหารธุรกิจ เศรษฐศาสตร์และการสื่อสาร คิดเป็นร้อยละ 6.94</t>
  </si>
  <si>
    <t xml:space="preserve">รองลงมาคือ คณะศึกษาศาสตร์ คิดเป็นร้อยละ 6.25 แสดงจำนวนผู้เข้ารับการอบรมจำแนกตามสาขาวิชา </t>
  </si>
  <si>
    <t>พบว่า ส่วนใหญ่สาขาวิชาบริหารธุรกิจ คิดเป็นร้อยละ 4.86 รองลงมาคือ สาขาวิชาสาธารณสุขศาสตร์</t>
  </si>
  <si>
    <t>คิดเป็นร้อยละ 2.78</t>
  </si>
  <si>
    <t xml:space="preserve">              2. กลุ่ม Intermediate (B1) พบว่า จำนวนผู้เข้ารับการอบรมจำแนกตามเพศเป็นเพศหญิง</t>
  </si>
  <si>
    <t xml:space="preserve">คิดเป็นร้อยละ 11.11 เพศชาย คิดเป็นร้อยละ 9.72 แสดงจำนวนผู้เข้ารับการอบรมจำแนกตามอายุ </t>
  </si>
  <si>
    <t xml:space="preserve">จำนวนผู้เข้ารับการอบรมจำแนกตามคณะ/วิทยาลัย พบว่า เป็นนิสิตสังกัดคณะศึกษาศาสตร์ </t>
  </si>
  <si>
    <t>รองลงมาคือ สาขาวิชาวิทยาศาสตร์การเกษตร และสาขาวิชาการบริหารการศึกษา คิดเป็นร้อยละ 2.78</t>
  </si>
  <si>
    <t>เป็นเพศชาย คิดเป็นร้อยละ 11.81 เพศหญิง คิดเป็นร้อยละ 9.03 แสดงจำนวนผู้เข้ารับการอบรม</t>
  </si>
  <si>
    <t xml:space="preserve">เป็นนิสิตปริญญาโท คิดเป็นร้อยละ 18.06 รองลงมาคือ นิสิตปริญญาเอก คิดเป็นร้อยละ 2.78 </t>
  </si>
  <si>
    <t xml:space="preserve">เศรษฐศาสตร์และการสื่อสาร คิดเป็นร้อยละ 3.47 รองลงมาคือ คณะศึกษาศาสตร์ คณะพยาบาลศาสตร์  </t>
  </si>
  <si>
    <t xml:space="preserve">จำนวนผู้เข้ารับการอบรมจำแนกตามคณะ/วิทยาลัย พบว่า เป็นนิสิตสังกัดคณะบริหารธุรกิจ </t>
  </si>
  <si>
    <t xml:space="preserve">และคณะวิศวกรรมศาสตร์ คิดเป็นร้อยละ 2.78 จำนวนผู้เข้ารับการอบรมจำแนกตามสาขาวิชา พบว่า </t>
  </si>
  <si>
    <t xml:space="preserve">ส่วนใหญ่สาขาวิชาบริหารธุรกิจ คิดเป็นร้อยละ 3.47 รองลงมาคือ สาขาวิชาเคมีอุตสาหกรรม </t>
  </si>
  <si>
    <t>คิดเป็นร้อยละ 2.08</t>
  </si>
  <si>
    <t xml:space="preserve">              4. กลุ่ม Starter (A1) พบว่า จำนวนผู้เข้ารับการอบรมจำแนกตามเพศ</t>
  </si>
  <si>
    <t>เป็นเพศหญิง คิดเป็นร้อยละ 11.11 เพศชาย คิดเป็นร้อยละ 10.42 แสดงจำนวนผู้เข้ารับการอบรม</t>
  </si>
  <si>
    <t xml:space="preserve">จำแนกตามอายุ พบว่า ผู้เข้ารับการอบรมส่วนใหญ่ มีอายุระหว่าง 20 - 30 ปี คิดเป็นร้อยละ 14.58 </t>
  </si>
  <si>
    <t xml:space="preserve">เศรษฐศาสตร์และการสื่อสาร คิดเป็นร้อยละ 4.17 รองลงมาคือ คณะศึกษาศาสตร์ คณะสาธารณสุขศาสตร์  </t>
  </si>
  <si>
    <t xml:space="preserve">คณะเกษตรศาสตร์ ทรัพยากรธรรมชาติและสิ่งแวดล้อม และคณะพยาบาลศาสตร์ คิดเป็นร้อยละ 3.47 </t>
  </si>
  <si>
    <t xml:space="preserve">จำนวนผู้เข้ารับการอบรมจำแนกตามสาขาวิชา พบว่า ส่วนใหญ่สาขาวิชาบริหารธุรกิจ คิดเป็นร้อยละ 4.17 </t>
  </si>
  <si>
    <t xml:space="preserve">รองลงมาคือ สาขาวิชาการพยาบาลเวชปฏิบัติชุมชน และสาขาวิชาสาธาณณสุขศาสตร์ คิดเป็นร้อยละ 2.78 </t>
  </si>
  <si>
    <t xml:space="preserve">              5. กลุ่ม Upper - Intermediate (B2) พบว่า จำนวนผู้เข้ารับการอบรมจำแนกตามเพศ</t>
  </si>
  <si>
    <t>เป็นเพศหญิง คิดเป็นร้อยละ 5.56 เพศชาย คิดเป็นร้อยละ 4.86 แสดงจำนวนผู้เข้ารับการอบรม</t>
  </si>
  <si>
    <t xml:space="preserve">จำแนกตามอายุ พบว่า ผู้เข้ารับการอบรมส่วนใหญ่ มีอายุระหว่าง 31 - 40 ปี คิดเป็นร้อยละ 5.56 </t>
  </si>
  <si>
    <t>เป็นนิสิตปริญญาโท คิดเป็นร้อยละ 9.03 รองลงมาคือ นิสิตปริญญาเอก คิดเป็นร้อยละ 1.39</t>
  </si>
  <si>
    <t>จำนวนผู้เข้ารับการอบรมจำแนกตามคณะ/วิทยาลัย พบว่า เป็นนิสิตสังกัดคณะศึกษาศาสตร์</t>
  </si>
  <si>
    <t>คิดเป็นร้อยละ 6.25 รองลงมาคือ คณะวิศวกรรมศาสตร์ คิดเป็นร้อยละ 2.08</t>
  </si>
  <si>
    <t>จำนวนผู้เข้ารับการอบรมจำแนกตามสาขาวิชา พบว่า ส่วนใหญ่สาขาวิชาการจัดการกีฬา และสาขาวิชา</t>
  </si>
  <si>
    <t>วิทยาศาสตร์ศึกษา คิดเป็นร้อยละ 2.08 รองลงมาคือ สาขาวิชาการบริหารการศึกษา คิดเป็นร้อยละ 1.39</t>
  </si>
  <si>
    <t xml:space="preserve">และสาขาวิชาวิทยาศาสตร์ศึกษา คิดเป็นร้อยละ 2.08 รองลงมาคือ สาขาวิชาการบริหารการศึกษา </t>
  </si>
  <si>
    <t>พบว่า ผู้เข้ารับการอบรมส่วนใหญ่มีอายุระหว่าง 20 - 30 ปี คิดเป็นร้อยละ 13.19 รองลงมาคือ</t>
  </si>
  <si>
    <t xml:space="preserve">อายุระหว่าง 31 - 40 ปี คิดเป็นร้อยละ 9.03 แสดงจำนวนผู้เข้ารับการอบรมจำแนกตามระดับการศึกษา </t>
  </si>
  <si>
    <t xml:space="preserve">พบว่า ผู้เข้ารับการอบรมส่วนใหญ่ มีอายุระหว่าง 20 - 30 ปี คิดเป็นร้อยละ 11.81 รองลงมาคือ </t>
  </si>
  <si>
    <t xml:space="preserve">31 - 40 ปี คิดเป็นร้อยละ 6.25 จำนวนผู้เข้ารับการอบรมจำแนกตามระดับการศึกษา พบว่า </t>
  </si>
  <si>
    <t xml:space="preserve">เป็นนิสิตปริญญาโท คิดเป็นร้อยละ 13.19 รองลงมาคือ นิสิตปริญญาเอก คิดเป็นร้อยละ 7.64 </t>
  </si>
  <si>
    <t>รองลงมาคือ 31 - 40 ปี คิดเป็นร้อยละ 4.86 จำนวนผู้เข้ารับการอบรมจำแนกตามระดับการศึกษา พบว่า</t>
  </si>
  <si>
    <t>รองลงมาคือ 31 - 40 ปี คิดเป็นร้อยละ 4.17 จำนวนผู้เข้ารับการอบรมจำแนกตามระดับการศึกษา พบว่า</t>
  </si>
  <si>
    <t>1. กลุ่ม Elementary 2 (A2)  พบว่า  ก่อนเข้ารับการอบรมผู้เข้าร่วมโครงการมีความรู้ความเข้าใจ</t>
  </si>
  <si>
    <t>กลุ่ม Elementary 2 (A2)  (N = 38)</t>
  </si>
  <si>
    <t>เกี่ยวกับกิจกรรมที่จัดในโครงการฯ ภาพรวม อยู่ในระดับปานกลาง (ค่าเฉลี่ย 2.74) และหลังเข้ารับการอบรม</t>
  </si>
  <si>
    <t>มีค่าเฉลี่ยความรู้ความเข้าใจสูงขึ้นอยู่ในระดับมาก (ค่าเฉลี่ย 4.05)</t>
  </si>
  <si>
    <t>2. กลุ่ม  Intermediate (B1) พบว่า  ก่อนเข้ารับการอบรมผู้เข้าร่วมโครงการมีความรู้ความเข้าใจ</t>
  </si>
  <si>
    <t>เกี่ยวกับกิจกรรมที่จัดก่อนการอบรม อยู่ในระดับปานกลาง (ค่าเฉลี่ย 2.93)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</si>
  <si>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4.10) </t>
  </si>
  <si>
    <t>4. กลุ่ม  Starter (A 1) พบว่า  ก่อนเข้ารับการอบรมผู้เข้าร่วมโครงการมีความรู้ความเข้าใจ</t>
  </si>
  <si>
    <t>เกี่ยวกับกิจกรรมที่จัดก่อนการอบรม อยู่ในระดับปานกลาง (ค่าเฉลี่ย 3.16)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</si>
  <si>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4.19) </t>
  </si>
  <si>
    <t xml:space="preserve">         (ค่าเฉลี่ยเท่ากับ 4.79) รองลงมาคือ ข้อ 12) อาจารย์อธิบายเนื้อหาวิชาได้อย่างชัดเจน และเข้าใจง่าย และ </t>
  </si>
  <si>
    <t xml:space="preserve">         (ค่าเฉลี่ยเท่ากับ 4.68)</t>
  </si>
  <si>
    <t xml:space="preserve">         ข้อ 14) อาจารย์ใช้สื่อการสอนได้เหมาะสมกับเนื้อหาและตอบคำถามได้ชัดเจน อยู่ในระดับมากที่สุด </t>
  </si>
  <si>
    <t xml:space="preserve">1. กลุ่ม Elementary 2 (A2) พบว่า ภาพรวมมีความพึงพอใจอยู่ในระดับมาก (ค่าเฉลี่ยเท่ากับ 4.40) </t>
  </si>
  <si>
    <t xml:space="preserve">         อยู่ในระดับมากที่สุด (ค่าเฉลี่ยเท่ากับ 4.81) รองลงมาคือ ข้อ 15) ท่านต้องการให้บัณฑิตวิทยาลัย </t>
  </si>
  <si>
    <t xml:space="preserve">เมื่อพิจารณารายข้อพบว่า ข้อที่มีค่าเฉลี่ยสูงสุด คือ ข้อ 13) อาจารย์เข้าสอน –  เลิกสอน ตรงเวลา </t>
  </si>
  <si>
    <t xml:space="preserve">(ค่าเฉลี่ยเท่ากับ 4.48) เมื่อพิจารณารายข้อพบว่า ข้อที่มีค่าเฉลี่ยสูงสุด คือ ข้อ 13) อาจารย์เข้าสอน –  </t>
  </si>
  <si>
    <t xml:space="preserve">         เลิกสอน ตรงเวลา อยู่ในระดับมากที่สุด (ค่าเฉลี่ยเท่ากับ 4.73) รองลงมาคือ ข้อ 12) อาจารย์อธิบาย</t>
  </si>
  <si>
    <t xml:space="preserve">         เนื้อหาวิชาได้อย่างชัดเจนและเข้าใจง่าย และ ข้อ 14) อาจารย์ใช้สื่อการสอนได้เหมาะสมกับเนื้อหา </t>
  </si>
  <si>
    <t xml:space="preserve">         ในการสมัครเข้ารับการอบรม ข้อ 12) อาจารย์อธิบายเนื้อหาวิชาได้อย่างชัดเจนและเข้าใจง่าย  </t>
  </si>
  <si>
    <t xml:space="preserve">         ข้อ 13) อาจารย์เข้าสอน – เลิกสอน ตรงเวลา ข้อ 14) อาจารย์ใช้สื่อการสอนได้เหมาะสมกับเนื้อหา </t>
  </si>
  <si>
    <t>ผลการประเมินโครงการภาษาอังกฤษเพื่อยกระดับความรู้นิสิตบัณฑิตศึกษา วันที่ 1 กุมภาพันธ์ 2563</t>
  </si>
  <si>
    <t>จำนวนทั้งสิ้น 144 คน จำแนกเป็น</t>
  </si>
  <si>
    <t>จำนวน 38 คน</t>
  </si>
  <si>
    <t>เป็นนิสิตปริญญาโท คิดเป็นร้อยละ 19.44 รองลงมาคือ นิสิตปริญญาเอก คิดเป็นร้อยละ 2.08</t>
  </si>
  <si>
    <t xml:space="preserve">ปริญญาโท คิดเป็นร้อยละ 19.44 รองลงมาคือ นิสิตปริญญาเอก คิดเป็นร้อยละ 2.08 กลุ่ม Upper - Intermediate (B2) </t>
  </si>
  <si>
    <t>ความเข้าใจเกี่ยวกับกิจกรรมที่จัดก่อนการอบรม อยู่ในระดับปานกลาง (ค่าเฉลี่ย 3.07)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</si>
  <si>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4.10) </t>
  </si>
  <si>
    <t>5. กลุ่ม Upper - Intermediate (B2) พบว่า  ก่อนเข้ารับการอบรมผู้เข้าร่วมโครงการมีความรู้</t>
  </si>
  <si>
    <t>ความเข้าใจเกี่ยวกับกิจกรรมที่จัดก่อนการอบรม อยู่ในระดับปานกลาง (ค่าเฉลี่ย 2.87)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</si>
  <si>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4.53) </t>
  </si>
  <si>
    <t xml:space="preserve">    3. Pre - Intermediate (B1)                   จำนวน 30 คน</t>
  </si>
  <si>
    <t xml:space="preserve">              3. กลุ่ม Pre - Intermediate (B1) พบว่า จำนวนผู้เข้ารับการอบรมจำแนกตามเพศ</t>
  </si>
  <si>
    <t>3. กลุ่ม Pre - Intermediate (B1) พบว่า  ก่อนเข้ารับการอบรมผู้เข้าร่วมโครงการมีความรู้</t>
  </si>
  <si>
    <t xml:space="preserve">3. กลุ่ม Pre - Intermediate (B1) พบว่า ภาพรวมมีความพึงพอใจอยู่ในระดับมาก </t>
  </si>
  <si>
    <t>กลุ่ม Pre - Intermediate (B1)</t>
  </si>
  <si>
    <t>กลุ่ม Pre - Intermediate (B1) (N =  30)</t>
  </si>
  <si>
    <t>สำหรับนิสิตบัณฑิตศึกษา ในกลุ่ม Pre - Intermediate (B1) พบว่า ภาพรวมมีความพึงพอใจอยู่ในระดับมาก</t>
  </si>
  <si>
    <t>ตาราง 10 แสดงผลการประเมินโครงการฯ กลุ่ม Pre - Intermediate (B1)</t>
  </si>
  <si>
    <t xml:space="preserve">EPE Pre - Intermediate (B1) </t>
  </si>
  <si>
    <t xml:space="preserve">Pre - Intermediate (B1)  </t>
  </si>
  <si>
    <t xml:space="preserve">กลุ่ม Pre - Intermediate (B1) เป็นเพศชาย คิดเป็นร้อยละ 11.81 เพศหญิง คิดเป็นร้อยละ 9.03 </t>
  </si>
  <si>
    <t xml:space="preserve">    3. Pre - Intermediate (B1)                  จำนวน 30 คน</t>
  </si>
  <si>
    <t xml:space="preserve">จำแนกตามอายุ พบว่า ผู้เข้ารับการอบรมส่วนใหญ่ มีอายุระหว่าง 20 - 30 ปี คิดเป็นร้อยละ 13.19  </t>
  </si>
  <si>
    <t>รองลงมาคือ 41 - 50 ปี คิดเป็นร้อยละ 3.47 จำนวนผู้เข้ารับการอบรมจำแนกตามระดับการศึกษา พบว่า</t>
  </si>
  <si>
    <t xml:space="preserve">         ตรงเวลา อยู่ในระดับมากที่สุด (ค่าเฉลี่ยเท่ากับ 4.73) </t>
  </si>
  <si>
    <t xml:space="preserve">2. กลุ่ม  Intermediate (B1) พบว่า ภาพรวมมีความพึงพอใจอยู่ในระดับมาก (ค่าเฉลี่ยเท่ากับ 4.49) </t>
  </si>
  <si>
    <t xml:space="preserve">         อยู่ในระดับมากที่สุด (ค่าเฉลี่ยเท่ากับ 4.77) รองลงมาคือ ข้อ 13) อาจารย์เข้าสอน –  เลิกสอน ตรงเวลา </t>
  </si>
  <si>
    <t xml:space="preserve">Pre - Intermediate (B1)      </t>
  </si>
  <si>
    <t xml:space="preserve">Pre - Intermediate (B1)    </t>
  </si>
  <si>
    <t xml:space="preserve">รองลงมาคือ 31 - 40 ปี คิดเป็นร้อยละ 6.25 กลุ่ม Pre - Intermediate (B1) อายุระหว่าง 20 - 30 ปี </t>
  </si>
  <si>
    <t xml:space="preserve">กลุ่ม Pre - Intermediate (B1) ส่วนใหญ่สังกัดคณะบริหารธุรกิจ เศรษฐศาสตร์และการสื่อสาร คิดเป็นร้อยละ 3.47  </t>
  </si>
  <si>
    <t xml:space="preserve">   สาขาวิชาปรสิตวิทยา</t>
  </si>
  <si>
    <t xml:space="preserve">กลุ่ม Pre - Intermediate (B1) ส่วนใหญ่สาขาวิชาบริหารธุรกิจ คิดเป็นร้อยละ 3.47 รองลงมาคือ </t>
  </si>
  <si>
    <t xml:space="preserve">จัดการอบรมรายวิชานี้ในครั้งต่อไปอยู่ในระดับมากที่สุด (ค่าเฉลี่ยเท่ากับ 4.77) รองลงมาคือ ข้อ 13) </t>
  </si>
  <si>
    <t>อาจารย์เข้าสอน – เลิกสอน ตรงเวลา (ค่าเฉลี่ยเท่ากับ 4.73)</t>
  </si>
  <si>
    <t>จัดการอบรมรายวิชานี้ในครั้งต่อไปอยู่ในระดับมากที่สุด (ค่าเฉลี่ยเท่ากับ 4.77)</t>
  </si>
  <si>
    <t>ระดับมากที่สุด (ค่าเฉลี่ยเท่ากับ 4.77) เมื่อพิจารณารายข้อพบว่า ข้อที่มีค่าเฉลี่ยสูงสุด คือ ข้อ 1) ได้รับ</t>
  </si>
  <si>
    <t xml:space="preserve">และตอบคำถามได้ชัดเจน และ ข้อ 15) ท่านต้องการให้บัณฑิตวิทยาลัย จัดการอบรมรายวิชานี้ในครั้งต่อไป </t>
  </si>
  <si>
    <t xml:space="preserve">อยู่ในระดับมากที่สุด (ค่าเฉลี่ยเท่ากับ 4.93) รองลงมาคือ ข้อ 5) ความเหมาะสมของช่วงเวลาที่เข้ารับการอบรม </t>
  </si>
  <si>
    <t>อยู่ในระดับมากที่สุด (ค่าเฉลี่ยเท่ากับ 4.87)</t>
  </si>
  <si>
    <t>ข้อชื่นชม</t>
  </si>
  <si>
    <t>1.ต้องขอแสดงความขื่นชม​ ผู้สอนคือ​  ผศ.ดร.ทศพร​ สุรนัคครินทร์​ สอนด้วยความตั้งใจ​ มีความรู้ดีและมีเทคนิค</t>
  </si>
  <si>
    <t xml:space="preserve">การสอนที่ดี​ เข้าใจง่าย​ มีมนุษยสัมพันธ์และเข้าใจผู้เรียน​ มีคุณภาพดีเยี่ยม​ </t>
  </si>
  <si>
    <t>2.ต้องขอชื่นชมเจ้าหน้าที่ประสานงานของบัณฑิตวิทยาลัย​ ​ทั้งประสานงาน​ให้คำแนะในการสมัคร  อธิบายขั้นตอน</t>
  </si>
  <si>
    <t>และระบบการเรียน มีหัวใจบริการยิ้มแย้มแจ่มใส​  รู้สึกประทับใจ</t>
  </si>
  <si>
    <t>เมื่อพิจารณารายข้อพบว่า ข้อที่มีค่าเฉลี่ยสูงสุด คือ ข้อ 15) ต้องการให้บัณฑิตวิทยาลัย จัดการอบรมรายวิชานี้ต่อไป</t>
  </si>
  <si>
    <t xml:space="preserve">         และตอบคำถามได้ชัดเจนอยู่ในระดับมากที่สุด (ค่าเฉลี่ยเท่ากับ 4.67)</t>
  </si>
  <si>
    <t xml:space="preserve">4. กลุ่ม Starter (A1) พบว่า ภาพรวมมีความพึงพอใจอยู่ในระดับมากที่สุด (ค่าเฉลี่ยเท่ากับ 4.62) </t>
  </si>
  <si>
    <t xml:space="preserve">         จัดการอบรมรายวิชานี้ต่อไปอยู่ในระดับมากที่สุด (ค่าเฉลี่ยเท่ากับ 4.77)</t>
  </si>
  <si>
    <t xml:space="preserve">5. กลุ่ม Upper - Intermediate (B2) พบว่า ภาพรวมมีความพึงพอใจอยู่ในระดับมากที่สุด </t>
  </si>
  <si>
    <t>(ค่าเฉลี่ยเท่ากับ 4.77) เมื่อพิจารณารายข้อพบว่า ข้อที่มีค่าเฉลี่ยสูงสุด คือ ข้อ 1) ได้รับความสะดวก</t>
  </si>
  <si>
    <t xml:space="preserve">         และตอบคำถามได้ชัดเจน และ ข้อ 15) ต้องการให้บัณฑิตวิทยาลัย จัดการอบรมรายวิชานี้</t>
  </si>
  <si>
    <t>ที่เข้ารับการอบรม อยู่ในระดับมากที่สุด (ค่าเฉลี่ยเท่ากับ 4.87)</t>
  </si>
  <si>
    <t xml:space="preserve">         อยู่ในระดับมากที่สุด (ค่าเฉลี่ยเท่ากับ 4.93) รองลงมาคือ ข้อ 5) ความเหมาะสมของช่วงเวลา</t>
  </si>
  <si>
    <t xml:space="preserve">รองลงมาคือ นิสิตปริญญาเอก คิดเป็นร้อยละ 7.64 กลุ่ม Pre - Intermediate (B1) ส่วนใหญ่เป็นนิสิตปริญญาโท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</si>
</sst>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8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rgb="FF000000"/>
      <name val="Arial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1"/>
      <name val="TH SarabunPSK"/>
      <family val="2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</font>
    <font>
      <sz val="10"/>
      <color theme="1"/>
      <name val="Arial"/>
      <family val="2"/>
    </font>
    <font>
      <sz val="1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2" fontId="1" fillId="2" borderId="0" xfId="0" applyNumberFormat="1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2" xfId="0" pivotButton="1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6" fillId="0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7" fillId="0" borderId="0" xfId="0" applyFont="1" applyFill="1" applyAlignment="1"/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2" fontId="4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/>
    </xf>
    <xf numFmtId="0" fontId="6" fillId="0" borderId="6" xfId="0" applyFont="1" applyFill="1" applyBorder="1" applyAlignment="1"/>
    <xf numFmtId="2" fontId="6" fillId="0" borderId="6" xfId="0" applyNumberFormat="1" applyFont="1" applyBorder="1" applyAlignment="1">
      <alignment horizontal="center"/>
    </xf>
    <xf numFmtId="0" fontId="6" fillId="0" borderId="12" xfId="0" applyFont="1" applyFill="1" applyBorder="1" applyAlignment="1"/>
    <xf numFmtId="0" fontId="6" fillId="0" borderId="7" xfId="0" applyFont="1" applyFill="1" applyBorder="1" applyAlignment="1"/>
    <xf numFmtId="0" fontId="6" fillId="0" borderId="7" xfId="0" applyFont="1" applyBorder="1" applyAlignment="1">
      <alignment horizontal="center"/>
    </xf>
    <xf numFmtId="2" fontId="0" fillId="0" borderId="0" xfId="0" applyNumberFormat="1" applyFont="1" applyAlignment="1"/>
    <xf numFmtId="0" fontId="6" fillId="0" borderId="0" xfId="0" applyFont="1" applyBorder="1" applyAlignment="1"/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2" fontId="7" fillId="0" borderId="0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/>
    <xf numFmtId="0" fontId="6" fillId="0" borderId="8" xfId="0" applyFont="1" applyBorder="1" applyAlignment="1">
      <alignment horizontal="center"/>
    </xf>
    <xf numFmtId="0" fontId="16" fillId="0" borderId="0" xfId="0" applyFont="1" applyAlignment="1"/>
    <xf numFmtId="0" fontId="7" fillId="0" borderId="13" xfId="0" applyFont="1" applyFill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18" fillId="0" borderId="6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/>
    <xf numFmtId="164" fontId="22" fillId="0" borderId="0" xfId="0" applyNumberFormat="1" applyFont="1" applyAlignment="1"/>
    <xf numFmtId="0" fontId="22" fillId="0" borderId="0" xfId="0" applyFont="1" applyAlignment="1"/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2" xfId="0" applyFont="1" applyFill="1" applyBorder="1" applyAlignment="1"/>
    <xf numFmtId="0" fontId="1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1" fillId="0" borderId="2" xfId="0" applyFont="1" applyBorder="1" applyAlignment="1"/>
    <xf numFmtId="0" fontId="21" fillId="5" borderId="2" xfId="0" applyFont="1" applyFill="1" applyBorder="1" applyAlignment="1"/>
    <xf numFmtId="0" fontId="23" fillId="0" borderId="0" xfId="0" applyFont="1" applyAlignment="1"/>
    <xf numFmtId="0" fontId="24" fillId="0" borderId="0" xfId="0" applyFont="1" applyAlignment="1"/>
    <xf numFmtId="0" fontId="21" fillId="5" borderId="0" xfId="0" applyFont="1" applyFill="1" applyAlignment="1"/>
    <xf numFmtId="0" fontId="25" fillId="5" borderId="2" xfId="0" applyFont="1" applyFill="1" applyBorder="1" applyAlignment="1">
      <alignment horizontal="center" vertical="center"/>
    </xf>
    <xf numFmtId="164" fontId="23" fillId="0" borderId="0" xfId="0" applyNumberFormat="1" applyFont="1" applyAlignment="1"/>
    <xf numFmtId="164" fontId="26" fillId="0" borderId="0" xfId="0" applyNumberFormat="1" applyFont="1" applyAlignment="1"/>
    <xf numFmtId="0" fontId="22" fillId="5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7" fillId="5" borderId="2" xfId="0" applyFont="1" applyFill="1" applyBorder="1" applyAlignment="1"/>
    <xf numFmtId="0" fontId="15" fillId="0" borderId="7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21" fillId="4" borderId="2" xfId="0" applyFont="1" applyFill="1" applyBorder="1" applyAlignment="1"/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7" fillId="0" borderId="9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1" fillId="0" borderId="6" xfId="0" applyFont="1" applyBorder="1" applyAlignment="1"/>
    <xf numFmtId="0" fontId="21" fillId="0" borderId="6" xfId="0" applyFont="1" applyBorder="1" applyAlignment="1">
      <alignment horizontal="center" vertical="top"/>
    </xf>
    <xf numFmtId="0" fontId="21" fillId="0" borderId="7" xfId="0" applyFont="1" applyFill="1" applyBorder="1" applyAlignment="1"/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/>
    <xf numFmtId="0" fontId="21" fillId="0" borderId="12" xfId="0" applyFont="1" applyBorder="1" applyAlignment="1"/>
    <xf numFmtId="0" fontId="21" fillId="0" borderId="6" xfId="0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Fill="1" applyBorder="1" applyAlignment="1"/>
    <xf numFmtId="0" fontId="21" fillId="0" borderId="0" xfId="0" applyFont="1" applyBorder="1" applyAlignment="1">
      <alignment horizontal="center"/>
    </xf>
    <xf numFmtId="0" fontId="2" fillId="0" borderId="7" xfId="0" applyFont="1" applyFill="1" applyBorder="1" applyAlignment="1"/>
    <xf numFmtId="0" fontId="21" fillId="0" borderId="2" xfId="0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2" fontId="19" fillId="0" borderId="1" xfId="0" applyNumberFormat="1" applyFont="1" applyBorder="1" applyAlignment="1">
      <alignment horizontal="center" vertical="top"/>
    </xf>
    <xf numFmtId="0" fontId="21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1" fillId="0" borderId="6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1">
    <cellStyle name="Normal" xfId="0" builtinId="0"/>
  </cellStyles>
  <dxfs count="47"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68" formatCode="0.000000"/>
    </dxf>
    <dxf>
      <numFmt numFmtId="169" formatCode="0.0000000"/>
    </dxf>
    <dxf>
      <numFmt numFmtId="170" formatCode="0.00000000"/>
    </dxf>
    <dxf>
      <numFmt numFmtId="171" formatCode="0.000000000"/>
    </dxf>
    <dxf>
      <numFmt numFmtId="172" formatCode="0.000000000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431</xdr:row>
          <xdr:rowOff>161925</xdr:rowOff>
        </xdr:from>
        <xdr:to>
          <xdr:col>1</xdr:col>
          <xdr:colOff>257175</xdr:colOff>
          <xdr:row>432</xdr:row>
          <xdr:rowOff>28575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332</xdr:row>
          <xdr:rowOff>219075</xdr:rowOff>
        </xdr:from>
        <xdr:to>
          <xdr:col>1</xdr:col>
          <xdr:colOff>257175</xdr:colOff>
          <xdr:row>333</xdr:row>
          <xdr:rowOff>85725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390</xdr:row>
          <xdr:rowOff>161925</xdr:rowOff>
        </xdr:from>
        <xdr:to>
          <xdr:col>1</xdr:col>
          <xdr:colOff>257175</xdr:colOff>
          <xdr:row>391</xdr:row>
          <xdr:rowOff>28575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489</xdr:row>
          <xdr:rowOff>161925</xdr:rowOff>
        </xdr:from>
        <xdr:to>
          <xdr:col>1</xdr:col>
          <xdr:colOff>257175</xdr:colOff>
          <xdr:row>490</xdr:row>
          <xdr:rowOff>28575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532</xdr:row>
          <xdr:rowOff>161925</xdr:rowOff>
        </xdr:from>
        <xdr:to>
          <xdr:col>1</xdr:col>
          <xdr:colOff>257175</xdr:colOff>
          <xdr:row>533</xdr:row>
          <xdr:rowOff>28575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3611109" createdVersion="6" refreshedVersion="6" minRefreshableVersion="3" recordCount="105">
  <cacheSource type="worksheet">
    <worksheetSource ref="A2:W284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/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 count="31">
        <s v="ศึกษาศาสตร์"/>
        <s v="สหเวชศาสตร์"/>
        <s v="บริหารธุรกิจ เศรษฐศาสตร์และการสื่อสาร"/>
        <s v="สังคมศาสตร์"/>
        <s v="สังคม"/>
        <s v="สาธารณสุขศาสตร์"/>
        <s v="BEC"/>
        <s v="บริหารธุกิจ เศรษฐศาสตร์ และการสื่อสาร"/>
        <s v="B.E.C."/>
        <s v="BEC."/>
        <s v="ทันตแพทยศาสตร์"/>
        <s v="บริหารธุรกิจ"/>
        <s v="วิทยาศาสตร์การแพทย์"/>
        <s v="วิทยาศาสตร์"/>
        <s v="ศึกษาศาตร"/>
        <s v="คณะเกษตรศาสตร์ฯ"/>
        <s v="เกษตรศาสตร์ฯ"/>
        <s v="วิศวกรรมศาสตร์"/>
        <s v="เกษตรศาสตร์ ทรัพยากรธรรมชาติ และสิ่งแวดล้อม"/>
        <s v="Agriculture "/>
        <s v="บริหารธุรกิจ​เศรษฐศาสตร์​และการสื่อสาร"/>
        <s v="บริหาร"/>
        <s v="MBA"/>
        <s v="เกษตร"/>
        <s v="พยาบาลศาสตร์"/>
        <s v="สถาปัตยกรรมศาสตร์"/>
        <s v="มนุษยศาสตร์"/>
        <s v="วิทยาลัยโลจิสติกส์และโซ่อุปทาน "/>
        <s v="สถาปัตย์"/>
        <s v="วิทยาศาสตร"/>
        <m/>
      </sharedItems>
    </cacheField>
    <cacheField name="5. สาขาวิชา" numFmtId="0">
      <sharedItems containsBlank="1" count="52">
        <s v="พัฒนาศึกษา"/>
        <s v="วิทศึกษา"/>
        <s v="วิทยาศาสตร์ศึกษา"/>
        <s v="การจัดการกีฬา"/>
        <s v="ฟิสิกส์การแพทย์"/>
        <s v="การสื่อสาร"/>
        <s v="รัฐศาสตร์"/>
        <s v="หลักสูตรและการสอน"/>
        <s v="สาธารณสุขศาสตรมหาบัณฑิต"/>
        <s v="MBA"/>
        <s v="การบริหารเทคโนโลยีสารสนเทศเชิงกลยุทย์"/>
        <s v="สาธารณสุข"/>
        <s v="พัฒนศึกษา"/>
        <s v="วิทยาศาสตร์"/>
        <s v="M.B.A."/>
        <s v="MBB"/>
        <s v="การบริหารการศึกษา"/>
        <s v="ปริทันตวิทยา"/>
        <s v="วิทยาศาสตร์การแพทย์"/>
        <s v="เคมี"/>
        <s v="บริหารการศึกษา"/>
        <s v="บริหารการศึกษา​"/>
        <s v="สาธารณสุขศาสตรบัณฑิต"/>
        <s v="วิทยาศาสตร์การเกษตร"/>
        <s v="เทคโนโลยีสารสนเทศ"/>
        <s v="เอเชียตะวันออกเฉียงใต้ศึกษา"/>
        <s v="คณิตศาสตร์"/>
        <s v="วิทยาศาสตร์และเทคโนโลยีการอาหาร"/>
        <s v="วิจัยและประเมินผลการศึกษา"/>
        <s v="วิศวกรรมเครื่องกล"/>
        <s v="สาธารณสุขศาสตร์"/>
        <s v="วิทยาศาสตร์สิ่งแวดล้อม"/>
        <s v="สาธารณสุขศาสตรดุษฎีบัณฑิต"/>
        <s v="Agricultural science "/>
        <s v="วิศวกรรมไฟฟ้า"/>
        <s v="บริหาร"/>
        <s v="บริหารธุรกิจ"/>
        <s v="วิทยาการคอมพิวเตอร์"/>
        <s v="ชีววิทยาช่องปาก"/>
        <s v="การพยาบาลเวชปฏิบัติชุมชน"/>
        <s v="ศิลปะและการออกแบบ"/>
        <s v="เศรษฐศาสตร์"/>
        <s v="ภาษาอังกฤษ"/>
        <s v="การจัดการกึฬา"/>
        <s v="ภาษาไทย"/>
        <s v="วิศวกรรมสิ่งแวดล้อม"/>
        <s v="โลจิสติกส์และโซ่อุปทาน"/>
        <s v="วิศวกรรมสิ่งแวเล้อม"/>
        <s v="สิ่งแวดล้อม"/>
        <s v="ภูมิศาสตร์"/>
        <s v="เทคโนโลยีชีวภาพ"/>
        <m/>
      </sharedItems>
    </cacheField>
    <cacheField name="6. รายวิชา" numFmtId="0">
      <sharedItems containsBlank="1" count="7">
        <s v="EPE (Intermediate)"/>
        <s v="EPE (Starter 2)"/>
        <s v="EPE (Elementary 2)"/>
        <s v="EPE (Pre-Intermediate)"/>
        <s v="EPE (Upper-Intermediate)"/>
        <s v="EPE (Elementary 1)"/>
        <m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emiMixedTypes="0" containsString="0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emiMixedTypes="0" containsString="0" containsNumber="1" minValue="0.73941373619058959" maxValue="5"/>
    </cacheField>
    <cacheField name="3. เจ้าหน้าที่ให้คำแนะนำ/ข้อมูล ถูกต้อง ชัดเจน" numFmtId="0">
      <sharedItems containsSemiMixedTypes="0" containsString="0" containsNumber="1" minValue="0.96390295719594543" maxValue="5"/>
    </cacheField>
    <cacheField name="4. ความเหมาะสมของระยะเวลาในการจัดการอบรม" numFmtId="0">
      <sharedItems containsSemiMixedTypes="0" containsString="0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emiMixedTypes="0" containsString="0" containsNumber="1" minValue="0.81859575487598835" maxValue="5"/>
    </cacheField>
    <cacheField name="6. ความสะดวกของสถานที่อบรม" numFmtId="0">
      <sharedItems containsSemiMixedTypes="0" containsString="0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emiMixedTypes="0" containsString="0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emiMixedTypes="0" containsString="0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emiMixedTypes="0" containsString="0" containsNumber="1" minValue="0.72807898603172794" maxValue="5"/>
    </cacheField>
    <cacheField name="10. เนื้อหาสาระของการอบรมมีความเหมาะสมเพียงใด" numFmtId="0">
      <sharedItems containsSemiMixedTypes="0" containsString="0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emiMixedTypes="0" containsString="0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emiMixedTypes="0" containsString="0" containsNumber="1" minValue="0.78765223265344775" maxValue="5"/>
    </cacheField>
    <cacheField name="13. อาจารย์เข้าสอน – เลิกสอน ตรงเวลา" numFmtId="0">
      <sharedItems containsSemiMixedTypes="0" containsString="0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emiMixedTypes="0" containsString="0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emiMixedTypes="0" containsString="0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6508941691856922" maxValue="4.0250825082508248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4074071" createdVersion="5" refreshedVersion="6" minRefreshableVersion="3" recordCount="106">
  <cacheSource type="worksheet">
    <worksheetSource ref="A1:W1048576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 count="3">
        <s v="หญิง"/>
        <s v="ชาย"/>
        <m/>
      </sharedItems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/>
    </cacheField>
    <cacheField name="5. สาขาวิชา" numFmtId="0">
      <sharedItems containsBlank="1"/>
    </cacheField>
    <cacheField name="6. รายวิชา" numFmtId="0">
      <sharedItems containsBlank="1" count="9">
        <s v="EPE (Intermediate)"/>
        <s v="EPE (Starter 2)"/>
        <s v="EPE (Elementary 2)"/>
        <s v="EPE (Pre-Intermediate)"/>
        <s v="EPE (Upper-Intermediate)"/>
        <s v="EPE (Elementary 1)"/>
        <m/>
        <s v="กลุ่มพิเศษ นิสิตรหัส 56" u="1"/>
        <s v="EPE (Starter 1)" u="1"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tring="0" containsBlank="1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tring="0" containsBlank="1" containsNumber="1" minValue="0.73941373619058959" maxValue="5"/>
    </cacheField>
    <cacheField name="3. เจ้าหน้าที่ให้คำแนะนำ/ข้อมูล ถูกต้อง ชัดเจน" numFmtId="0">
      <sharedItems containsString="0" containsBlank="1" containsNumber="1" minValue="0.96390295719594543" maxValue="5"/>
    </cacheField>
    <cacheField name="4. ความเหมาะสมของระยะเวลาในการจัดการอบรม" numFmtId="0">
      <sharedItems containsString="0" containsBlank="1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tring="0" containsBlank="1" containsNumber="1" minValue="0.81859575487598835" maxValue="5"/>
    </cacheField>
    <cacheField name="6. ความสะดวกของสถานที่อบรม" numFmtId="0">
      <sharedItems containsString="0" containsBlank="1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tring="0" containsBlank="1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tring="0" containsBlank="1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tring="0" containsBlank="1" containsNumber="1" minValue="0.72807898603172794" maxValue="5"/>
    </cacheField>
    <cacheField name="10. เนื้อหาสาระของการอบรมมีความเหมาะสมเพียงใด" numFmtId="0">
      <sharedItems containsString="0" containsBlank="1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tring="0" containsBlank="1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tring="0" containsBlank="1" containsNumber="1" minValue="0.78765223265344775" maxValue="5"/>
    </cacheField>
    <cacheField name="13. อาจารย์เข้าสอน – เลิกสอน ตรงเวลา" numFmtId="0">
      <sharedItems containsString="0" containsBlank="1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tring="0" containsBlank="1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tring="0" containsBlank="1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3156612777834005" maxValue="4.0598568640208201" count="30" longText="1">
        <s v="ควรจะเปิดสอนตามวันเวลาที่แจ้งไว้ แม้คนจะเรียนน้อย"/>
        <m/>
        <s v="ควรให้สัดส่วนของคะแนนในการเข้าเรียนแล้คะแนนของงานให้มากขึ้น ประมาน50:50"/>
    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      <s v="ควรมีการยกตัวอย่างทำข้อสอบ "/>
    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      <s v="ระยะเวลาการอบรมให้น้อยลง จัดรอบการอบรมให้บ่อยขึ้น"/>
    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      <s v="เป็นโครงการที่ดีครับ"/>
        <s v="-"/>
        <s v="ควรมีกิจกรรมเสริมความรู้อื่นนอกจากในเอกสาร."/>
        <s v="ตัวหนังสือขึ้นจอมีขนาดเล็กไป"/>
    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      <s v="วันสอบ น่าจะห่างจากวันสุดท้าย ที่เรียน ประมาณ 2 อาทิตย์ จะได้มีเวลาในการเตรียมตัว สอบ"/>
    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      <s v="อยากได้ CD เกี่ยวกับ VDO ในบทเรียนมาฟังเพิ่มเติมค่ะ"/>
    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  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      <s v="บ่ายโมง ถึง บ่ายสาม พอแล้ว"/>
        <s v="อาจารย์ ณิชฎารัศมี สอนได้ดีมาก ๆ อยากเรียนกะท่านอีกครั้ง"/>
        <s v="อาจารยืทุกคนสอนดี คะ"/>
    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      <s v="สื่อใช้ตัวอักษรเล็กและเบรอ ขยายมองไม่ชัด"/>
        <s v="คอร์สสนทนาภาษาอังกฤษ คอร์สเขียน abstract"/>
    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      <s v="ตัวอย่างที่สอน ง่ายกว่า ตัวข้อสอบที่ สมัครสอบ จริงๆ"/>
        <n v="4.0250825082508248"/>
        <n v="0.86508941691856922"/>
        <n v="4.0598568640208201" u="1"/>
        <n v="0.8315661277783400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d v="2018-11-18T10:14:31"/>
    <s v="หญิง"/>
    <s v="51 ปีขึ้นไป"/>
    <s v="ปริญญาเอก"/>
    <x v="0"/>
    <x v="0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s v="ควรจะเปิดสอนตามวันเวลาที่แจ้งไว้ แม้คนจะเรียนน้อย"/>
  </r>
  <r>
    <d v="2018-11-18T10:19:23"/>
    <s v="หญิง"/>
    <s v="20-30 ปี"/>
    <s v="ปริญญาโท"/>
    <x v="0"/>
    <x v="1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m/>
  </r>
  <r>
    <d v="2018-11-18T10:19:53"/>
    <s v="หญิง"/>
    <s v="20-30 ปี"/>
    <s v="ปริญญาโท"/>
    <x v="0"/>
    <x v="2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m/>
  </r>
  <r>
    <d v="2018-11-18T10:20:15"/>
    <s v="หญิง"/>
    <s v="31-40 ปี"/>
    <s v="ปริญญาเอก"/>
    <x v="0"/>
    <x v="3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m/>
  </r>
  <r>
    <d v="2018-11-18T10:20:22"/>
    <s v="หญิง"/>
    <s v="20-30 ปี"/>
    <s v="ปริญญาโท"/>
    <x v="1"/>
    <x v="4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m/>
  </r>
  <r>
    <d v="2018-11-18T10:21:26"/>
    <s v="ชาย"/>
    <s v="31-40 ปี"/>
    <s v="ปริญญาเอก"/>
    <x v="0"/>
    <x v="3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s v="ควรให้สัดส่วนของคะแนนในการเข้าเรียนแล้คะแนนของงานให้มากขึ้น ประมาน50:50"/>
  </r>
  <r>
    <d v="2018-11-18T10:26:46"/>
    <s v="ชาย"/>
    <s v="20-30 ปี"/>
    <s v="ปริญญาเอก"/>
    <x v="2"/>
    <x v="5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</r>
  <r>
    <d v="2018-11-18T10:26:51"/>
    <s v="ชาย"/>
    <s v="20-30 ปี"/>
    <s v="ปริญญาโท"/>
    <x v="3"/>
    <x v="6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m/>
  </r>
  <r>
    <d v="2018-11-18T10:33:25"/>
    <s v="หญิง"/>
    <s v="20-30 ปี"/>
    <s v="ปริญญาโท"/>
    <x v="4"/>
    <x v="6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m/>
  </r>
  <r>
    <d v="2018-11-18T10:34:33"/>
    <s v="ชาย"/>
    <s v="31-40 ปี"/>
    <s v="ปริญญาโท"/>
    <x v="5"/>
    <x v="8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0:38:25"/>
    <s v="หญิง"/>
    <s v="20-30 ปี"/>
    <s v="ปริญญาโท"/>
    <x v="3"/>
    <x v="6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m/>
  </r>
  <r>
    <d v="2018-11-18T10:39:52"/>
    <s v="หญิง"/>
    <s v="20-30 ปี"/>
    <s v="ปริญญาโท"/>
    <x v="3"/>
    <x v="6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m/>
  </r>
  <r>
    <d v="2018-11-18T10:41:19"/>
    <s v="หญิง"/>
    <s v="20-30 ปี"/>
    <s v="ปริญญาโท"/>
    <x v="6"/>
    <x v="9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m/>
  </r>
  <r>
    <d v="2018-11-18T10:45:09"/>
    <s v="ชาย"/>
    <s v="20-30 ปี"/>
    <s v="ปริญญาโท"/>
    <x v="2"/>
    <x v="10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m/>
  </r>
  <r>
    <d v="2018-11-18T10:45:15"/>
    <s v="หญิง"/>
    <s v="20-30 ปี"/>
    <s v="ปริญญาโท"/>
    <x v="0"/>
    <x v="7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m/>
  </r>
  <r>
    <d v="2018-11-18T10:45:57"/>
    <s v="หญิง"/>
    <s v="20-30 ปี"/>
    <s v="ปริญญาโท"/>
    <x v="5"/>
    <x v="11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m/>
  </r>
  <r>
    <d v="2018-11-18T10:54:00"/>
    <s v="หญิง"/>
    <s v="31-40 ปี"/>
    <s v="ปริญญาเอก"/>
    <x v="0"/>
    <x v="12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m/>
  </r>
  <r>
    <d v="2018-11-18T10:55:09"/>
    <s v="หญิง"/>
    <s v="41-50 ปี"/>
    <s v="ปริญญาเอก"/>
    <x v="0"/>
    <x v="3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m/>
  </r>
  <r>
    <d v="2018-11-18T10:57:02"/>
    <s v="ชาย"/>
    <s v="31-40 ปี"/>
    <s v="ปริญญาเอก"/>
    <x v="0"/>
    <x v="3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m/>
  </r>
  <r>
    <d v="2018-11-18T11:01:39"/>
    <s v="หญิง"/>
    <s v="20-30 ปี"/>
    <s v="ปริญญาโท"/>
    <x v="0"/>
    <x v="12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m/>
  </r>
  <r>
    <d v="2018-11-18T11:02:11"/>
    <s v="หญิง"/>
    <s v="31-40 ปี"/>
    <s v="ปริญญาเอก"/>
    <x v="7"/>
    <x v="5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m/>
  </r>
  <r>
    <d v="2018-11-18T11:02:52"/>
    <s v="หญิง"/>
    <s v="20-30 ปี"/>
    <s v="ปริญญาโท"/>
    <x v="0"/>
    <x v="13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m/>
  </r>
  <r>
    <d v="2018-11-18T11:03:34"/>
    <s v="ชาย"/>
    <s v="31-40 ปี"/>
    <s v="ปริญญาโท"/>
    <x v="0"/>
    <x v="2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s v="ควรมีการยกตัวอย่างทำข้อสอบ "/>
  </r>
  <r>
    <d v="2018-11-18T11:09:53"/>
    <s v="ชาย"/>
    <s v="20-30 ปี"/>
    <s v="ปริญญาโท"/>
    <x v="8"/>
    <x v="14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m/>
  </r>
  <r>
    <d v="2018-11-18T11:16:18"/>
    <s v="หญิง"/>
    <s v="31-40 ปี"/>
    <s v="ปริญญาโท"/>
    <x v="9"/>
    <x v="15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</r>
  <r>
    <d v="2018-11-18T11:16:52"/>
    <s v="ชาย"/>
    <s v="31-40 ปี"/>
    <s v="ปริญญาโท"/>
    <x v="0"/>
    <x v="16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m/>
  </r>
  <r>
    <d v="2018-11-18T11:19:26"/>
    <s v="หญิง"/>
    <s v="20-30 ปี"/>
    <s v="ปริญญาโท"/>
    <x v="5"/>
    <x v="8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m/>
  </r>
  <r>
    <d v="2018-11-18T11:19:50"/>
    <s v="ชาย"/>
    <s v="31-40 ปี"/>
    <s v="ปริญญาโท"/>
    <x v="10"/>
    <x v="17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m/>
  </r>
  <r>
    <d v="2018-11-18T11:20:58"/>
    <s v="ชาย"/>
    <s v="41-50 ปี"/>
    <s v="ปริญญาโท"/>
    <x v="0"/>
    <x v="2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m/>
  </r>
  <r>
    <d v="2018-11-18T11:26:18"/>
    <s v="ชาย"/>
    <s v="41-50 ปี"/>
    <s v="ปริญญาโท"/>
    <x v="11"/>
    <x v="9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1:27:15"/>
    <s v="หญิง"/>
    <s v="20-30 ปี"/>
    <s v="ปริญญาโท"/>
    <x v="12"/>
    <x v="18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s v="ระยะเวลาการอบรมให้น้อยลง จัดรอบการอบรมให้บ่อยขึ้น"/>
  </r>
  <r>
    <d v="2018-11-18T11:34:41"/>
    <s v="ชาย"/>
    <s v="20-30 ปี"/>
    <s v="ปริญญาเอก"/>
    <x v="13"/>
    <x v="19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</r>
  <r>
    <d v="2018-11-18T11:34:41"/>
    <s v="ชาย"/>
    <s v="31-40 ปี"/>
    <s v="ปริญญาเอก"/>
    <x v="0"/>
    <x v="3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m/>
  </r>
  <r>
    <d v="2018-11-18T11:36:54"/>
    <s v="ชาย"/>
    <s v="20-30 ปี"/>
    <s v="ปริญญาโท"/>
    <x v="0"/>
    <x v="20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m/>
  </r>
  <r>
    <d v="2018-11-18T11:54:50"/>
    <s v="ชาย"/>
    <s v="41-50 ปี"/>
    <s v="ปริญญาเอก"/>
    <x v="14"/>
    <x v="21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s v="เป็นโครงการที่ดีครับ"/>
  </r>
  <r>
    <d v="2018-11-18T12:08:41"/>
    <s v="หญิง"/>
    <s v="20-30 ปี"/>
    <s v="ปริญญาโท"/>
    <x v="5"/>
    <x v="22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s v="-"/>
  </r>
  <r>
    <d v="2018-11-18T12:43:36"/>
    <s v="หญิง"/>
    <s v="31-40 ปี"/>
    <s v="ปริญญาโท"/>
    <x v="2"/>
    <x v="9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m/>
  </r>
  <r>
    <d v="2018-11-18T13:26:19"/>
    <s v="ชาย"/>
    <s v="41-50 ปี"/>
    <s v="ปริญญาเอก"/>
    <x v="15"/>
    <x v="23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s v="ควรมีกิจกรรมเสริมความรู้อื่นนอกจากในเอกสาร."/>
  </r>
  <r>
    <d v="2018-11-18T13:32:55"/>
    <s v="หญิง"/>
    <s v="41-50 ปี"/>
    <s v="ปริญญาโท"/>
    <x v="6"/>
    <x v="5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s v="ตัวหนังสือขึ้นจอมีขนาดเล็กไป"/>
  </r>
  <r>
    <d v="2018-11-18T13:38:57"/>
    <s v="ชาย"/>
    <s v="31-40 ปี"/>
    <s v="ปริญญาเอก"/>
    <x v="13"/>
    <x v="24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m/>
  </r>
  <r>
    <d v="2018-11-18T13:40:38"/>
    <s v="ชาย"/>
    <s v="20-30 ปี"/>
    <s v="ปริญญาโท"/>
    <x v="3"/>
    <x v="25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m/>
  </r>
  <r>
    <d v="2018-11-18T14:10:02"/>
    <s v="ชาย"/>
    <s v="31-40 ปี"/>
    <s v="ปริญญาเอก"/>
    <x v="13"/>
    <x v="26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m/>
  </r>
  <r>
    <d v="2018-11-18T14:17:26"/>
    <s v="หญิง"/>
    <s v="20-30 ปี"/>
    <s v="ปริญญาเอก"/>
    <x v="0"/>
    <x v="2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m/>
  </r>
  <r>
    <d v="2018-11-18T16:40:28"/>
    <s v="หญิง"/>
    <s v="20-30 ปี"/>
    <s v="ปริญญาโท"/>
    <x v="16"/>
    <x v="27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m/>
  </r>
  <r>
    <d v="2018-11-18T18:46:28"/>
    <s v="ชาย"/>
    <s v="20-30 ปี"/>
    <s v="ปริญญาเอก"/>
    <x v="0"/>
    <x v="28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m/>
  </r>
  <r>
    <d v="2018-11-18T19:18:57"/>
    <s v="หญิง"/>
    <s v="31-40 ปี"/>
    <s v="ปริญญาเอก"/>
    <x v="0"/>
    <x v="16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</r>
  <r>
    <d v="2018-11-18T22:34:55"/>
    <s v="ชาย"/>
    <s v="20-30 ปี"/>
    <s v="ปริญญาโท"/>
    <x v="17"/>
    <x v="29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m/>
  </r>
  <r>
    <d v="2018-11-18T22:48:19"/>
    <s v="หญิง"/>
    <s v="31-40 ปี"/>
    <s v="ปริญญาโท"/>
    <x v="5"/>
    <x v="30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m/>
  </r>
  <r>
    <d v="2018-11-19T09:04:12"/>
    <s v="หญิง"/>
    <s v="41-50 ปี"/>
    <s v="ปริญญาเอก"/>
    <x v="0"/>
    <x v="7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s v="วันสอบ น่าจะห่างจากวันสุดท้าย ที่เรียน ประมาณ 2 อาทิตย์ จะได้มีเวลาในการเตรียมตัว สอบ"/>
  </r>
  <r>
    <d v="2018-11-19T09:06:59"/>
    <s v="หญิง"/>
    <s v="20-30 ปี"/>
    <s v="ปริญญาโท"/>
    <x v="18"/>
    <x v="31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09:13:10"/>
    <s v="ชาย"/>
    <s v="31-40 ปี"/>
    <s v="ปริญญาเอก"/>
    <x v="0"/>
    <x v="3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m/>
  </r>
  <r>
    <d v="2018-11-19T09:38:44"/>
    <s v="หญิง"/>
    <s v="31-40 ปี"/>
    <s v="ปริญญาเอก"/>
    <x v="0"/>
    <x v="7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s v="อยากได้ CD เกี่ยวกับ VDO ในบทเรียนมาฟังเพิ่มเติมค่ะ"/>
  </r>
  <r>
    <d v="2018-11-19T10:19:23"/>
    <s v="ชาย"/>
    <s v="41-50 ปี"/>
    <s v="ปริญญาเอก"/>
    <x v="5"/>
    <x v="32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</r>
  <r>
    <d v="2018-11-19T11:10:34"/>
    <s v="ชาย"/>
    <s v="20-30 ปี"/>
    <s v="ปริญญาโท"/>
    <x v="17"/>
    <x v="29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</r>
  <r>
    <d v="2018-11-19T11:22:05"/>
    <s v="ชาย"/>
    <s v="31-40 ปี"/>
    <s v="ปริญญาเอก"/>
    <x v="19"/>
    <x v="33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m/>
  </r>
  <r>
    <d v="2018-11-19T11:46:31"/>
    <s v="หญิง"/>
    <s v="20-30 ปี"/>
    <s v="ปริญญาโท"/>
    <x v="18"/>
    <x v="31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11:56:06"/>
    <s v="ชาย"/>
    <s v="20-30 ปี"/>
    <s v="ปริญญาโท"/>
    <x v="13"/>
    <x v="24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s v="บ่ายโมง ถึง บ่ายสาม พอแล้ว"/>
  </r>
  <r>
    <d v="2018-11-19T12:05:08"/>
    <s v="ชาย"/>
    <s v="20-30 ปี"/>
    <s v="ปริญญาโท"/>
    <x v="17"/>
    <x v="29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m/>
  </r>
  <r>
    <d v="2018-11-19T12:59:05"/>
    <s v="ชาย"/>
    <s v="20-30 ปี"/>
    <s v="ปริญญาโท"/>
    <x v="17"/>
    <x v="34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m/>
  </r>
  <r>
    <d v="2018-11-19T21:33:22"/>
    <s v="ชาย"/>
    <s v="20-30 ปี"/>
    <s v="ปริญญาโท"/>
    <x v="0"/>
    <x v="16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m/>
  </r>
  <r>
    <d v="2018-11-20T21:57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m/>
  </r>
  <r>
    <d v="2018-11-20T23:36:06"/>
    <s v="หญิง"/>
    <s v="31-40 ปี"/>
    <s v="ปริญญาเอก"/>
    <x v="20"/>
    <x v="5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m/>
  </r>
  <r>
    <d v="2018-11-21T08:52:42"/>
    <s v="หญิง"/>
    <s v="41-50 ปี"/>
    <s v="ปริญญาเอก"/>
    <x v="16"/>
    <x v="23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m/>
  </r>
  <r>
    <d v="2018-11-21T12:23:16"/>
    <s v="ชาย"/>
    <s v="20-30 ปี"/>
    <s v="ปริญญาโท"/>
    <x v="3"/>
    <x v="6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s v="อาจารย์ ณิชฎารัศมี สอนได้ดีมาก ๆ อยากเรียนกะท่านอีกครั้ง"/>
  </r>
  <r>
    <d v="2018-11-21T19:29:03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m/>
  </r>
  <r>
    <d v="2018-11-21T19:30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s v="อาจารยืทุกคนสอนดี คะ"/>
  </r>
  <r>
    <d v="2018-11-21T21:28:06"/>
    <s v="หญิง"/>
    <s v="20-30 ปี"/>
    <s v="ปริญญาโท"/>
    <x v="21"/>
    <x v="35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m/>
  </r>
  <r>
    <d v="2018-11-22T12:38:32"/>
    <s v="หญิง"/>
    <s v="20-30 ปี"/>
    <s v="ปริญญาโท"/>
    <x v="22"/>
    <x v="36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m/>
  </r>
  <r>
    <d v="2018-11-23T03:32:44"/>
    <s v="ชาย"/>
    <s v="41-50 ปี"/>
    <s v="ปริญญาเอก"/>
    <x v="13"/>
    <x v="37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m/>
  </r>
  <r>
    <d v="2018-11-23T10:44:56"/>
    <s v="หญิง"/>
    <s v="20-30 ปี"/>
    <s v="ปริญญาโท"/>
    <x v="0"/>
    <x v="7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m/>
  </r>
  <r>
    <d v="2018-11-23T13:56:11"/>
    <s v="หญิง"/>
    <s v="20-30 ปี"/>
    <s v="ปริญญาโท"/>
    <x v="0"/>
    <x v="7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m/>
  </r>
  <r>
    <d v="2018-11-23T15:11:33"/>
    <s v="ชาย"/>
    <s v="20-30 ปี"/>
    <s v="ปริญญาโท"/>
    <x v="23"/>
    <x v="31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m/>
  </r>
  <r>
    <d v="2018-11-23T16:17:22"/>
    <s v="หญิง"/>
    <s v="31-40 ปี"/>
    <s v="ปริญญาเอก"/>
    <x v="10"/>
    <x v="38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</r>
  <r>
    <d v="2018-11-25T17:17:07"/>
    <s v="หญิง"/>
    <s v="41-50 ปี"/>
    <s v="ปริญญาโท"/>
    <x v="24"/>
    <x v="39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m/>
  </r>
  <r>
    <d v="2018-11-25T21:15:50"/>
    <s v="หญิง"/>
    <s v="41-50 ปี"/>
    <s v="ปริญญาเอก"/>
    <x v="25"/>
    <x v="40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m/>
  </r>
  <r>
    <d v="2018-11-25T21:23:20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m/>
  </r>
  <r>
    <d v="2018-11-25T21:29:23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s v="สื่อใช้ตัวอักษรเล็กและเบรอ ขยายมองไม่ชัด"/>
  </r>
  <r>
    <d v="2018-11-26T10:17:34"/>
    <s v="หญิง"/>
    <s v="31-40 ปี"/>
    <s v="ปริญญาโท"/>
    <x v="11"/>
    <x v="41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m/>
  </r>
  <r>
    <d v="2018-11-26T10:17:37"/>
    <s v="ชาย"/>
    <s v="20-30 ปี"/>
    <s v="ปริญญาโท"/>
    <x v="0"/>
    <x v="42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m/>
  </r>
  <r>
    <d v="2018-11-26T10:45:55"/>
    <s v="ชาย"/>
    <s v="31-40 ปี"/>
    <s v="ปริญญาเอก"/>
    <x v="0"/>
    <x v="43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m/>
  </r>
  <r>
    <d v="2018-11-26T10:49:50"/>
    <s v="หญิง"/>
    <s v="31-40 ปี"/>
    <s v="ปริญญาโท"/>
    <x v="26"/>
    <x v="44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m/>
  </r>
  <r>
    <d v="2018-11-26T14:36:51"/>
    <s v="ชาย"/>
    <s v="20-30 ปี"/>
    <s v="ปริญญาโท"/>
    <x v="17"/>
    <x v="45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s v="คอร์สสนทนาภาษาอังกฤษ คอร์สเขียน abstract"/>
  </r>
  <r>
    <d v="2018-11-27T10:04:21"/>
    <s v="ชาย"/>
    <s v="20-30 ปี"/>
    <s v="ปริญญาเอก"/>
    <x v="0"/>
    <x v="2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</r>
  <r>
    <d v="2018-11-27T10:47:36"/>
    <s v="หญิง"/>
    <s v="20-30 ปี"/>
    <s v="ปริญญาโท"/>
    <x v="11"/>
    <x v="5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m/>
  </r>
  <r>
    <d v="2018-11-27T10:47:53"/>
    <s v="หญิง"/>
    <s v="20-30 ปี"/>
    <s v="ปริญญาโท"/>
    <x v="27"/>
    <x v="46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m/>
  </r>
  <r>
    <d v="2018-11-27T17:16:53"/>
    <s v="ชาย"/>
    <s v="20-30 ปี"/>
    <s v="ปริญญาโท"/>
    <x v="17"/>
    <x v="47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m/>
  </r>
  <r>
    <d v="2018-11-27T17:31:15"/>
    <s v="ชาย"/>
    <s v="20-30 ปี"/>
    <s v="ปริญญาโท"/>
    <x v="0"/>
    <x v="12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m/>
  </r>
  <r>
    <d v="2018-11-27T19:14:48"/>
    <s v="หญิง"/>
    <s v="20-30 ปี"/>
    <s v="ปริญญาโท"/>
    <x v="0"/>
    <x v="7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m/>
  </r>
  <r>
    <d v="2018-11-28T07:42:51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1-29T07:17:23"/>
    <s v="ชาย"/>
    <s v="20-30 ปี"/>
    <s v="ปริญญาโท"/>
    <x v="6"/>
    <x v="14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m/>
  </r>
  <r>
    <d v="2018-11-30T11:36:36"/>
    <s v="ชาย"/>
    <s v="20-30 ปี"/>
    <s v="ปริญญาโท"/>
    <x v="28"/>
    <x v="40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m/>
  </r>
  <r>
    <d v="2018-11-30T11:38:05"/>
    <s v="หญิง"/>
    <s v="20-30 ปี"/>
    <s v="ปริญญาโท"/>
    <x v="13"/>
    <x v="37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m/>
  </r>
  <r>
    <d v="2018-11-30T11:57:43"/>
    <s v="หญิง"/>
    <s v="20-30 ปี"/>
    <s v="ปริญญาโท"/>
    <x v="16"/>
    <x v="49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m/>
  </r>
  <r>
    <d v="2018-12-01T20:13:35"/>
    <s v="หญิง"/>
    <s v="31-40 ปี"/>
    <s v="ปริญญาเอก"/>
    <x v="6"/>
    <x v="5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m/>
  </r>
  <r>
    <d v="2018-12-03T09:04:10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2-03T19:22:15"/>
    <s v="หญิง"/>
    <s v="41-50 ปี"/>
    <s v="ปริญญาเอก"/>
    <x v="0"/>
    <x v="12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m/>
  </r>
  <r>
    <d v="2018-12-03T20:53:58"/>
    <s v="หญิง"/>
    <s v="41-50 ปี"/>
    <s v="ปริญญาเอก"/>
    <x v="29"/>
    <x v="50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m/>
  </r>
  <r>
    <d v="2018-12-03T22:10:10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d v="2018-12-03T22:17:42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m/>
    <m/>
    <m/>
    <m/>
    <x v="30"/>
    <x v="51"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n v="4.0250825082508248"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n v="0.86508941691856922"/>
  </r>
  <r>
    <m/>
    <m/>
    <m/>
    <m/>
    <x v="30"/>
    <x v="51"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m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">
  <r>
    <d v="2018-11-18T10:14:31"/>
    <x v="0"/>
    <s v="51 ปีขึ้นไป"/>
    <s v="ปริญญาเอก"/>
    <s v="ศึกษาศาสตร์"/>
    <s v="พัฒนาศึกษา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x v="0"/>
  </r>
  <r>
    <d v="2018-11-18T10:19:23"/>
    <x v="0"/>
    <s v="20-30 ปี"/>
    <s v="ปริญญาโท"/>
    <s v="ศึกษาศาสตร์"/>
    <s v="วิทศึกษา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x v="1"/>
  </r>
  <r>
    <d v="2018-11-18T10:19:53"/>
    <x v="0"/>
    <s v="20-30 ปี"/>
    <s v="ปริญญาโท"/>
    <s v="ศึกษาศาสตร์"/>
    <s v="วิทยาศาสตร์ศึกษา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x v="1"/>
  </r>
  <r>
    <d v="2018-11-18T10:20:15"/>
    <x v="0"/>
    <s v="31-40 ปี"/>
    <s v="ปริญญาเอก"/>
    <s v="ศึกษาศาสตร์"/>
    <s v="การจัดการกีฬา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x v="1"/>
  </r>
  <r>
    <d v="2018-11-18T10:20:22"/>
    <x v="0"/>
    <s v="20-30 ปี"/>
    <s v="ปริญญาโท"/>
    <s v="สหเวชศาสตร์"/>
    <s v="ฟิสิกส์การแพทย์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x v="1"/>
  </r>
  <r>
    <d v="2018-11-18T10:21:26"/>
    <x v="1"/>
    <s v="31-40 ปี"/>
    <s v="ปริญญาเอก"/>
    <s v="ศึกษาศาสตร์"/>
    <s v="การจัดการกีฬา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x v="2"/>
  </r>
  <r>
    <d v="2018-11-18T10:26:46"/>
    <x v="1"/>
    <s v="20-30 ปี"/>
    <s v="ปริญญาเอก"/>
    <s v="บริหารธุรกิจ เศรษฐศาสตร์และการสื่อสาร"/>
    <s v="การสื่อสาร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x v="3"/>
  </r>
  <r>
    <d v="2018-11-18T10:26:51"/>
    <x v="1"/>
    <s v="20-30 ปี"/>
    <s v="ปริญญาโท"/>
    <s v="สังคมศาสตร์"/>
    <s v="รัฐศาสตร์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x v="1"/>
  </r>
  <r>
    <d v="2018-11-18T10:33:25"/>
    <x v="0"/>
    <s v="20-30 ปี"/>
    <s v="ปริญญาโท"/>
    <s v="สังคม"/>
    <s v="รัฐศาสตร์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x v="1"/>
  </r>
  <r>
    <d v="2018-11-18T10:34:33"/>
    <x v="1"/>
    <s v="31-40 ปี"/>
    <s v="ปริญญาโท"/>
    <s v="สาธารณสุขศาสตร์"/>
    <s v="สาธารณสุขศาสตรมหาบัณฑิต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0:38:25"/>
    <x v="0"/>
    <s v="20-30 ปี"/>
    <s v="ปริญญาโท"/>
    <s v="สังคมศาสตร์"/>
    <s v="รัฐศาสตร์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x v="1"/>
  </r>
  <r>
    <d v="2018-11-18T10:39:52"/>
    <x v="0"/>
    <s v="20-30 ปี"/>
    <s v="ปริญญาโท"/>
    <s v="สังคมศาสตร์"/>
    <s v="รัฐศาสตร์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x v="1"/>
  </r>
  <r>
    <d v="2018-11-18T10:41:19"/>
    <x v="0"/>
    <s v="20-30 ปี"/>
    <s v="ปริญญาโท"/>
    <s v="BEC"/>
    <s v="MBA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x v="1"/>
  </r>
  <r>
    <d v="2018-11-18T10:45:09"/>
    <x v="1"/>
    <s v="20-30 ปี"/>
    <s v="ปริญญาโท"/>
    <s v="บริหารธุรกิจ เศรษฐศาสตร์และการสื่อสาร"/>
    <s v="การบริหารเทคโนโลยีสารสนเทศเชิงกลยุทย์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x v="1"/>
  </r>
  <r>
    <d v="2018-11-18T10:45:15"/>
    <x v="0"/>
    <s v="20-30 ปี"/>
    <s v="ปริญญาโท"/>
    <s v="ศึกษาศาสตร์"/>
    <s v="หลักสูตรและการสอน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x v="1"/>
  </r>
  <r>
    <d v="2018-11-18T10:45:57"/>
    <x v="0"/>
    <s v="20-30 ปี"/>
    <s v="ปริญญาโท"/>
    <s v="สาธารณสุขศาสตร์"/>
    <s v="สาธารณสุข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x v="1"/>
  </r>
  <r>
    <d v="2018-11-18T10:54:00"/>
    <x v="0"/>
    <s v="31-40 ปี"/>
    <s v="ปริญญาเอก"/>
    <s v="ศึกษาศาสตร์"/>
    <s v="พัฒนศึกษา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x v="1"/>
  </r>
  <r>
    <d v="2018-11-18T10:55:09"/>
    <x v="0"/>
    <s v="41-50 ปี"/>
    <s v="ปริญญาเอก"/>
    <s v="ศึกษาศาสตร์"/>
    <s v="การจัดการกีฬา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x v="1"/>
  </r>
  <r>
    <d v="2018-11-18T10:57:02"/>
    <x v="1"/>
    <s v="31-40 ปี"/>
    <s v="ปริญญาเอก"/>
    <s v="ศึกษาศาสตร์"/>
    <s v="การจัดการกีฬา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x v="1"/>
  </r>
  <r>
    <d v="2018-11-18T11:01:39"/>
    <x v="0"/>
    <s v="20-30 ปี"/>
    <s v="ปริญญาโท"/>
    <s v="ศึกษาศาสตร์"/>
    <s v="พัฒนศึกษา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x v="1"/>
  </r>
  <r>
    <d v="2018-11-18T11:02:11"/>
    <x v="0"/>
    <s v="31-40 ปี"/>
    <s v="ปริญญาเอก"/>
    <s v="บริหารธุกิจ เศรษฐศาสตร์ และการสื่อสาร"/>
    <s v="การสื่อสาร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x v="1"/>
  </r>
  <r>
    <d v="2018-11-18T11:02:52"/>
    <x v="0"/>
    <s v="20-30 ปี"/>
    <s v="ปริญญาโท"/>
    <s v="ศึกษาศาสตร์"/>
    <s v="วิทยาศาสตร์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x v="1"/>
  </r>
  <r>
    <d v="2018-11-18T11:03:34"/>
    <x v="1"/>
    <s v="31-40 ปี"/>
    <s v="ปริญญาโท"/>
    <s v="ศึกษาศาสตร์"/>
    <s v="วิทยาศาสตร์ศึกษา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x v="4"/>
  </r>
  <r>
    <d v="2018-11-18T11:09:53"/>
    <x v="1"/>
    <s v="20-30 ปี"/>
    <s v="ปริญญาโท"/>
    <s v="B.E.C."/>
    <s v="M.B.A.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x v="1"/>
  </r>
  <r>
    <d v="2018-11-18T11:16:18"/>
    <x v="0"/>
    <s v="31-40 ปี"/>
    <s v="ปริญญาโท"/>
    <s v="BEC."/>
    <s v="MBB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x v="5"/>
  </r>
  <r>
    <d v="2018-11-18T11:16:52"/>
    <x v="1"/>
    <s v="31-40 ปี"/>
    <s v="ปริญญาโท"/>
    <s v="ศึกษาศาสตร์"/>
    <s v="การบริหารการศึกษา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x v="1"/>
  </r>
  <r>
    <d v="2018-11-18T11:19:26"/>
    <x v="0"/>
    <s v="20-30 ปี"/>
    <s v="ปริญญาโท"/>
    <s v="สาธารณสุขศาสตร์"/>
    <s v="สาธารณสุขศาสตรมหาบัณฑิต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x v="1"/>
  </r>
  <r>
    <d v="2018-11-18T11:19:50"/>
    <x v="1"/>
    <s v="31-40 ปี"/>
    <s v="ปริญญาโท"/>
    <s v="ทันตแพทยศาสตร์"/>
    <s v="ปริทันตวิทยา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x v="1"/>
  </r>
  <r>
    <d v="2018-11-18T11:20:58"/>
    <x v="1"/>
    <s v="41-50 ปี"/>
    <s v="ปริญญาโท"/>
    <s v="ศึกษาศาสตร์"/>
    <s v="วิทยาศาสตร์ศึกษา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x v="1"/>
  </r>
  <r>
    <d v="2018-11-18T11:26:18"/>
    <x v="1"/>
    <s v="41-50 ปี"/>
    <s v="ปริญญาโท"/>
    <s v="บริหารธุรกิจ"/>
    <s v="MBA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1:27:15"/>
    <x v="0"/>
    <s v="20-30 ปี"/>
    <s v="ปริญญาโท"/>
    <s v="วิทยาศาสตร์การแพทย์"/>
    <s v="วิทยาศาสตร์การแพทย์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x v="6"/>
  </r>
  <r>
    <d v="2018-11-18T11:34:41"/>
    <x v="1"/>
    <s v="20-30 ปี"/>
    <s v="ปริญญาเอก"/>
    <s v="วิทยาศาสตร์"/>
    <s v="เคมี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x v="7"/>
  </r>
  <r>
    <d v="2018-11-18T11:34:41"/>
    <x v="1"/>
    <s v="31-40 ปี"/>
    <s v="ปริญญาเอก"/>
    <s v="ศึกษาศาสตร์"/>
    <s v="การจัดการกีฬา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x v="1"/>
  </r>
  <r>
    <d v="2018-11-18T11:36:54"/>
    <x v="1"/>
    <s v="20-30 ปี"/>
    <s v="ปริญญาโท"/>
    <s v="ศึกษาศาสตร์"/>
    <s v="บริหารการศึกษา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x v="1"/>
  </r>
  <r>
    <d v="2018-11-18T11:54:50"/>
    <x v="1"/>
    <s v="41-50 ปี"/>
    <s v="ปริญญาเอก"/>
    <s v="ศึกษาศาตร"/>
    <s v="บริหารการศึกษา​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x v="8"/>
  </r>
  <r>
    <d v="2018-11-18T12:08:41"/>
    <x v="0"/>
    <s v="20-30 ปี"/>
    <s v="ปริญญาโท"/>
    <s v="สาธารณสุขศาสตร์"/>
    <s v="สาธารณสุขศาสตรบัณฑิต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x v="9"/>
  </r>
  <r>
    <d v="2018-11-18T12:43:36"/>
    <x v="0"/>
    <s v="31-40 ปี"/>
    <s v="ปริญญาโท"/>
    <s v="บริหารธุรกิจ เศรษฐศาสตร์และการสื่อสาร"/>
    <s v="MBA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x v="1"/>
  </r>
  <r>
    <d v="2018-11-18T13:26:19"/>
    <x v="1"/>
    <s v="41-50 ปี"/>
    <s v="ปริญญาเอก"/>
    <s v="คณะเกษตรศาสตร์ฯ"/>
    <s v="วิทยาศาสตร์การเกษตร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x v="10"/>
  </r>
  <r>
    <d v="2018-11-18T13:32:55"/>
    <x v="0"/>
    <s v="41-50 ปี"/>
    <s v="ปริญญาโท"/>
    <s v="BEC"/>
    <s v="การสื่อสาร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x v="11"/>
  </r>
  <r>
    <d v="2018-11-18T13:38:57"/>
    <x v="1"/>
    <s v="31-40 ปี"/>
    <s v="ปริญญาเอก"/>
    <s v="วิทยาศาสตร์"/>
    <s v="เทคโนโลยีสารสนเทศ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x v="1"/>
  </r>
  <r>
    <d v="2018-11-18T13:40:38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x v="1"/>
  </r>
  <r>
    <d v="2018-11-18T14:10:02"/>
    <x v="1"/>
    <s v="31-40 ปี"/>
    <s v="ปริญญาเอก"/>
    <s v="วิทยาศาสตร์"/>
    <s v="คณิตศาสตร์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x v="1"/>
  </r>
  <r>
    <d v="2018-11-18T14:17:26"/>
    <x v="0"/>
    <s v="20-30 ปี"/>
    <s v="ปริญญาเอก"/>
    <s v="ศึกษาศาสตร์"/>
    <s v="วิทยาศาสตร์ศึกษา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x v="1"/>
  </r>
  <r>
    <d v="2018-11-18T16:40:28"/>
    <x v="0"/>
    <s v="20-30 ปี"/>
    <s v="ปริญญาโท"/>
    <s v="เกษตรศาสตร์ฯ"/>
    <s v="วิทยาศาสตร์และเทคโนโลยีการอาหาร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x v="1"/>
  </r>
  <r>
    <d v="2018-11-18T18:46:28"/>
    <x v="1"/>
    <s v="20-30 ปี"/>
    <s v="ปริญญาเอก"/>
    <s v="ศึกษาศาสตร์"/>
    <s v="วิจัยและประเมินผลการศึกษา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x v="1"/>
  </r>
  <r>
    <d v="2018-11-18T19:18:57"/>
    <x v="0"/>
    <s v="31-40 ปี"/>
    <s v="ปริญญาเอก"/>
    <s v="ศึกษาศาสตร์"/>
    <s v="การบริหารการศึกษา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x v="12"/>
  </r>
  <r>
    <d v="2018-11-18T22:34:55"/>
    <x v="1"/>
    <s v="20-30 ปี"/>
    <s v="ปริญญาโท"/>
    <s v="วิศวกรรมศาสตร์"/>
    <s v="วิศวกรรมเครื่องกล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x v="1"/>
  </r>
  <r>
    <d v="2018-11-18T22:48:19"/>
    <x v="0"/>
    <s v="31-40 ปี"/>
    <s v="ปริญญาโท"/>
    <s v="สาธารณสุขศาสตร์"/>
    <s v="สาธารณสุขศาสตร์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x v="1"/>
  </r>
  <r>
    <d v="2018-11-19T09:04:12"/>
    <x v="0"/>
    <s v="41-50 ปี"/>
    <s v="ปริญญาเอก"/>
    <s v="ศึกษาศาสตร์"/>
    <s v="หลักสูตรและการสอน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x v="13"/>
  </r>
  <r>
    <d v="2018-11-19T09:06:59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x v="14"/>
  </r>
  <r>
    <d v="2018-11-19T09:13:10"/>
    <x v="1"/>
    <s v="31-40 ปี"/>
    <s v="ปริญญาเอก"/>
    <s v="ศึกษาศาสตร์"/>
    <s v="การจัดการกีฬา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x v="1"/>
  </r>
  <r>
    <d v="2018-11-19T09:38:44"/>
    <x v="0"/>
    <s v="31-40 ปี"/>
    <s v="ปริญญาเอก"/>
    <s v="ศึกษาศาสตร์"/>
    <s v="หลักสูตรและการสอน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x v="15"/>
  </r>
  <r>
    <d v="2018-11-19T10:19:23"/>
    <x v="1"/>
    <s v="41-50 ปี"/>
    <s v="ปริญญาเอก"/>
    <s v="สาธารณสุขศาสตร์"/>
    <s v="สาธารณสุขศาสตรดุษฎีบัณฑิต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x v="16"/>
  </r>
  <r>
    <d v="2018-11-19T11:10:34"/>
    <x v="1"/>
    <s v="20-30 ปี"/>
    <s v="ปริญญาโท"/>
    <s v="วิศวกรรมศาสตร์"/>
    <s v="วิศวกรรมเครื่องกล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x v="17"/>
  </r>
  <r>
    <d v="2018-11-19T11:22:05"/>
    <x v="1"/>
    <s v="31-40 ปี"/>
    <s v="ปริญญาเอก"/>
    <s v="Agriculture "/>
    <s v="Agricultural science 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x v="1"/>
  </r>
  <r>
    <d v="2018-11-19T11:46:31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x v="14"/>
  </r>
  <r>
    <d v="2018-11-19T11:56:06"/>
    <x v="1"/>
    <s v="20-30 ปี"/>
    <s v="ปริญญาโท"/>
    <s v="วิทยาศาสตร์"/>
    <s v="เทคโนโลยีสารสนเทศ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x v="18"/>
  </r>
  <r>
    <d v="2018-11-19T12:05:08"/>
    <x v="1"/>
    <s v="20-30 ปี"/>
    <s v="ปริญญาโท"/>
    <s v="วิศวกรรมศาสตร์"/>
    <s v="วิศวกรรมเครื่องกล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x v="1"/>
  </r>
  <r>
    <d v="2018-11-19T12:59:05"/>
    <x v="1"/>
    <s v="20-30 ปี"/>
    <s v="ปริญญาโท"/>
    <s v="วิศวกรรมศาสตร์"/>
    <s v="วิศวกรรมไฟฟ้า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x v="1"/>
  </r>
  <r>
    <d v="2018-11-19T21:33:22"/>
    <x v="1"/>
    <s v="20-30 ปี"/>
    <s v="ปริญญาโท"/>
    <s v="ศึกษาศาสตร์"/>
    <s v="การบริหารการศึกษา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x v="1"/>
  </r>
  <r>
    <d v="2018-11-20T21:57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x v="1"/>
  </r>
  <r>
    <d v="2018-11-20T23:36:06"/>
    <x v="0"/>
    <s v="31-40 ปี"/>
    <s v="ปริญญาเอก"/>
    <s v="บริหารธุรกิจ​เศรษฐศาสตร์​และการสื่อสาร"/>
    <s v="การสื่อสาร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x v="1"/>
  </r>
  <r>
    <d v="2018-11-21T08:52:42"/>
    <x v="0"/>
    <s v="41-50 ปี"/>
    <s v="ปริญญาเอก"/>
    <s v="เกษตรศาสตร์ฯ"/>
    <s v="วิทยาศาสตร์การเกษตร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x v="1"/>
  </r>
  <r>
    <d v="2018-11-21T12:23:16"/>
    <x v="1"/>
    <s v="20-30 ปี"/>
    <s v="ปริญญาโท"/>
    <s v="สังคมศาสตร์"/>
    <s v="รัฐศาสตร์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x v="19"/>
  </r>
  <r>
    <d v="2018-11-21T19:29:03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x v="1"/>
  </r>
  <r>
    <d v="2018-11-21T19:30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x v="20"/>
  </r>
  <r>
    <d v="2018-11-21T21:28:06"/>
    <x v="0"/>
    <s v="20-30 ปี"/>
    <s v="ปริญญาโท"/>
    <s v="บริหาร"/>
    <s v="บริหาร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x v="1"/>
  </r>
  <r>
    <d v="2018-11-22T12:38:32"/>
    <x v="0"/>
    <s v="20-30 ปี"/>
    <s v="ปริญญาโท"/>
    <s v="MBA"/>
    <s v="บริหารธุรกิจ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x v="1"/>
  </r>
  <r>
    <d v="2018-11-23T03:32:44"/>
    <x v="1"/>
    <s v="41-50 ปี"/>
    <s v="ปริญญาเอก"/>
    <s v="วิทยาศาสตร์"/>
    <s v="วิทยาการคอมพิวเตอร์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x v="1"/>
  </r>
  <r>
    <d v="2018-11-23T10:44:56"/>
    <x v="0"/>
    <s v="20-30 ปี"/>
    <s v="ปริญญาโท"/>
    <s v="ศึกษาศาสตร์"/>
    <s v="หลักสูตรและการสอน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x v="1"/>
  </r>
  <r>
    <d v="2018-11-23T13:56:11"/>
    <x v="0"/>
    <s v="20-30 ปี"/>
    <s v="ปริญญาโท"/>
    <s v="ศึกษาศาสตร์"/>
    <s v="หลักสูตรและการสอน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x v="1"/>
  </r>
  <r>
    <d v="2018-11-23T15:11:33"/>
    <x v="1"/>
    <s v="20-30 ปี"/>
    <s v="ปริญญาโท"/>
    <s v="เกษตร"/>
    <s v="วิทยาศาสตร์สิ่งแวดล้อม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x v="1"/>
  </r>
  <r>
    <d v="2018-11-23T16:17:22"/>
    <x v="0"/>
    <s v="31-40 ปี"/>
    <s v="ปริญญาเอก"/>
    <s v="ทันตแพทยศาสตร์"/>
    <s v="ชีววิทยาช่องปาก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x v="21"/>
  </r>
  <r>
    <d v="2018-11-25T17:17:07"/>
    <x v="0"/>
    <s v="41-50 ปี"/>
    <s v="ปริญญาโท"/>
    <s v="พยาบาลศาสตร์"/>
    <s v="การพยาบาลเวชปฏิบัติชุมชน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x v="1"/>
  </r>
  <r>
    <d v="2018-11-25T21:15:5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x v="1"/>
  </r>
  <r>
    <d v="2018-11-25T21:23:2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1"/>
  </r>
  <r>
    <d v="2018-11-25T21:29:23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22"/>
  </r>
  <r>
    <d v="2018-11-26T10:17:34"/>
    <x v="0"/>
    <s v="31-40 ปี"/>
    <s v="ปริญญาโท"/>
    <s v="บริหารธุรกิจ"/>
    <s v="เศรษฐศาสตร์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x v="1"/>
  </r>
  <r>
    <d v="2018-11-26T10:17:37"/>
    <x v="1"/>
    <s v="20-30 ปี"/>
    <s v="ปริญญาโท"/>
    <s v="ศึกษาศาสตร์"/>
    <s v="ภาษาอังกฤษ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x v="1"/>
  </r>
  <r>
    <d v="2018-11-26T10:45:55"/>
    <x v="1"/>
    <s v="31-40 ปี"/>
    <s v="ปริญญาเอก"/>
    <s v="ศึกษาศาสตร์"/>
    <s v="การจัดการกึฬา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x v="1"/>
  </r>
  <r>
    <d v="2018-11-26T10:49:50"/>
    <x v="0"/>
    <s v="31-40 ปี"/>
    <s v="ปริญญาโท"/>
    <s v="มนุษยศาสตร์"/>
    <s v="ภาษาไทย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x v="1"/>
  </r>
  <r>
    <d v="2018-11-26T14:36:51"/>
    <x v="1"/>
    <s v="20-30 ปี"/>
    <s v="ปริญญาโท"/>
    <s v="วิศวกรรมศาสตร์"/>
    <s v="วิศวกรรมสิ่งแวดล้อม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x v="23"/>
  </r>
  <r>
    <d v="2018-11-27T10:04:21"/>
    <x v="1"/>
    <s v="20-30 ปี"/>
    <s v="ปริญญาเอก"/>
    <s v="ศึกษาศาสตร์"/>
    <s v="วิทยาศาสตร์ศึกษา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x v="24"/>
  </r>
  <r>
    <d v="2018-11-27T10:47:36"/>
    <x v="0"/>
    <s v="20-30 ปี"/>
    <s v="ปริญญาโท"/>
    <s v="บริหารธุรกิจ"/>
    <s v="การสื่อสาร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x v="1"/>
  </r>
  <r>
    <d v="2018-11-27T10:47:53"/>
    <x v="0"/>
    <s v="20-30 ปี"/>
    <s v="ปริญญาโท"/>
    <s v="วิทยาลัยโลจิสติกส์และโซ่อุปทาน "/>
    <s v="โลจิสติกส์และโซ่อุปทาน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x v="1"/>
  </r>
  <r>
    <d v="2018-11-27T17:16:53"/>
    <x v="1"/>
    <s v="20-30 ปี"/>
    <s v="ปริญญาโท"/>
    <s v="วิศวกรรมศาสตร์"/>
    <s v="วิศวกรรมสิ่งแวเล้อม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x v="1"/>
  </r>
  <r>
    <d v="2018-11-27T17:31:15"/>
    <x v="1"/>
    <s v="20-30 ปี"/>
    <s v="ปริญญาโท"/>
    <s v="ศึกษาศาสตร์"/>
    <s v="พัฒนศึกษา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x v="1"/>
  </r>
  <r>
    <d v="2018-11-27T19:14:48"/>
    <x v="0"/>
    <s v="20-30 ปี"/>
    <s v="ปริญญาโท"/>
    <s v="ศึกษาศาสตร์"/>
    <s v="หลักสูตรและการสอน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x v="1"/>
  </r>
  <r>
    <d v="2018-11-28T07:42:51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1-29T07:17:23"/>
    <x v="1"/>
    <s v="20-30 ปี"/>
    <s v="ปริญญาโท"/>
    <s v="BEC"/>
    <s v="M.B.A.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x v="1"/>
  </r>
  <r>
    <d v="2018-11-30T11:36:36"/>
    <x v="1"/>
    <s v="20-30 ปี"/>
    <s v="ปริญญาโท"/>
    <s v="สถาปัตย์"/>
    <s v="ศิลปะและการออกแบบ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x v="1"/>
  </r>
  <r>
    <d v="2018-11-30T11:38:05"/>
    <x v="0"/>
    <s v="20-30 ปี"/>
    <s v="ปริญญาโท"/>
    <s v="วิทยาศาสตร์"/>
    <s v="วิทยาการคอมพิวเตอร์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x v="1"/>
  </r>
  <r>
    <d v="2018-11-30T11:57:43"/>
    <x v="0"/>
    <s v="20-30 ปี"/>
    <s v="ปริญญาโท"/>
    <s v="เกษตรศาสตร์ฯ"/>
    <s v="ภูมิศาสตร์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x v="1"/>
  </r>
  <r>
    <d v="2018-12-01T20:13:35"/>
    <x v="0"/>
    <s v="31-40 ปี"/>
    <s v="ปริญญาเอก"/>
    <s v="BEC"/>
    <s v="การสื่อสาร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x v="1"/>
  </r>
  <r>
    <d v="2018-12-03T09:04:10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2-03T19:22:15"/>
    <x v="0"/>
    <s v="41-50 ปี"/>
    <s v="ปริญญาเอก"/>
    <s v="ศึกษาศาสตร์"/>
    <s v="พัฒนศึกษา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x v="1"/>
  </r>
  <r>
    <d v="2018-12-03T20:53:58"/>
    <x v="0"/>
    <s v="41-50 ปี"/>
    <s v="ปริญญาเอก"/>
    <s v="วิทยาศาสตร"/>
    <s v="เทคโนโลยีชีวภาพ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x v="1"/>
  </r>
  <r>
    <d v="2018-12-03T22:10:10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d v="2018-12-03T22:17:42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m/>
    <x v="2"/>
    <m/>
    <m/>
    <m/>
    <m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x v="26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27"/>
  </r>
  <r>
    <m/>
    <x v="2"/>
    <m/>
    <m/>
    <m/>
    <m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x v="1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1"/>
  </r>
  <r>
    <m/>
    <x v="2"/>
    <m/>
    <m/>
    <m/>
    <m/>
    <x v="6"/>
    <m/>
    <m/>
    <m/>
    <m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A84" firstHeaderRow="1" firstDataRow="1" firstDataCol="1"/>
  <pivotFields count="24"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Row" showAll="0">
      <items count="10">
        <item x="5"/>
        <item x="2"/>
        <item x="0"/>
        <item x="3"/>
        <item m="1" x="8"/>
        <item x="1"/>
        <item x="4"/>
        <item m="1"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1">
        <item m="1" x="29"/>
        <item m="1" x="28"/>
        <item x="9"/>
        <item x="1"/>
        <item x="0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3">
    <field x="6"/>
    <field x="23"/>
    <field x="1"/>
  </rowFields>
  <rowItems count="81">
    <i>
      <x/>
    </i>
    <i r="1">
      <x v="3"/>
    </i>
    <i r="2">
      <x/>
    </i>
    <i r="2">
      <x v="1"/>
    </i>
    <i r="1">
      <x v="24"/>
    </i>
    <i r="2">
      <x v="1"/>
    </i>
    <i>
      <x v="1"/>
    </i>
    <i r="1">
      <x v="3"/>
    </i>
    <i r="2">
      <x/>
    </i>
    <i r="2">
      <x v="1"/>
    </i>
    <i r="1">
      <x v="5"/>
    </i>
    <i r="2">
      <x/>
    </i>
    <i r="1">
      <x v="11"/>
    </i>
    <i r="2">
      <x/>
    </i>
    <i r="1">
      <x v="14"/>
    </i>
    <i r="2">
      <x v="1"/>
    </i>
    <i>
      <x v="2"/>
    </i>
    <i r="1">
      <x v="3"/>
    </i>
    <i r="2">
      <x/>
    </i>
    <i r="2">
      <x v="1"/>
    </i>
    <i r="1">
      <x v="4"/>
    </i>
    <i r="2">
      <x v="1"/>
    </i>
    <i r="1">
      <x v="8"/>
    </i>
    <i r="2">
      <x v="1"/>
    </i>
    <i r="1">
      <x v="10"/>
    </i>
    <i r="2">
      <x/>
    </i>
    <i r="1">
      <x v="23"/>
    </i>
    <i r="2">
      <x v="1"/>
    </i>
    <i>
      <x v="3"/>
    </i>
    <i r="1">
      <x v="2"/>
    </i>
    <i r="2">
      <x v="1"/>
    </i>
    <i r="1">
      <x v="3"/>
    </i>
    <i r="2">
      <x/>
    </i>
    <i r="2">
      <x v="1"/>
    </i>
    <i r="1">
      <x v="6"/>
    </i>
    <i r="2">
      <x/>
    </i>
    <i r="1">
      <x v="9"/>
    </i>
    <i r="2">
      <x v="1"/>
    </i>
    <i r="1">
      <x v="12"/>
    </i>
    <i r="2">
      <x/>
    </i>
    <i r="1">
      <x v="13"/>
    </i>
    <i r="2">
      <x v="1"/>
    </i>
    <i r="1">
      <x v="15"/>
    </i>
    <i r="2">
      <x v="1"/>
    </i>
    <i r="1">
      <x v="16"/>
    </i>
    <i r="2">
      <x v="1"/>
    </i>
    <i r="1">
      <x v="17"/>
    </i>
    <i r="2">
      <x v="1"/>
    </i>
    <i r="1">
      <x v="18"/>
    </i>
    <i r="2">
      <x/>
    </i>
    <i r="1">
      <x v="19"/>
    </i>
    <i r="2">
      <x/>
    </i>
    <i r="1">
      <x v="20"/>
    </i>
    <i r="2">
      <x/>
    </i>
    <i>
      <x v="5"/>
    </i>
    <i r="1">
      <x v="3"/>
    </i>
    <i r="2">
      <x/>
    </i>
    <i r="2">
      <x v="1"/>
    </i>
    <i r="1">
      <x v="7"/>
    </i>
    <i r="2">
      <x/>
    </i>
    <i r="1">
      <x v="21"/>
    </i>
    <i r="2">
      <x/>
    </i>
    <i r="1">
      <x v="22"/>
    </i>
    <i r="2">
      <x v="1"/>
    </i>
    <i r="1">
      <x v="25"/>
    </i>
    <i r="2">
      <x/>
    </i>
    <i r="1">
      <x v="26"/>
    </i>
    <i r="2">
      <x/>
    </i>
    <i r="1">
      <x v="27"/>
    </i>
    <i r="2">
      <x v="1"/>
    </i>
    <i>
      <x v="6"/>
    </i>
    <i r="1">
      <x v="3"/>
    </i>
    <i r="2">
      <x v="1"/>
    </i>
    <i>
      <x v="8"/>
    </i>
    <i r="1">
      <x v="3"/>
    </i>
    <i r="2">
      <x v="2"/>
    </i>
    <i r="1">
      <x v="28"/>
    </i>
    <i r="2">
      <x v="2"/>
    </i>
    <i r="1">
      <x v="29"/>
    </i>
    <i r="2">
      <x v="2"/>
    </i>
    <i t="grand">
      <x/>
    </i>
  </rowItems>
  <colItems count="1">
    <i/>
  </colItems>
  <formats count="38"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6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6" count="0"/>
        </references>
      </pivotArea>
    </format>
    <format dxfId="41">
      <pivotArea dataOnly="0" labelOnly="1" grandRow="1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6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fieldPosition="0">
        <references count="1">
          <reference field="6" count="0"/>
        </references>
      </pivotArea>
    </format>
    <format dxfId="35">
      <pivotArea dataOnly="0" labelOnly="1" grandRow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6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6" count="0"/>
        </references>
      </pivotArea>
    </format>
    <format dxfId="29">
      <pivotArea dataOnly="0" labelOnly="1" grandRow="1" outline="0" fieldPosition="0"/>
    </format>
    <format dxfId="28">
      <pivotArea type="all" dataOnly="0" outline="0" fieldPosition="0"/>
    </format>
    <format dxfId="27">
      <pivotArea field="6" type="button" dataOnly="0" labelOnly="1" outline="0" axis="axisRow" fieldPosition="0"/>
    </format>
    <format dxfId="26">
      <pivotArea dataOnly="0" labelOnly="1" fieldPosition="0">
        <references count="1">
          <reference field="6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2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2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2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2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1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  <format dxfId="18">
      <pivotArea type="all" dataOnly="0" outline="0" fieldPosition="0"/>
    </format>
    <format dxfId="17">
      <pivotArea field="6" type="button" dataOnly="0" labelOnly="1" outline="0" axis="axisRow" fieldPosition="0"/>
    </format>
    <format dxfId="16">
      <pivotArea dataOnly="0" labelOnly="1" fieldPosition="0">
        <references count="1">
          <reference field="6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1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1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1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1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P11" firstHeaderRow="0" firstDataRow="1" firstDataCol="1"/>
  <pivotFields count="24">
    <pivotField showAll="0"/>
    <pivotField showAll="0"/>
    <pivotField showAll="0"/>
    <pivotField showAll="0"/>
    <pivotField showAll="0">
      <items count="32">
        <item x="19"/>
        <item x="8"/>
        <item x="6"/>
        <item x="9"/>
        <item x="22"/>
        <item x="23"/>
        <item x="18"/>
        <item x="16"/>
        <item x="15"/>
        <item x="10"/>
        <item x="21"/>
        <item x="7"/>
        <item x="11"/>
        <item x="2"/>
        <item x="20"/>
        <item x="24"/>
        <item x="26"/>
        <item x="27"/>
        <item x="29"/>
        <item x="13"/>
        <item x="12"/>
        <item x="17"/>
        <item x="14"/>
        <item x="0"/>
        <item x="28"/>
        <item x="25"/>
        <item x="1"/>
        <item x="4"/>
        <item x="3"/>
        <item x="5"/>
        <item x="30"/>
        <item t="default"/>
      </items>
    </pivotField>
    <pivotField showAll="0">
      <items count="53">
        <item x="33"/>
        <item x="14"/>
        <item x="9"/>
        <item x="15"/>
        <item x="19"/>
        <item x="50"/>
        <item x="24"/>
        <item x="41"/>
        <item x="25"/>
        <item x="46"/>
        <item x="3"/>
        <item x="43"/>
        <item x="10"/>
        <item x="16"/>
        <item x="39"/>
        <item x="5"/>
        <item x="26"/>
        <item x="38"/>
        <item x="35"/>
        <item x="20"/>
        <item x="21"/>
        <item x="36"/>
        <item x="17"/>
        <item x="12"/>
        <item x="0"/>
        <item x="4"/>
        <item x="44"/>
        <item x="42"/>
        <item x="49"/>
        <item x="6"/>
        <item x="28"/>
        <item x="37"/>
        <item x="13"/>
        <item x="27"/>
        <item x="23"/>
        <item x="18"/>
        <item x="2"/>
        <item x="31"/>
        <item x="1"/>
        <item x="29"/>
        <item x="34"/>
        <item x="47"/>
        <item x="45"/>
        <item x="40"/>
        <item x="11"/>
        <item x="30"/>
        <item x="32"/>
        <item x="22"/>
        <item x="8"/>
        <item x="48"/>
        <item x="7"/>
        <item x="51"/>
        <item t="default"/>
      </items>
    </pivotField>
    <pivotField axis="axisRow" showAll="0">
      <items count="8">
        <item x="5"/>
        <item x="2"/>
        <item x="0"/>
        <item x="3"/>
        <item x="1"/>
        <item x="4"/>
        <item x="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verage of 1. ท่านได้รับความสะดวกในการสมัครเข้ารับการอบรม" fld="8" subtotal="average" baseField="6" baseItem="2" numFmtId="2"/>
    <dataField name="Average of 2. เจ้าหน้าที่ให้บริการด้วยกิริยาวาจาสุภาพ ยิ้มแย้มแจ่มใส" fld="9" subtotal="average" baseField="6" baseItem="2"/>
    <dataField name="Average of 3. เจ้าหน้าที่ให้คำแนะนำ/ข้อมูล ถูกต้อง ชัดเจน" fld="10" subtotal="average" baseField="6" baseItem="2"/>
    <dataField name="Average of 5. ความเหมาะสมของช่วงเวลาที่ท่านเข้ารับการอบรม" fld="12" subtotal="average" baseField="6" baseItem="2"/>
    <dataField name="Average of 6. ความสะดวกของสถานที่อบรม" fld="13" subtotal="average" baseField="6" baseItem="2"/>
    <dataField name="Average of 7. ความรู้ก่อนการเข้ารับการอบรมของท่านอยู่ในระดับใด" fld="14" subtotal="average" baseField="6" baseItem="2"/>
    <dataField name="Average of 8. ความรู้หลังการเข้ารับการอบรมของท่านอยู่ในระดับใด" fld="15" subtotal="average" baseField="6" baseItem="2"/>
    <dataField name="Average of 9. ท่านสามารถนำความรู้ไปประยุกต์ใช้ให้เกิดประโยชน์เพียงใด" fld="16" subtotal="average" baseField="6" baseItem="2"/>
    <dataField name="Average of 10. เนื้อหาสาระของการอบรมมีความเหมาะสมเพียงใด" fld="17" subtotal="average" baseField="6" baseItem="2"/>
    <dataField name="Average of 11. หนังสือเรียนมีเนื้อหาสาระ ความชัดเจน และเข้าใจง่าย" fld="18" subtotal="average" baseField="6" baseItem="2"/>
    <dataField name="Average of 12. อาจารย์อธิบายเนื้อหาวิชาได้อย่างชัดเจนและเข้าใจง่าย" fld="19" subtotal="average" baseField="6" baseItem="2"/>
    <dataField name="Average of 13. อาจารย์เข้าสอน – เลิกสอน ตรงเวลา" fld="20" subtotal="average" baseField="6" baseItem="2"/>
    <dataField name="Average of 14. อาจารย์ใช้สื่อการสอนได้เหมาะสมกับเนื้อหา และตอบคำถามได้ชัดเจน" fld="21" subtotal="average" baseField="6" baseItem="2"/>
    <dataField name="Average of 15. ท่านต้องการให้บัณฑิตวิทยาลัย จัดการอบรมรายวิชานี้ในครั้งต่อไปหรือไม่" fld="22" subtotal="average" baseField="6" baseItem="2"/>
    <dataField name="Sum of 4. ความเหมาะสมของระยะเวลาในการจัดการอบรม" fld="11" baseField="0" baseItem="0"/>
  </dataFields>
  <formats count="9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394"/>
  <sheetViews>
    <sheetView topLeftCell="A67" workbookViewId="0">
      <selection activeCell="G33" sqref="G33"/>
    </sheetView>
  </sheetViews>
  <sheetFormatPr defaultColWidth="123.28515625" defaultRowHeight="21.75" x14ac:dyDescent="0.5"/>
  <cols>
    <col min="1" max="1" width="104" style="13" customWidth="1"/>
    <col min="2" max="16384" width="123.28515625" style="13"/>
  </cols>
  <sheetData>
    <row r="3" spans="1:2" x14ac:dyDescent="0.5">
      <c r="A3" s="11" t="s">
        <v>34</v>
      </c>
      <c r="B3" s="12"/>
    </row>
    <row r="4" spans="1:2" x14ac:dyDescent="0.5">
      <c r="A4" s="14" t="s">
        <v>27</v>
      </c>
      <c r="B4" s="12"/>
    </row>
    <row r="5" spans="1:2" x14ac:dyDescent="0.5">
      <c r="A5" s="14" t="s">
        <v>35</v>
      </c>
      <c r="B5" s="12"/>
    </row>
    <row r="6" spans="1:2" x14ac:dyDescent="0.5">
      <c r="A6" s="14" t="s">
        <v>19</v>
      </c>
      <c r="B6" s="12"/>
    </row>
    <row r="7" spans="1:2" x14ac:dyDescent="0.5">
      <c r="A7" s="14" t="s">
        <v>23</v>
      </c>
      <c r="B7" s="12"/>
    </row>
    <row r="8" spans="1:2" x14ac:dyDescent="0.5">
      <c r="A8" s="14" t="s">
        <v>77</v>
      </c>
      <c r="B8" s="12"/>
    </row>
    <row r="9" spans="1:2" x14ac:dyDescent="0.5">
      <c r="A9" s="14" t="s">
        <v>23</v>
      </c>
      <c r="B9" s="12"/>
    </row>
    <row r="10" spans="1:2" x14ac:dyDescent="0.5">
      <c r="A10" s="14" t="s">
        <v>26</v>
      </c>
      <c r="B10" s="12"/>
    </row>
    <row r="11" spans="1:2" x14ac:dyDescent="0.5">
      <c r="A11" s="14" t="s">
        <v>35</v>
      </c>
      <c r="B11" s="12"/>
    </row>
    <row r="12" spans="1:2" x14ac:dyDescent="0.5">
      <c r="A12" s="14" t="s">
        <v>19</v>
      </c>
      <c r="B12" s="12"/>
    </row>
    <row r="13" spans="1:2" x14ac:dyDescent="0.5">
      <c r="A13" s="14" t="s">
        <v>23</v>
      </c>
      <c r="B13" s="12"/>
    </row>
    <row r="14" spans="1:2" x14ac:dyDescent="0.5">
      <c r="A14" s="14" t="s">
        <v>58</v>
      </c>
      <c r="B14" s="12"/>
    </row>
    <row r="15" spans="1:2" x14ac:dyDescent="0.5">
      <c r="A15" s="14" t="s">
        <v>19</v>
      </c>
      <c r="B15" s="12"/>
    </row>
    <row r="16" spans="1:2" x14ac:dyDescent="0.5">
      <c r="A16" s="14" t="s">
        <v>64</v>
      </c>
      <c r="B16" s="12"/>
    </row>
    <row r="17" spans="1:2" x14ac:dyDescent="0.5">
      <c r="A17" s="14" t="s">
        <v>19</v>
      </c>
      <c r="B17" s="12"/>
    </row>
    <row r="18" spans="1:2" ht="174" x14ac:dyDescent="0.5">
      <c r="A18" s="14" t="s">
        <v>67</v>
      </c>
      <c r="B18" s="12"/>
    </row>
    <row r="19" spans="1:2" x14ac:dyDescent="0.5">
      <c r="A19" s="14" t="s">
        <v>23</v>
      </c>
      <c r="B19" s="12"/>
    </row>
    <row r="20" spans="1:2" x14ac:dyDescent="0.5">
      <c r="A20" s="14" t="s">
        <v>30</v>
      </c>
      <c r="B20" s="12"/>
    </row>
    <row r="21" spans="1:2" x14ac:dyDescent="0.5">
      <c r="A21" s="14" t="s">
        <v>35</v>
      </c>
      <c r="B21" s="12"/>
    </row>
    <row r="22" spans="1:2" x14ac:dyDescent="0.5">
      <c r="A22" s="14" t="s">
        <v>19</v>
      </c>
      <c r="B22" s="12"/>
    </row>
    <row r="23" spans="1:2" x14ac:dyDescent="0.5">
      <c r="A23" s="14" t="s">
        <v>23</v>
      </c>
      <c r="B23" s="12"/>
    </row>
    <row r="24" spans="1:2" x14ac:dyDescent="0.5">
      <c r="A24" s="14" t="s">
        <v>57</v>
      </c>
      <c r="B24" s="12"/>
    </row>
    <row r="25" spans="1:2" x14ac:dyDescent="0.5">
      <c r="A25" s="14" t="s">
        <v>23</v>
      </c>
      <c r="B25" s="12"/>
    </row>
    <row r="26" spans="1:2" ht="43.5" x14ac:dyDescent="0.5">
      <c r="A26" s="14" t="s">
        <v>61</v>
      </c>
      <c r="B26" s="12"/>
    </row>
    <row r="27" spans="1:2" x14ac:dyDescent="0.5">
      <c r="A27" s="14" t="s">
        <v>23</v>
      </c>
      <c r="B27" s="12"/>
    </row>
    <row r="28" spans="1:2" ht="43.5" x14ac:dyDescent="0.5">
      <c r="A28" s="14" t="s">
        <v>63</v>
      </c>
      <c r="B28" s="12"/>
    </row>
    <row r="29" spans="1:2" x14ac:dyDescent="0.5">
      <c r="A29" s="14" t="s">
        <v>19</v>
      </c>
      <c r="B29" s="12"/>
    </row>
    <row r="30" spans="1:2" ht="43.5" x14ac:dyDescent="0.5">
      <c r="A30" s="14" t="s">
        <v>76</v>
      </c>
    </row>
    <row r="31" spans="1:2" x14ac:dyDescent="0.5">
      <c r="A31" s="14" t="s">
        <v>23</v>
      </c>
    </row>
    <row r="32" spans="1:2" x14ac:dyDescent="0.5">
      <c r="A32" s="14" t="s">
        <v>31</v>
      </c>
    </row>
    <row r="33" spans="1:1" x14ac:dyDescent="0.5">
      <c r="A33" s="14" t="s">
        <v>28</v>
      </c>
    </row>
    <row r="34" spans="1:1" x14ac:dyDescent="0.5">
      <c r="A34" s="14" t="s">
        <v>23</v>
      </c>
    </row>
    <row r="35" spans="1:1" x14ac:dyDescent="0.5">
      <c r="A35" s="14" t="s">
        <v>35</v>
      </c>
    </row>
    <row r="36" spans="1:1" x14ac:dyDescent="0.5">
      <c r="A36" s="14" t="s">
        <v>19</v>
      </c>
    </row>
    <row r="37" spans="1:1" x14ac:dyDescent="0.5">
      <c r="A37" s="14" t="s">
        <v>23</v>
      </c>
    </row>
    <row r="38" spans="1:1" x14ac:dyDescent="0.5">
      <c r="A38" s="14" t="s">
        <v>59</v>
      </c>
    </row>
    <row r="39" spans="1:1" x14ac:dyDescent="0.5">
      <c r="A39" s="14" t="s">
        <v>19</v>
      </c>
    </row>
    <row r="40" spans="1:1" x14ac:dyDescent="0.5">
      <c r="A40" s="14" t="s">
        <v>62</v>
      </c>
    </row>
    <row r="41" spans="1:1" x14ac:dyDescent="0.5">
      <c r="A41" s="14" t="s">
        <v>23</v>
      </c>
    </row>
    <row r="42" spans="1:1" x14ac:dyDescent="0.5">
      <c r="A42" s="14" t="s">
        <v>65</v>
      </c>
    </row>
    <row r="43" spans="1:1" x14ac:dyDescent="0.5">
      <c r="A43" s="14" t="s">
        <v>19</v>
      </c>
    </row>
    <row r="44" spans="1:1" x14ac:dyDescent="0.5">
      <c r="A44" s="14" t="s">
        <v>66</v>
      </c>
    </row>
    <row r="45" spans="1:1" x14ac:dyDescent="0.5">
      <c r="A45" s="14" t="s">
        <v>23</v>
      </c>
    </row>
    <row r="46" spans="1:1" x14ac:dyDescent="0.5">
      <c r="A46" s="14" t="s">
        <v>68</v>
      </c>
    </row>
    <row r="47" spans="1:1" x14ac:dyDescent="0.5">
      <c r="A47" s="14" t="s">
        <v>23</v>
      </c>
    </row>
    <row r="48" spans="1:1" x14ac:dyDescent="0.5">
      <c r="A48" s="14" t="s">
        <v>69</v>
      </c>
    </row>
    <row r="49" spans="1:1" x14ac:dyDescent="0.5">
      <c r="A49" s="14" t="s">
        <v>23</v>
      </c>
    </row>
    <row r="50" spans="1:1" x14ac:dyDescent="0.5">
      <c r="A50" s="14" t="s">
        <v>70</v>
      </c>
    </row>
    <row r="51" spans="1:1" x14ac:dyDescent="0.5">
      <c r="A51" s="14" t="s">
        <v>23</v>
      </c>
    </row>
    <row r="52" spans="1:1" x14ac:dyDescent="0.5">
      <c r="A52" s="14" t="s">
        <v>71</v>
      </c>
    </row>
    <row r="53" spans="1:1" x14ac:dyDescent="0.5">
      <c r="A53" s="14" t="s">
        <v>19</v>
      </c>
    </row>
    <row r="54" spans="1:1" ht="43.5" x14ac:dyDescent="0.5">
      <c r="A54" s="14" t="s">
        <v>72</v>
      </c>
    </row>
    <row r="55" spans="1:1" x14ac:dyDescent="0.5">
      <c r="A55" s="14" t="s">
        <v>19</v>
      </c>
    </row>
    <row r="56" spans="1:1" x14ac:dyDescent="0.5">
      <c r="A56" s="14" t="s">
        <v>73</v>
      </c>
    </row>
    <row r="57" spans="1:1" x14ac:dyDescent="0.5">
      <c r="A57" s="14" t="s">
        <v>19</v>
      </c>
    </row>
    <row r="58" spans="1:1" x14ac:dyDescent="0.5">
      <c r="A58" s="14" t="s">
        <v>22</v>
      </c>
    </row>
    <row r="59" spans="1:1" x14ac:dyDescent="0.5">
      <c r="A59" s="14" t="s">
        <v>35</v>
      </c>
    </row>
    <row r="60" spans="1:1" x14ac:dyDescent="0.5">
      <c r="A60" s="14" t="s">
        <v>19</v>
      </c>
    </row>
    <row r="61" spans="1:1" x14ac:dyDescent="0.5">
      <c r="A61" s="14" t="s">
        <v>23</v>
      </c>
    </row>
    <row r="62" spans="1:1" x14ac:dyDescent="0.5">
      <c r="A62" s="14" t="s">
        <v>60</v>
      </c>
    </row>
    <row r="63" spans="1:1" x14ac:dyDescent="0.5">
      <c r="A63" s="14" t="s">
        <v>19</v>
      </c>
    </row>
    <row r="64" spans="1:1" x14ac:dyDescent="0.5">
      <c r="A64" s="14" t="s">
        <v>74</v>
      </c>
    </row>
    <row r="65" spans="1:1" x14ac:dyDescent="0.5">
      <c r="A65" s="14" t="s">
        <v>19</v>
      </c>
    </row>
    <row r="66" spans="1:1" x14ac:dyDescent="0.5">
      <c r="A66" s="14" t="s">
        <v>75</v>
      </c>
    </row>
    <row r="67" spans="1:1" x14ac:dyDescent="0.5">
      <c r="A67" s="14" t="s">
        <v>23</v>
      </c>
    </row>
    <row r="68" spans="1:1" x14ac:dyDescent="0.5">
      <c r="A68" s="14" t="s">
        <v>78</v>
      </c>
    </row>
    <row r="69" spans="1:1" x14ac:dyDescent="0.5">
      <c r="A69" s="14" t="s">
        <v>19</v>
      </c>
    </row>
    <row r="70" spans="1:1" ht="43.5" x14ac:dyDescent="0.5">
      <c r="A70" s="14" t="s">
        <v>79</v>
      </c>
    </row>
    <row r="71" spans="1:1" x14ac:dyDescent="0.5">
      <c r="A71" s="14" t="s">
        <v>19</v>
      </c>
    </row>
    <row r="72" spans="1:1" x14ac:dyDescent="0.5">
      <c r="A72" s="14" t="s">
        <v>80</v>
      </c>
    </row>
    <row r="73" spans="1:1" x14ac:dyDescent="0.5">
      <c r="A73" s="14" t="s">
        <v>23</v>
      </c>
    </row>
    <row r="74" spans="1:1" x14ac:dyDescent="0.5">
      <c r="A74" s="14" t="s">
        <v>29</v>
      </c>
    </row>
    <row r="75" spans="1:1" x14ac:dyDescent="0.5">
      <c r="A75" s="14" t="s">
        <v>35</v>
      </c>
    </row>
    <row r="76" spans="1:1" x14ac:dyDescent="0.5">
      <c r="A76" s="14" t="s">
        <v>23</v>
      </c>
    </row>
    <row r="77" spans="1:1" x14ac:dyDescent="0.5">
      <c r="A77" s="14" t="s">
        <v>35</v>
      </c>
    </row>
    <row r="78" spans="1:1" x14ac:dyDescent="0.5">
      <c r="A78" s="14" t="s">
        <v>35</v>
      </c>
    </row>
    <row r="79" spans="1:1" x14ac:dyDescent="0.5">
      <c r="A79" s="14" t="s">
        <v>35</v>
      </c>
    </row>
    <row r="80" spans="1:1" x14ac:dyDescent="0.5">
      <c r="A80" s="14">
        <v>4.0250825082508248</v>
      </c>
    </row>
    <row r="81" spans="1:1" x14ac:dyDescent="0.5">
      <c r="A81" s="14" t="s">
        <v>35</v>
      </c>
    </row>
    <row r="82" spans="1:1" x14ac:dyDescent="0.5">
      <c r="A82" s="14">
        <v>0.86508941691856922</v>
      </c>
    </row>
    <row r="83" spans="1:1" x14ac:dyDescent="0.5">
      <c r="A83" s="14" t="s">
        <v>35</v>
      </c>
    </row>
    <row r="84" spans="1:1" x14ac:dyDescent="0.5">
      <c r="A84" s="14" t="s">
        <v>36</v>
      </c>
    </row>
    <row r="85" spans="1:1" x14ac:dyDescent="0.5">
      <c r="A85"/>
    </row>
    <row r="86" spans="1:1" x14ac:dyDescent="0.5">
      <c r="A86"/>
    </row>
    <row r="87" spans="1:1" x14ac:dyDescent="0.5">
      <c r="A87"/>
    </row>
    <row r="88" spans="1:1" x14ac:dyDescent="0.5">
      <c r="A88"/>
    </row>
    <row r="89" spans="1:1" x14ac:dyDescent="0.5">
      <c r="A89"/>
    </row>
    <row r="90" spans="1:1" x14ac:dyDescent="0.5">
      <c r="A90"/>
    </row>
    <row r="91" spans="1:1" x14ac:dyDescent="0.5">
      <c r="A91"/>
    </row>
    <row r="92" spans="1:1" x14ac:dyDescent="0.5">
      <c r="A92"/>
    </row>
    <row r="93" spans="1:1" x14ac:dyDescent="0.5">
      <c r="A93"/>
    </row>
    <row r="94" spans="1:1" x14ac:dyDescent="0.5">
      <c r="A94"/>
    </row>
    <row r="95" spans="1:1" x14ac:dyDescent="0.5">
      <c r="A95"/>
    </row>
    <row r="96" spans="1:1" x14ac:dyDescent="0.5">
      <c r="A96"/>
    </row>
    <row r="97" spans="1:1" x14ac:dyDescent="0.5">
      <c r="A97"/>
    </row>
    <row r="98" spans="1:1" x14ac:dyDescent="0.5">
      <c r="A98"/>
    </row>
    <row r="99" spans="1:1" x14ac:dyDescent="0.5">
      <c r="A99"/>
    </row>
    <row r="100" spans="1:1" x14ac:dyDescent="0.5">
      <c r="A100"/>
    </row>
    <row r="101" spans="1:1" x14ac:dyDescent="0.5">
      <c r="A101"/>
    </row>
    <row r="102" spans="1:1" x14ac:dyDescent="0.5">
      <c r="A102"/>
    </row>
    <row r="103" spans="1:1" x14ac:dyDescent="0.5">
      <c r="A103"/>
    </row>
    <row r="104" spans="1:1" x14ac:dyDescent="0.5">
      <c r="A104"/>
    </row>
    <row r="105" spans="1:1" x14ac:dyDescent="0.5">
      <c r="A105"/>
    </row>
    <row r="106" spans="1:1" x14ac:dyDescent="0.5">
      <c r="A106"/>
    </row>
    <row r="107" spans="1:1" x14ac:dyDescent="0.5">
      <c r="A107"/>
    </row>
    <row r="108" spans="1:1" x14ac:dyDescent="0.5">
      <c r="A108"/>
    </row>
    <row r="109" spans="1:1" x14ac:dyDescent="0.5">
      <c r="A109"/>
    </row>
    <row r="110" spans="1:1" x14ac:dyDescent="0.5">
      <c r="A110"/>
    </row>
    <row r="111" spans="1:1" x14ac:dyDescent="0.5">
      <c r="A111"/>
    </row>
    <row r="112" spans="1:1" x14ac:dyDescent="0.5">
      <c r="A112"/>
    </row>
    <row r="113" spans="1:1" x14ac:dyDescent="0.5">
      <c r="A113"/>
    </row>
    <row r="114" spans="1:1" x14ac:dyDescent="0.5">
      <c r="A114"/>
    </row>
    <row r="115" spans="1:1" x14ac:dyDescent="0.5">
      <c r="A115"/>
    </row>
    <row r="116" spans="1:1" x14ac:dyDescent="0.5">
      <c r="A116"/>
    </row>
    <row r="117" spans="1:1" x14ac:dyDescent="0.5">
      <c r="A117"/>
    </row>
    <row r="118" spans="1:1" x14ac:dyDescent="0.5">
      <c r="A118"/>
    </row>
    <row r="119" spans="1:1" x14ac:dyDescent="0.5">
      <c r="A119"/>
    </row>
    <row r="120" spans="1:1" x14ac:dyDescent="0.5">
      <c r="A120"/>
    </row>
    <row r="121" spans="1:1" x14ac:dyDescent="0.5">
      <c r="A121"/>
    </row>
    <row r="122" spans="1:1" x14ac:dyDescent="0.5">
      <c r="A122"/>
    </row>
    <row r="123" spans="1:1" x14ac:dyDescent="0.5">
      <c r="A123"/>
    </row>
    <row r="124" spans="1:1" x14ac:dyDescent="0.5">
      <c r="A124"/>
    </row>
    <row r="125" spans="1:1" x14ac:dyDescent="0.5">
      <c r="A125"/>
    </row>
    <row r="126" spans="1:1" x14ac:dyDescent="0.5">
      <c r="A126"/>
    </row>
    <row r="127" spans="1:1" x14ac:dyDescent="0.5">
      <c r="A127"/>
    </row>
    <row r="128" spans="1:1" x14ac:dyDescent="0.5">
      <c r="A128"/>
    </row>
    <row r="129" spans="1:1" x14ac:dyDescent="0.5">
      <c r="A129"/>
    </row>
    <row r="130" spans="1:1" x14ac:dyDescent="0.5">
      <c r="A130"/>
    </row>
    <row r="131" spans="1:1" x14ac:dyDescent="0.5">
      <c r="A131"/>
    </row>
    <row r="132" spans="1:1" x14ac:dyDescent="0.5">
      <c r="A132"/>
    </row>
    <row r="133" spans="1:1" x14ac:dyDescent="0.5">
      <c r="A133"/>
    </row>
    <row r="134" spans="1:1" x14ac:dyDescent="0.5">
      <c r="A134"/>
    </row>
    <row r="135" spans="1:1" x14ac:dyDescent="0.5">
      <c r="A135"/>
    </row>
    <row r="136" spans="1:1" x14ac:dyDescent="0.5">
      <c r="A136"/>
    </row>
    <row r="137" spans="1:1" x14ac:dyDescent="0.5">
      <c r="A137"/>
    </row>
    <row r="138" spans="1:1" x14ac:dyDescent="0.5">
      <c r="A138"/>
    </row>
    <row r="139" spans="1:1" x14ac:dyDescent="0.5">
      <c r="A139"/>
    </row>
    <row r="140" spans="1:1" x14ac:dyDescent="0.5">
      <c r="A140"/>
    </row>
    <row r="141" spans="1:1" x14ac:dyDescent="0.5">
      <c r="A141"/>
    </row>
    <row r="142" spans="1:1" x14ac:dyDescent="0.5">
      <c r="A142"/>
    </row>
    <row r="143" spans="1:1" x14ac:dyDescent="0.5">
      <c r="A143"/>
    </row>
    <row r="144" spans="1:1" x14ac:dyDescent="0.5">
      <c r="A144"/>
    </row>
    <row r="145" spans="1:1" x14ac:dyDescent="0.5">
      <c r="A145"/>
    </row>
    <row r="146" spans="1:1" x14ac:dyDescent="0.5">
      <c r="A146"/>
    </row>
    <row r="147" spans="1:1" x14ac:dyDescent="0.5">
      <c r="A147"/>
    </row>
    <row r="148" spans="1:1" x14ac:dyDescent="0.5">
      <c r="A148"/>
    </row>
    <row r="149" spans="1:1" x14ac:dyDescent="0.5">
      <c r="A149"/>
    </row>
    <row r="150" spans="1:1" x14ac:dyDescent="0.5">
      <c r="A150"/>
    </row>
    <row r="151" spans="1:1" x14ac:dyDescent="0.5">
      <c r="A151"/>
    </row>
    <row r="152" spans="1:1" x14ac:dyDescent="0.5">
      <c r="A152"/>
    </row>
    <row r="153" spans="1:1" x14ac:dyDescent="0.5">
      <c r="A153"/>
    </row>
    <row r="154" spans="1:1" x14ac:dyDescent="0.5">
      <c r="A154"/>
    </row>
    <row r="155" spans="1:1" x14ac:dyDescent="0.5">
      <c r="A155"/>
    </row>
    <row r="156" spans="1:1" x14ac:dyDescent="0.5">
      <c r="A156"/>
    </row>
    <row r="157" spans="1:1" x14ac:dyDescent="0.5">
      <c r="A157"/>
    </row>
    <row r="158" spans="1:1" x14ac:dyDescent="0.5">
      <c r="A158"/>
    </row>
    <row r="159" spans="1:1" x14ac:dyDescent="0.5">
      <c r="A159"/>
    </row>
    <row r="160" spans="1:1" x14ac:dyDescent="0.5">
      <c r="A160"/>
    </row>
    <row r="161" spans="1:1" x14ac:dyDescent="0.5">
      <c r="A161"/>
    </row>
    <row r="162" spans="1:1" x14ac:dyDescent="0.5">
      <c r="A162"/>
    </row>
    <row r="163" spans="1:1" x14ac:dyDescent="0.5">
      <c r="A163"/>
    </row>
    <row r="164" spans="1:1" x14ac:dyDescent="0.5">
      <c r="A164"/>
    </row>
    <row r="165" spans="1:1" x14ac:dyDescent="0.5">
      <c r="A165"/>
    </row>
    <row r="166" spans="1:1" x14ac:dyDescent="0.5">
      <c r="A166"/>
    </row>
    <row r="167" spans="1:1" x14ac:dyDescent="0.5">
      <c r="A167"/>
    </row>
    <row r="168" spans="1:1" x14ac:dyDescent="0.5">
      <c r="A168"/>
    </row>
    <row r="169" spans="1:1" x14ac:dyDescent="0.5">
      <c r="A169"/>
    </row>
    <row r="170" spans="1:1" x14ac:dyDescent="0.5">
      <c r="A170"/>
    </row>
    <row r="171" spans="1:1" x14ac:dyDescent="0.5">
      <c r="A171"/>
    </row>
    <row r="172" spans="1:1" x14ac:dyDescent="0.5">
      <c r="A172"/>
    </row>
    <row r="173" spans="1:1" x14ac:dyDescent="0.5">
      <c r="A173"/>
    </row>
    <row r="174" spans="1:1" x14ac:dyDescent="0.5">
      <c r="A174"/>
    </row>
    <row r="175" spans="1:1" x14ac:dyDescent="0.5">
      <c r="A175"/>
    </row>
    <row r="176" spans="1:1" x14ac:dyDescent="0.5">
      <c r="A176"/>
    </row>
    <row r="177" spans="1:1" x14ac:dyDescent="0.5">
      <c r="A177"/>
    </row>
    <row r="178" spans="1:1" x14ac:dyDescent="0.5">
      <c r="A178"/>
    </row>
    <row r="179" spans="1:1" x14ac:dyDescent="0.5">
      <c r="A179"/>
    </row>
    <row r="180" spans="1:1" x14ac:dyDescent="0.5">
      <c r="A180"/>
    </row>
    <row r="181" spans="1:1" x14ac:dyDescent="0.5">
      <c r="A181"/>
    </row>
    <row r="182" spans="1:1" x14ac:dyDescent="0.5">
      <c r="A182"/>
    </row>
    <row r="183" spans="1:1" x14ac:dyDescent="0.5">
      <c r="A183"/>
    </row>
    <row r="184" spans="1:1" x14ac:dyDescent="0.5">
      <c r="A184"/>
    </row>
    <row r="185" spans="1:1" x14ac:dyDescent="0.5">
      <c r="A185"/>
    </row>
    <row r="186" spans="1:1" x14ac:dyDescent="0.5">
      <c r="A186"/>
    </row>
    <row r="187" spans="1:1" x14ac:dyDescent="0.5">
      <c r="A187"/>
    </row>
    <row r="188" spans="1:1" x14ac:dyDescent="0.5">
      <c r="A188"/>
    </row>
    <row r="189" spans="1:1" x14ac:dyDescent="0.5">
      <c r="A189"/>
    </row>
    <row r="190" spans="1:1" x14ac:dyDescent="0.5">
      <c r="A190"/>
    </row>
    <row r="191" spans="1:1" x14ac:dyDescent="0.5">
      <c r="A191"/>
    </row>
    <row r="192" spans="1:1" x14ac:dyDescent="0.5">
      <c r="A192"/>
    </row>
    <row r="193" spans="1:1" x14ac:dyDescent="0.5">
      <c r="A193"/>
    </row>
    <row r="194" spans="1:1" x14ac:dyDescent="0.5">
      <c r="A194"/>
    </row>
    <row r="195" spans="1:1" x14ac:dyDescent="0.5">
      <c r="A195"/>
    </row>
    <row r="196" spans="1:1" x14ac:dyDescent="0.5">
      <c r="A196"/>
    </row>
    <row r="197" spans="1:1" x14ac:dyDescent="0.5">
      <c r="A197"/>
    </row>
    <row r="198" spans="1:1" x14ac:dyDescent="0.5">
      <c r="A198"/>
    </row>
    <row r="199" spans="1:1" x14ac:dyDescent="0.5">
      <c r="A199"/>
    </row>
    <row r="200" spans="1:1" x14ac:dyDescent="0.5">
      <c r="A200"/>
    </row>
    <row r="201" spans="1:1" x14ac:dyDescent="0.5">
      <c r="A201"/>
    </row>
    <row r="202" spans="1:1" x14ac:dyDescent="0.5">
      <c r="A202"/>
    </row>
    <row r="203" spans="1:1" x14ac:dyDescent="0.5">
      <c r="A203"/>
    </row>
    <row r="204" spans="1:1" x14ac:dyDescent="0.5">
      <c r="A204"/>
    </row>
    <row r="205" spans="1:1" x14ac:dyDescent="0.5">
      <c r="A205"/>
    </row>
    <row r="206" spans="1:1" x14ac:dyDescent="0.5">
      <c r="A206"/>
    </row>
    <row r="207" spans="1:1" x14ac:dyDescent="0.5">
      <c r="A207"/>
    </row>
    <row r="208" spans="1:1" x14ac:dyDescent="0.5">
      <c r="A208"/>
    </row>
    <row r="209" spans="1:1" x14ac:dyDescent="0.5">
      <c r="A209"/>
    </row>
    <row r="210" spans="1:1" x14ac:dyDescent="0.5">
      <c r="A210"/>
    </row>
    <row r="211" spans="1:1" x14ac:dyDescent="0.5">
      <c r="A211"/>
    </row>
    <row r="212" spans="1:1" x14ac:dyDescent="0.5">
      <c r="A212"/>
    </row>
    <row r="213" spans="1:1" x14ac:dyDescent="0.5">
      <c r="A213"/>
    </row>
    <row r="214" spans="1:1" x14ac:dyDescent="0.5">
      <c r="A214"/>
    </row>
    <row r="215" spans="1:1" x14ac:dyDescent="0.5">
      <c r="A215"/>
    </row>
    <row r="216" spans="1:1" x14ac:dyDescent="0.5">
      <c r="A216"/>
    </row>
    <row r="217" spans="1:1" x14ac:dyDescent="0.5">
      <c r="A217"/>
    </row>
    <row r="218" spans="1:1" x14ac:dyDescent="0.5">
      <c r="A218"/>
    </row>
    <row r="219" spans="1:1" x14ac:dyDescent="0.5">
      <c r="A219"/>
    </row>
    <row r="220" spans="1:1" x14ac:dyDescent="0.5">
      <c r="A220"/>
    </row>
    <row r="221" spans="1:1" x14ac:dyDescent="0.5">
      <c r="A221"/>
    </row>
    <row r="222" spans="1:1" x14ac:dyDescent="0.5">
      <c r="A222"/>
    </row>
    <row r="223" spans="1:1" x14ac:dyDescent="0.5">
      <c r="A223"/>
    </row>
    <row r="224" spans="1:1" x14ac:dyDescent="0.5">
      <c r="A224"/>
    </row>
    <row r="225" spans="1:1" x14ac:dyDescent="0.5">
      <c r="A225"/>
    </row>
    <row r="226" spans="1:1" x14ac:dyDescent="0.5">
      <c r="A226"/>
    </row>
    <row r="227" spans="1:1" x14ac:dyDescent="0.5">
      <c r="A227"/>
    </row>
    <row r="228" spans="1:1" x14ac:dyDescent="0.5">
      <c r="A228"/>
    </row>
    <row r="229" spans="1:1" x14ac:dyDescent="0.5">
      <c r="A229"/>
    </row>
    <row r="230" spans="1:1" x14ac:dyDescent="0.5">
      <c r="A230"/>
    </row>
    <row r="231" spans="1:1" x14ac:dyDescent="0.5">
      <c r="A231"/>
    </row>
    <row r="232" spans="1:1" x14ac:dyDescent="0.5">
      <c r="A232"/>
    </row>
    <row r="233" spans="1:1" x14ac:dyDescent="0.5">
      <c r="A233"/>
    </row>
    <row r="234" spans="1:1" x14ac:dyDescent="0.5">
      <c r="A234"/>
    </row>
    <row r="235" spans="1:1" x14ac:dyDescent="0.5">
      <c r="A235"/>
    </row>
    <row r="236" spans="1:1" x14ac:dyDescent="0.5">
      <c r="A236"/>
    </row>
    <row r="237" spans="1:1" x14ac:dyDescent="0.5">
      <c r="A237"/>
    </row>
    <row r="238" spans="1:1" x14ac:dyDescent="0.5">
      <c r="A238"/>
    </row>
    <row r="239" spans="1:1" x14ac:dyDescent="0.5">
      <c r="A239"/>
    </row>
    <row r="240" spans="1:1" x14ac:dyDescent="0.5">
      <c r="A240"/>
    </row>
    <row r="241" spans="1:1" x14ac:dyDescent="0.5">
      <c r="A241"/>
    </row>
    <row r="242" spans="1:1" x14ac:dyDescent="0.5">
      <c r="A242"/>
    </row>
    <row r="243" spans="1:1" x14ac:dyDescent="0.5">
      <c r="A243"/>
    </row>
    <row r="244" spans="1:1" x14ac:dyDescent="0.5">
      <c r="A244"/>
    </row>
    <row r="245" spans="1:1" x14ac:dyDescent="0.5">
      <c r="A245"/>
    </row>
    <row r="246" spans="1:1" x14ac:dyDescent="0.5">
      <c r="A246"/>
    </row>
    <row r="247" spans="1:1" x14ac:dyDescent="0.5">
      <c r="A247"/>
    </row>
    <row r="248" spans="1:1" x14ac:dyDescent="0.5">
      <c r="A248"/>
    </row>
    <row r="249" spans="1:1" x14ac:dyDescent="0.5">
      <c r="A249"/>
    </row>
    <row r="250" spans="1:1" x14ac:dyDescent="0.5">
      <c r="A250"/>
    </row>
    <row r="251" spans="1:1" x14ac:dyDescent="0.5">
      <c r="A251"/>
    </row>
    <row r="252" spans="1:1" x14ac:dyDescent="0.5">
      <c r="A252"/>
    </row>
    <row r="253" spans="1:1" x14ac:dyDescent="0.5">
      <c r="A253"/>
    </row>
    <row r="254" spans="1:1" x14ac:dyDescent="0.5">
      <c r="A254"/>
    </row>
    <row r="255" spans="1:1" x14ac:dyDescent="0.5">
      <c r="A255"/>
    </row>
    <row r="256" spans="1:1" x14ac:dyDescent="0.5">
      <c r="A256"/>
    </row>
    <row r="257" spans="1:1" x14ac:dyDescent="0.5">
      <c r="A257"/>
    </row>
    <row r="258" spans="1:1" x14ac:dyDescent="0.5">
      <c r="A258"/>
    </row>
    <row r="259" spans="1:1" x14ac:dyDescent="0.5">
      <c r="A259"/>
    </row>
    <row r="260" spans="1:1" x14ac:dyDescent="0.5">
      <c r="A260"/>
    </row>
    <row r="261" spans="1:1" x14ac:dyDescent="0.5">
      <c r="A261"/>
    </row>
    <row r="262" spans="1:1" x14ac:dyDescent="0.5">
      <c r="A262"/>
    </row>
    <row r="263" spans="1:1" x14ac:dyDescent="0.5">
      <c r="A263"/>
    </row>
    <row r="264" spans="1:1" x14ac:dyDescent="0.5">
      <c r="A264"/>
    </row>
    <row r="265" spans="1:1" x14ac:dyDescent="0.5">
      <c r="A265"/>
    </row>
    <row r="266" spans="1:1" x14ac:dyDescent="0.5">
      <c r="A266"/>
    </row>
    <row r="267" spans="1:1" x14ac:dyDescent="0.5">
      <c r="A267"/>
    </row>
    <row r="268" spans="1:1" x14ac:dyDescent="0.5">
      <c r="A268"/>
    </row>
    <row r="269" spans="1:1" x14ac:dyDescent="0.5">
      <c r="A269"/>
    </row>
    <row r="270" spans="1:1" x14ac:dyDescent="0.5">
      <c r="A270"/>
    </row>
    <row r="271" spans="1:1" x14ac:dyDescent="0.5">
      <c r="A271"/>
    </row>
    <row r="272" spans="1:1" x14ac:dyDescent="0.5">
      <c r="A272"/>
    </row>
    <row r="273" spans="1:1" x14ac:dyDescent="0.5">
      <c r="A273"/>
    </row>
    <row r="274" spans="1:1" x14ac:dyDescent="0.5">
      <c r="A274"/>
    </row>
    <row r="275" spans="1:1" x14ac:dyDescent="0.5">
      <c r="A275"/>
    </row>
    <row r="276" spans="1:1" x14ac:dyDescent="0.5">
      <c r="A276"/>
    </row>
    <row r="277" spans="1:1" x14ac:dyDescent="0.5">
      <c r="A277"/>
    </row>
    <row r="278" spans="1:1" x14ac:dyDescent="0.5">
      <c r="A278"/>
    </row>
    <row r="279" spans="1:1" x14ac:dyDescent="0.5">
      <c r="A279"/>
    </row>
    <row r="280" spans="1:1" x14ac:dyDescent="0.5">
      <c r="A280"/>
    </row>
    <row r="281" spans="1:1" x14ac:dyDescent="0.5">
      <c r="A281"/>
    </row>
    <row r="282" spans="1:1" x14ac:dyDescent="0.5">
      <c r="A282"/>
    </row>
    <row r="283" spans="1:1" x14ac:dyDescent="0.5">
      <c r="A283"/>
    </row>
    <row r="284" spans="1:1" x14ac:dyDescent="0.5">
      <c r="A284"/>
    </row>
    <row r="285" spans="1:1" x14ac:dyDescent="0.5">
      <c r="A285"/>
    </row>
    <row r="286" spans="1:1" x14ac:dyDescent="0.5">
      <c r="A286"/>
    </row>
    <row r="287" spans="1:1" x14ac:dyDescent="0.5">
      <c r="A287"/>
    </row>
    <row r="288" spans="1:1" x14ac:dyDescent="0.5">
      <c r="A288"/>
    </row>
    <row r="289" spans="1:1" x14ac:dyDescent="0.5">
      <c r="A289"/>
    </row>
    <row r="290" spans="1:1" x14ac:dyDescent="0.5">
      <c r="A290"/>
    </row>
    <row r="291" spans="1:1" x14ac:dyDescent="0.5">
      <c r="A291"/>
    </row>
    <row r="292" spans="1:1" x14ac:dyDescent="0.5">
      <c r="A292"/>
    </row>
    <row r="293" spans="1:1" x14ac:dyDescent="0.5">
      <c r="A293"/>
    </row>
    <row r="294" spans="1:1" x14ac:dyDescent="0.5">
      <c r="A294"/>
    </row>
    <row r="295" spans="1:1" x14ac:dyDescent="0.5">
      <c r="A295"/>
    </row>
    <row r="296" spans="1:1" x14ac:dyDescent="0.5">
      <c r="A296"/>
    </row>
    <row r="297" spans="1:1" x14ac:dyDescent="0.5">
      <c r="A297"/>
    </row>
    <row r="298" spans="1:1" x14ac:dyDescent="0.5">
      <c r="A298"/>
    </row>
    <row r="299" spans="1:1" x14ac:dyDescent="0.5">
      <c r="A299"/>
    </row>
    <row r="300" spans="1:1" x14ac:dyDescent="0.5">
      <c r="A300"/>
    </row>
    <row r="301" spans="1:1" x14ac:dyDescent="0.5">
      <c r="A301"/>
    </row>
    <row r="302" spans="1:1" x14ac:dyDescent="0.5">
      <c r="A302"/>
    </row>
    <row r="303" spans="1:1" x14ac:dyDescent="0.5">
      <c r="A303"/>
    </row>
    <row r="304" spans="1:1" x14ac:dyDescent="0.5">
      <c r="A304"/>
    </row>
    <row r="305" spans="1:1" x14ac:dyDescent="0.5">
      <c r="A305"/>
    </row>
    <row r="306" spans="1:1" x14ac:dyDescent="0.5">
      <c r="A306"/>
    </row>
    <row r="307" spans="1:1" x14ac:dyDescent="0.5">
      <c r="A307"/>
    </row>
    <row r="308" spans="1:1" x14ac:dyDescent="0.5">
      <c r="A308"/>
    </row>
    <row r="309" spans="1:1" x14ac:dyDescent="0.5">
      <c r="A309"/>
    </row>
    <row r="310" spans="1:1" x14ac:dyDescent="0.5">
      <c r="A310"/>
    </row>
    <row r="311" spans="1:1" x14ac:dyDescent="0.5">
      <c r="A311"/>
    </row>
    <row r="312" spans="1:1" x14ac:dyDescent="0.5">
      <c r="A312"/>
    </row>
    <row r="313" spans="1:1" x14ac:dyDescent="0.5">
      <c r="A313"/>
    </row>
    <row r="314" spans="1:1" x14ac:dyDescent="0.5">
      <c r="A314"/>
    </row>
    <row r="315" spans="1:1" x14ac:dyDescent="0.5">
      <c r="A315"/>
    </row>
    <row r="316" spans="1:1" x14ac:dyDescent="0.5">
      <c r="A316"/>
    </row>
    <row r="317" spans="1:1" x14ac:dyDescent="0.5">
      <c r="A317"/>
    </row>
    <row r="318" spans="1:1" x14ac:dyDescent="0.5">
      <c r="A318"/>
    </row>
    <row r="319" spans="1:1" x14ac:dyDescent="0.5">
      <c r="A319"/>
    </row>
    <row r="320" spans="1:1" x14ac:dyDescent="0.5">
      <c r="A320"/>
    </row>
    <row r="321" spans="1:1" x14ac:dyDescent="0.5">
      <c r="A321"/>
    </row>
    <row r="322" spans="1:1" x14ac:dyDescent="0.5">
      <c r="A322"/>
    </row>
    <row r="323" spans="1:1" x14ac:dyDescent="0.5">
      <c r="A323"/>
    </row>
    <row r="324" spans="1:1" x14ac:dyDescent="0.5">
      <c r="A324"/>
    </row>
    <row r="325" spans="1:1" x14ac:dyDescent="0.5">
      <c r="A325"/>
    </row>
    <row r="326" spans="1:1" x14ac:dyDescent="0.5">
      <c r="A326"/>
    </row>
    <row r="327" spans="1:1" x14ac:dyDescent="0.5">
      <c r="A327"/>
    </row>
    <row r="328" spans="1:1" x14ac:dyDescent="0.5">
      <c r="A328"/>
    </row>
    <row r="329" spans="1:1" x14ac:dyDescent="0.5">
      <c r="A329"/>
    </row>
    <row r="330" spans="1:1" x14ac:dyDescent="0.5">
      <c r="A330"/>
    </row>
    <row r="331" spans="1:1" x14ac:dyDescent="0.5">
      <c r="A331"/>
    </row>
    <row r="332" spans="1:1" x14ac:dyDescent="0.5">
      <c r="A332"/>
    </row>
    <row r="333" spans="1:1" x14ac:dyDescent="0.5">
      <c r="A333"/>
    </row>
    <row r="334" spans="1:1" x14ac:dyDescent="0.5">
      <c r="A334"/>
    </row>
    <row r="335" spans="1:1" x14ac:dyDescent="0.5">
      <c r="A335"/>
    </row>
    <row r="336" spans="1:1" x14ac:dyDescent="0.5">
      <c r="A336"/>
    </row>
    <row r="337" spans="1:1" x14ac:dyDescent="0.5">
      <c r="A337"/>
    </row>
    <row r="338" spans="1:1" x14ac:dyDescent="0.5">
      <c r="A338"/>
    </row>
    <row r="339" spans="1:1" x14ac:dyDescent="0.5">
      <c r="A339"/>
    </row>
    <row r="340" spans="1:1" x14ac:dyDescent="0.5">
      <c r="A340"/>
    </row>
    <row r="341" spans="1:1" x14ac:dyDescent="0.5">
      <c r="A341"/>
    </row>
    <row r="342" spans="1:1" x14ac:dyDescent="0.5">
      <c r="A342"/>
    </row>
    <row r="343" spans="1:1" x14ac:dyDescent="0.5">
      <c r="A343"/>
    </row>
    <row r="344" spans="1:1" x14ac:dyDescent="0.5">
      <c r="A344"/>
    </row>
    <row r="345" spans="1:1" x14ac:dyDescent="0.5">
      <c r="A345"/>
    </row>
    <row r="346" spans="1:1" x14ac:dyDescent="0.5">
      <c r="A346"/>
    </row>
    <row r="347" spans="1:1" x14ac:dyDescent="0.5">
      <c r="A347"/>
    </row>
    <row r="348" spans="1:1" x14ac:dyDescent="0.5">
      <c r="A348"/>
    </row>
    <row r="349" spans="1:1" x14ac:dyDescent="0.5">
      <c r="A349"/>
    </row>
    <row r="350" spans="1:1" x14ac:dyDescent="0.5">
      <c r="A350"/>
    </row>
    <row r="351" spans="1:1" x14ac:dyDescent="0.5">
      <c r="A351"/>
    </row>
    <row r="352" spans="1:1" x14ac:dyDescent="0.5">
      <c r="A352"/>
    </row>
    <row r="353" spans="1:1" x14ac:dyDescent="0.5">
      <c r="A353"/>
    </row>
    <row r="354" spans="1:1" x14ac:dyDescent="0.5">
      <c r="A354"/>
    </row>
    <row r="355" spans="1:1" x14ac:dyDescent="0.5">
      <c r="A355"/>
    </row>
    <row r="356" spans="1:1" x14ac:dyDescent="0.5">
      <c r="A356"/>
    </row>
    <row r="357" spans="1:1" x14ac:dyDescent="0.5">
      <c r="A357"/>
    </row>
    <row r="358" spans="1:1" x14ac:dyDescent="0.5">
      <c r="A358"/>
    </row>
    <row r="359" spans="1:1" x14ac:dyDescent="0.5">
      <c r="A359"/>
    </row>
    <row r="360" spans="1:1" x14ac:dyDescent="0.5">
      <c r="A360"/>
    </row>
    <row r="361" spans="1:1" x14ac:dyDescent="0.5">
      <c r="A361"/>
    </row>
    <row r="362" spans="1:1" x14ac:dyDescent="0.5">
      <c r="A362"/>
    </row>
    <row r="363" spans="1:1" x14ac:dyDescent="0.5">
      <c r="A363"/>
    </row>
    <row r="364" spans="1:1" x14ac:dyDescent="0.5">
      <c r="A364"/>
    </row>
    <row r="365" spans="1:1" x14ac:dyDescent="0.5">
      <c r="A365"/>
    </row>
    <row r="366" spans="1:1" x14ac:dyDescent="0.5">
      <c r="A366"/>
    </row>
    <row r="367" spans="1:1" x14ac:dyDescent="0.5">
      <c r="A367"/>
    </row>
    <row r="368" spans="1:1" x14ac:dyDescent="0.5">
      <c r="A368"/>
    </row>
    <row r="369" spans="1:1" x14ac:dyDescent="0.5">
      <c r="A369"/>
    </row>
    <row r="370" spans="1:1" x14ac:dyDescent="0.5">
      <c r="A370"/>
    </row>
    <row r="371" spans="1:1" x14ac:dyDescent="0.5">
      <c r="A371"/>
    </row>
    <row r="372" spans="1:1" x14ac:dyDescent="0.5">
      <c r="A372"/>
    </row>
    <row r="373" spans="1:1" x14ac:dyDescent="0.5">
      <c r="A373"/>
    </row>
    <row r="374" spans="1:1" x14ac:dyDescent="0.5">
      <c r="A374"/>
    </row>
    <row r="375" spans="1:1" x14ac:dyDescent="0.5">
      <c r="A375"/>
    </row>
    <row r="376" spans="1:1" x14ac:dyDescent="0.5">
      <c r="A376"/>
    </row>
    <row r="377" spans="1:1" x14ac:dyDescent="0.5">
      <c r="A377"/>
    </row>
    <row r="378" spans="1:1" x14ac:dyDescent="0.5">
      <c r="A378"/>
    </row>
    <row r="379" spans="1:1" x14ac:dyDescent="0.5">
      <c r="A379"/>
    </row>
    <row r="380" spans="1:1" x14ac:dyDescent="0.5">
      <c r="A380"/>
    </row>
    <row r="381" spans="1:1" x14ac:dyDescent="0.5">
      <c r="A381"/>
    </row>
    <row r="382" spans="1:1" x14ac:dyDescent="0.5">
      <c r="A382"/>
    </row>
    <row r="383" spans="1:1" x14ac:dyDescent="0.5">
      <c r="A383"/>
    </row>
    <row r="384" spans="1:1" x14ac:dyDescent="0.5">
      <c r="A384"/>
    </row>
    <row r="385" spans="1:1" x14ac:dyDescent="0.5">
      <c r="A385"/>
    </row>
    <row r="386" spans="1:1" x14ac:dyDescent="0.5">
      <c r="A386"/>
    </row>
    <row r="387" spans="1:1" x14ac:dyDescent="0.5">
      <c r="A387"/>
    </row>
    <row r="388" spans="1:1" x14ac:dyDescent="0.5">
      <c r="A388"/>
    </row>
    <row r="389" spans="1:1" x14ac:dyDescent="0.5">
      <c r="A389"/>
    </row>
    <row r="390" spans="1:1" x14ac:dyDescent="0.5">
      <c r="A390"/>
    </row>
    <row r="391" spans="1:1" x14ac:dyDescent="0.5">
      <c r="A391"/>
    </row>
    <row r="392" spans="1:1" x14ac:dyDescent="0.5">
      <c r="A392"/>
    </row>
    <row r="393" spans="1:1" x14ac:dyDescent="0.5">
      <c r="A393"/>
    </row>
    <row r="394" spans="1:1" x14ac:dyDescent="0.5">
      <c r="A394"/>
    </row>
  </sheetData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3:P11"/>
  <sheetViews>
    <sheetView workbookViewId="0">
      <selection activeCell="G33" sqref="G33"/>
    </sheetView>
  </sheetViews>
  <sheetFormatPr defaultRowHeight="12.75" x14ac:dyDescent="0.2"/>
  <cols>
    <col min="1" max="1" width="22.5703125" customWidth="1"/>
    <col min="2" max="2" width="56.7109375" bestFit="1" customWidth="1"/>
    <col min="3" max="3" width="60.140625" bestFit="1" customWidth="1"/>
    <col min="4" max="4" width="50.85546875" bestFit="1" customWidth="1"/>
    <col min="5" max="5" width="55.7109375" bestFit="1" customWidth="1"/>
    <col min="6" max="6" width="38.85546875" bestFit="1" customWidth="1"/>
    <col min="7" max="7" width="59.140625" bestFit="1" customWidth="1"/>
    <col min="8" max="8" width="58.85546875" bestFit="1" customWidth="1"/>
    <col min="9" max="9" width="64.85546875" bestFit="1" customWidth="1"/>
    <col min="10" max="10" width="56.5703125" bestFit="1" customWidth="1"/>
    <col min="11" max="11" width="59.5703125" bestFit="1" customWidth="1"/>
    <col min="12" max="12" width="61.140625" bestFit="1" customWidth="1"/>
    <col min="13" max="13" width="45" bestFit="1" customWidth="1"/>
    <col min="14" max="14" width="73.5703125" bestFit="1" customWidth="1"/>
    <col min="15" max="15" width="77.140625" bestFit="1" customWidth="1"/>
    <col min="16" max="16" width="50.5703125" bestFit="1" customWidth="1"/>
  </cols>
  <sheetData>
    <row r="3" spans="1:16" x14ac:dyDescent="0.2">
      <c r="A3" s="34" t="s">
        <v>34</v>
      </c>
      <c r="B3" t="s">
        <v>88</v>
      </c>
      <c r="C3" t="s">
        <v>89</v>
      </c>
      <c r="D3" t="s">
        <v>90</v>
      </c>
      <c r="E3" t="s">
        <v>91</v>
      </c>
      <c r="F3" t="s">
        <v>92</v>
      </c>
      <c r="G3" t="s">
        <v>94</v>
      </c>
      <c r="H3" t="s">
        <v>93</v>
      </c>
      <c r="I3" t="s">
        <v>95</v>
      </c>
      <c r="J3" t="s">
        <v>96</v>
      </c>
      <c r="K3" t="s">
        <v>97</v>
      </c>
      <c r="L3" t="s">
        <v>98</v>
      </c>
      <c r="M3" t="s">
        <v>99</v>
      </c>
      <c r="N3" t="s">
        <v>100</v>
      </c>
      <c r="O3" t="s">
        <v>101</v>
      </c>
      <c r="P3" t="s">
        <v>104</v>
      </c>
    </row>
    <row r="4" spans="1:16" x14ac:dyDescent="0.2">
      <c r="A4" s="35" t="s">
        <v>27</v>
      </c>
      <c r="B4" s="57">
        <v>4.1428571428571432</v>
      </c>
      <c r="C4" s="57">
        <v>4.2857142857142856</v>
      </c>
      <c r="D4" s="57">
        <v>4.2857142857142856</v>
      </c>
      <c r="E4" s="57">
        <v>4</v>
      </c>
      <c r="F4" s="57">
        <v>4.2857142857142856</v>
      </c>
      <c r="G4" s="57">
        <v>2.7142857142857144</v>
      </c>
      <c r="H4" s="57">
        <v>3.8571428571428572</v>
      </c>
      <c r="I4" s="57">
        <v>3.8571428571428572</v>
      </c>
      <c r="J4" s="57">
        <v>4.2857142857142856</v>
      </c>
      <c r="K4" s="57">
        <v>4</v>
      </c>
      <c r="L4" s="57">
        <v>4.4285714285714288</v>
      </c>
      <c r="M4" s="57">
        <v>4.2857142857142856</v>
      </c>
      <c r="N4" s="57">
        <v>3.8571428571428572</v>
      </c>
      <c r="O4" s="57">
        <v>4.1428571428571432</v>
      </c>
      <c r="P4" s="57">
        <v>30</v>
      </c>
    </row>
    <row r="5" spans="1:16" x14ac:dyDescent="0.2">
      <c r="A5" s="35" t="s">
        <v>26</v>
      </c>
      <c r="B5" s="57">
        <v>4.3888888888888893</v>
      </c>
      <c r="C5" s="57">
        <v>4.333333333333333</v>
      </c>
      <c r="D5" s="57">
        <v>4.0555555555555554</v>
      </c>
      <c r="E5" s="57">
        <v>4.1111111111111107</v>
      </c>
      <c r="F5" s="57">
        <v>4.5555555555555554</v>
      </c>
      <c r="G5" s="57">
        <v>2.7777777777777777</v>
      </c>
      <c r="H5" s="57">
        <v>3.8888888888888888</v>
      </c>
      <c r="I5" s="57">
        <v>4.2777777777777777</v>
      </c>
      <c r="J5" s="57">
        <v>4.166666666666667</v>
      </c>
      <c r="K5" s="57">
        <v>4.0555555555555554</v>
      </c>
      <c r="L5" s="57">
        <v>4.3888888888888893</v>
      </c>
      <c r="M5" s="57">
        <v>4.7222222222222223</v>
      </c>
      <c r="N5" s="57">
        <v>4.4444444444444446</v>
      </c>
      <c r="O5" s="57">
        <v>4.4444444444444446</v>
      </c>
      <c r="P5" s="57">
        <v>74</v>
      </c>
    </row>
    <row r="6" spans="1:16" x14ac:dyDescent="0.2">
      <c r="A6" s="35" t="s">
        <v>30</v>
      </c>
      <c r="B6" s="57">
        <v>3.7857142857142856</v>
      </c>
      <c r="C6" s="57">
        <v>3.9285714285714284</v>
      </c>
      <c r="D6" s="57">
        <v>3.5714285714285716</v>
      </c>
      <c r="E6" s="57">
        <v>3.3571428571428572</v>
      </c>
      <c r="F6" s="57">
        <v>4.2142857142857144</v>
      </c>
      <c r="G6" s="57">
        <v>2.5714285714285716</v>
      </c>
      <c r="H6" s="57">
        <v>3.5</v>
      </c>
      <c r="I6" s="57">
        <v>3.7142857142857144</v>
      </c>
      <c r="J6" s="57">
        <v>3.6428571428571428</v>
      </c>
      <c r="K6" s="57">
        <v>3.6428571428571428</v>
      </c>
      <c r="L6" s="57">
        <v>3.8571428571428572</v>
      </c>
      <c r="M6" s="57">
        <v>4.2142857142857144</v>
      </c>
      <c r="N6" s="57">
        <v>4</v>
      </c>
      <c r="O6" s="57">
        <v>3.7857142857142856</v>
      </c>
      <c r="P6" s="57">
        <v>48</v>
      </c>
    </row>
    <row r="7" spans="1:16" x14ac:dyDescent="0.2">
      <c r="A7" s="35" t="s">
        <v>31</v>
      </c>
      <c r="B7" s="57">
        <v>3.9666666666666668</v>
      </c>
      <c r="C7" s="57">
        <v>4.333333333333333</v>
      </c>
      <c r="D7" s="57">
        <v>3.9</v>
      </c>
      <c r="E7" s="57">
        <v>3.8666666666666667</v>
      </c>
      <c r="F7" s="57">
        <v>4.5333333333333332</v>
      </c>
      <c r="G7" s="57">
        <v>3.2</v>
      </c>
      <c r="H7" s="57">
        <v>3.8</v>
      </c>
      <c r="I7" s="57">
        <v>4.0333333333333332</v>
      </c>
      <c r="J7" s="57">
        <v>4.0666666666666664</v>
      </c>
      <c r="K7" s="57">
        <v>4.2</v>
      </c>
      <c r="L7" s="57">
        <v>4.166666666666667</v>
      </c>
      <c r="M7" s="57">
        <v>4.5</v>
      </c>
      <c r="N7" s="57">
        <v>4.2333333333333334</v>
      </c>
      <c r="O7" s="57">
        <v>4.5666666666666664</v>
      </c>
      <c r="P7" s="57">
        <v>116</v>
      </c>
    </row>
    <row r="8" spans="1:16" x14ac:dyDescent="0.2">
      <c r="A8" s="35" t="s">
        <v>22</v>
      </c>
      <c r="B8" s="57">
        <v>4.258064516129032</v>
      </c>
      <c r="C8" s="57">
        <v>4.354838709677419</v>
      </c>
      <c r="D8" s="57">
        <v>4.064516129032258</v>
      </c>
      <c r="E8" s="57">
        <v>4</v>
      </c>
      <c r="F8" s="57">
        <v>4.32258064516129</v>
      </c>
      <c r="G8" s="57">
        <v>2.6451612903225805</v>
      </c>
      <c r="H8" s="57">
        <v>3.5806451612903225</v>
      </c>
      <c r="I8" s="57">
        <v>3.6129032258064515</v>
      </c>
      <c r="J8" s="57">
        <v>4</v>
      </c>
      <c r="K8" s="57">
        <v>4.129032258064516</v>
      </c>
      <c r="L8" s="57">
        <v>4.193548387096774</v>
      </c>
      <c r="M8" s="57">
        <v>4.354838709677419</v>
      </c>
      <c r="N8" s="57">
        <v>4.193548387096774</v>
      </c>
      <c r="O8" s="57">
        <v>4.4516129032258061</v>
      </c>
      <c r="P8" s="57">
        <v>123</v>
      </c>
    </row>
    <row r="9" spans="1:16" x14ac:dyDescent="0.2">
      <c r="A9" s="35" t="s">
        <v>29</v>
      </c>
      <c r="B9" s="57">
        <v>5</v>
      </c>
      <c r="C9" s="57">
        <v>5</v>
      </c>
      <c r="D9" s="57">
        <v>5</v>
      </c>
      <c r="E9" s="57">
        <v>5</v>
      </c>
      <c r="F9" s="57">
        <v>5</v>
      </c>
      <c r="G9" s="57">
        <v>3</v>
      </c>
      <c r="H9" s="57">
        <v>4</v>
      </c>
      <c r="I9" s="57">
        <v>5</v>
      </c>
      <c r="J9" s="57">
        <v>5</v>
      </c>
      <c r="K9" s="57">
        <v>4</v>
      </c>
      <c r="L9" s="57">
        <v>5</v>
      </c>
      <c r="M9" s="57">
        <v>5</v>
      </c>
      <c r="N9" s="57">
        <v>5</v>
      </c>
      <c r="O9" s="57">
        <v>4</v>
      </c>
      <c r="P9" s="57">
        <v>5</v>
      </c>
    </row>
    <row r="10" spans="1:16" x14ac:dyDescent="0.2">
      <c r="A10" s="35" t="s">
        <v>35</v>
      </c>
      <c r="B10" s="57">
        <v>2.4347451122713464</v>
      </c>
      <c r="C10" s="57">
        <v>2.5046602658496746</v>
      </c>
      <c r="D10" s="57">
        <v>2.4598029204579359</v>
      </c>
      <c r="E10" s="57">
        <v>2.3523113872727168</v>
      </c>
      <c r="F10" s="57">
        <v>2.5749753660652841</v>
      </c>
      <c r="G10" s="57">
        <v>1.8698304666966625</v>
      </c>
      <c r="H10" s="57">
        <v>2.1832364206557102</v>
      </c>
      <c r="I10" s="57">
        <v>2.3068333019553333</v>
      </c>
      <c r="J10" s="57">
        <v>2.3491906974627468</v>
      </c>
      <c r="K10" s="57">
        <v>2.3878365911290054</v>
      </c>
      <c r="L10" s="57">
        <v>2.4845584261291367</v>
      </c>
      <c r="M10" s="57">
        <v>2.5488350813300147</v>
      </c>
      <c r="N10" s="57">
        <v>2.4784686614555533</v>
      </c>
      <c r="O10" s="57">
        <v>2.5466865620620376</v>
      </c>
      <c r="P10" s="57">
        <v>9.6384861508989399</v>
      </c>
    </row>
    <row r="11" spans="1:16" x14ac:dyDescent="0.2">
      <c r="A11" s="35" t="s">
        <v>36</v>
      </c>
      <c r="B11" s="57">
        <v>4.0641807661817664</v>
      </c>
      <c r="C11" s="57">
        <v>4.21922515298475</v>
      </c>
      <c r="D11" s="57">
        <v>3.9127543969698264</v>
      </c>
      <c r="E11" s="57">
        <v>3.8419928147532469</v>
      </c>
      <c r="F11" s="57">
        <v>4.3457133472786778</v>
      </c>
      <c r="G11" s="57">
        <v>2.795041160636063</v>
      </c>
      <c r="H11" s="57">
        <v>3.6545994826916464</v>
      </c>
      <c r="I11" s="57">
        <v>3.8402603162649651</v>
      </c>
      <c r="J11" s="57">
        <v>3.9656834551414373</v>
      </c>
      <c r="K11" s="57">
        <v>3.9957271082334862</v>
      </c>
      <c r="L11" s="57">
        <v>4.1327450829001569</v>
      </c>
      <c r="M11" s="57">
        <v>4.3732889554792385</v>
      </c>
      <c r="N11" s="57">
        <v>4.1420369013887832</v>
      </c>
      <c r="O11" s="57">
        <v>4.2970166309356967</v>
      </c>
      <c r="P11" s="57">
        <v>405.63848615089893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79"/>
  <sheetViews>
    <sheetView topLeftCell="A112" workbookViewId="0">
      <selection activeCell="H29" sqref="H29"/>
    </sheetView>
  </sheetViews>
  <sheetFormatPr defaultColWidth="14.42578125" defaultRowHeight="12.75" x14ac:dyDescent="0.2"/>
  <cols>
    <col min="1" max="23" width="21.5703125" customWidth="1"/>
  </cols>
  <sheetData>
    <row r="1" spans="1:23" x14ac:dyDescent="0.2">
      <c r="A1" s="93" t="s">
        <v>112</v>
      </c>
      <c r="B1" s="93" t="s">
        <v>0</v>
      </c>
      <c r="C1" s="93" t="s">
        <v>1</v>
      </c>
      <c r="D1" s="93" t="s">
        <v>2</v>
      </c>
      <c r="E1" s="93" t="s">
        <v>3</v>
      </c>
      <c r="F1" s="93" t="s">
        <v>4</v>
      </c>
      <c r="G1" s="93" t="s">
        <v>5</v>
      </c>
      <c r="H1" s="93" t="s">
        <v>6</v>
      </c>
      <c r="I1" s="93" t="s">
        <v>7</v>
      </c>
      <c r="J1" s="93" t="s">
        <v>8</v>
      </c>
      <c r="K1" s="93" t="s">
        <v>113</v>
      </c>
      <c r="L1" s="93" t="s">
        <v>114</v>
      </c>
      <c r="M1" s="93" t="s">
        <v>115</v>
      </c>
      <c r="N1" s="93" t="s">
        <v>116</v>
      </c>
      <c r="O1" s="93" t="s">
        <v>117</v>
      </c>
      <c r="P1" s="93" t="s">
        <v>103</v>
      </c>
      <c r="Q1" s="93" t="s">
        <v>13</v>
      </c>
      <c r="R1" s="93" t="s">
        <v>118</v>
      </c>
      <c r="S1" s="93" t="s">
        <v>15</v>
      </c>
      <c r="T1" s="93" t="s">
        <v>119</v>
      </c>
      <c r="U1" s="93" t="s">
        <v>120</v>
      </c>
      <c r="V1" s="93" t="s">
        <v>121</v>
      </c>
      <c r="W1" s="93" t="s">
        <v>240</v>
      </c>
    </row>
    <row r="2" spans="1:23" x14ac:dyDescent="0.2">
      <c r="A2" s="94">
        <v>43862.42357003472</v>
      </c>
      <c r="B2" s="95" t="s">
        <v>19</v>
      </c>
      <c r="C2" s="95" t="s">
        <v>20</v>
      </c>
      <c r="D2" s="95" t="s">
        <v>21</v>
      </c>
      <c r="E2" s="95" t="s">
        <v>131</v>
      </c>
      <c r="F2" s="95" t="s">
        <v>132</v>
      </c>
      <c r="G2" s="95" t="s">
        <v>133</v>
      </c>
      <c r="H2" s="95">
        <v>5</v>
      </c>
      <c r="I2" s="95">
        <v>5</v>
      </c>
      <c r="J2" s="95">
        <v>5</v>
      </c>
      <c r="K2" s="95">
        <v>5</v>
      </c>
      <c r="L2" s="95">
        <v>5</v>
      </c>
      <c r="M2" s="95">
        <v>5</v>
      </c>
      <c r="N2" s="95">
        <v>5</v>
      </c>
      <c r="O2" s="95">
        <v>5</v>
      </c>
      <c r="P2" s="95">
        <v>5</v>
      </c>
      <c r="Q2" s="95">
        <v>5</v>
      </c>
      <c r="R2" s="95">
        <v>5</v>
      </c>
      <c r="S2" s="95">
        <v>5</v>
      </c>
      <c r="T2" s="95">
        <v>5</v>
      </c>
      <c r="U2" s="95">
        <v>5</v>
      </c>
      <c r="V2" s="95">
        <v>5</v>
      </c>
    </row>
    <row r="3" spans="1:23" x14ac:dyDescent="0.2">
      <c r="A3" s="94">
        <v>43862.426839270833</v>
      </c>
      <c r="B3" s="95" t="s">
        <v>23</v>
      </c>
      <c r="C3" s="95" t="s">
        <v>20</v>
      </c>
      <c r="D3" s="95" t="s">
        <v>21</v>
      </c>
      <c r="E3" s="95" t="s">
        <v>134</v>
      </c>
      <c r="F3" s="95" t="s">
        <v>134</v>
      </c>
      <c r="G3" s="95" t="s">
        <v>133</v>
      </c>
      <c r="H3" s="95">
        <v>5</v>
      </c>
      <c r="I3" s="95">
        <v>5</v>
      </c>
      <c r="J3" s="95">
        <v>5</v>
      </c>
      <c r="K3" s="95">
        <v>5</v>
      </c>
      <c r="L3" s="95">
        <v>5</v>
      </c>
      <c r="M3" s="95">
        <v>5</v>
      </c>
      <c r="N3" s="95">
        <v>5</v>
      </c>
      <c r="O3" s="95">
        <v>5</v>
      </c>
      <c r="P3" s="95">
        <v>5</v>
      </c>
      <c r="Q3" s="95">
        <v>5</v>
      </c>
      <c r="R3" s="95">
        <v>3</v>
      </c>
      <c r="S3" s="95">
        <v>2</v>
      </c>
      <c r="T3" s="95">
        <v>5</v>
      </c>
      <c r="U3" s="95">
        <v>5</v>
      </c>
      <c r="V3" s="95">
        <v>5</v>
      </c>
    </row>
    <row r="4" spans="1:23" x14ac:dyDescent="0.2">
      <c r="A4" s="94">
        <v>43862.426907581015</v>
      </c>
      <c r="B4" s="95" t="s">
        <v>23</v>
      </c>
      <c r="C4" s="95" t="s">
        <v>20</v>
      </c>
      <c r="D4" s="95" t="s">
        <v>21</v>
      </c>
      <c r="E4" s="95" t="s">
        <v>135</v>
      </c>
      <c r="F4" s="95" t="s">
        <v>136</v>
      </c>
      <c r="G4" s="95" t="s">
        <v>133</v>
      </c>
      <c r="H4" s="95">
        <v>5</v>
      </c>
      <c r="I4" s="95">
        <v>5</v>
      </c>
      <c r="J4" s="95">
        <v>5</v>
      </c>
      <c r="K4" s="95">
        <v>5</v>
      </c>
      <c r="L4" s="95">
        <v>5</v>
      </c>
      <c r="M4" s="95">
        <v>5</v>
      </c>
      <c r="N4" s="95">
        <v>3</v>
      </c>
      <c r="O4" s="95">
        <v>4</v>
      </c>
      <c r="P4" s="95">
        <v>4</v>
      </c>
      <c r="Q4" s="95">
        <v>4</v>
      </c>
      <c r="R4" s="95">
        <v>5</v>
      </c>
      <c r="S4" s="95">
        <v>5</v>
      </c>
      <c r="T4" s="95">
        <v>5</v>
      </c>
      <c r="U4" s="95">
        <v>5</v>
      </c>
      <c r="V4" s="95">
        <v>5</v>
      </c>
    </row>
    <row r="5" spans="1:23" x14ac:dyDescent="0.2">
      <c r="A5" s="94">
        <v>43862.429131342593</v>
      </c>
      <c r="B5" s="95" t="s">
        <v>19</v>
      </c>
      <c r="C5" s="95" t="s">
        <v>20</v>
      </c>
      <c r="D5" s="95" t="s">
        <v>21</v>
      </c>
      <c r="E5" s="95" t="s">
        <v>137</v>
      </c>
      <c r="F5" s="95" t="s">
        <v>138</v>
      </c>
      <c r="G5" s="95" t="s">
        <v>133</v>
      </c>
      <c r="H5" s="95">
        <v>5</v>
      </c>
      <c r="I5" s="95">
        <v>5</v>
      </c>
      <c r="J5" s="95">
        <v>5</v>
      </c>
      <c r="K5" s="95">
        <v>4</v>
      </c>
      <c r="L5" s="95">
        <v>5</v>
      </c>
      <c r="M5" s="95">
        <v>5</v>
      </c>
      <c r="N5" s="95">
        <v>5</v>
      </c>
      <c r="O5" s="95">
        <v>5</v>
      </c>
      <c r="P5" s="95">
        <v>5</v>
      </c>
      <c r="Q5" s="95">
        <v>5</v>
      </c>
      <c r="R5" s="95">
        <v>5</v>
      </c>
      <c r="S5" s="95">
        <v>5</v>
      </c>
      <c r="T5" s="95">
        <v>5</v>
      </c>
      <c r="U5" s="95">
        <v>5</v>
      </c>
      <c r="V5" s="95">
        <v>5</v>
      </c>
    </row>
    <row r="6" spans="1:23" x14ac:dyDescent="0.2">
      <c r="A6" s="94">
        <v>43862.430232534723</v>
      </c>
      <c r="B6" s="95" t="s">
        <v>23</v>
      </c>
      <c r="C6" s="95" t="s">
        <v>20</v>
      </c>
      <c r="D6" s="95" t="s">
        <v>21</v>
      </c>
      <c r="E6" s="95" t="s">
        <v>139</v>
      </c>
      <c r="F6" s="95" t="s">
        <v>140</v>
      </c>
      <c r="G6" s="95" t="s">
        <v>141</v>
      </c>
      <c r="H6" s="95">
        <v>5</v>
      </c>
      <c r="I6" s="95">
        <v>3</v>
      </c>
      <c r="J6" s="95">
        <v>3</v>
      </c>
      <c r="K6" s="95">
        <v>3</v>
      </c>
      <c r="L6" s="95">
        <v>3</v>
      </c>
      <c r="M6" s="95">
        <v>5</v>
      </c>
      <c r="N6" s="95">
        <v>4</v>
      </c>
      <c r="O6" s="95">
        <v>5</v>
      </c>
      <c r="P6" s="95">
        <v>5</v>
      </c>
      <c r="Q6" s="95">
        <v>5</v>
      </c>
      <c r="R6" s="95">
        <v>5</v>
      </c>
      <c r="S6" s="95">
        <v>5</v>
      </c>
      <c r="T6" s="95">
        <v>5</v>
      </c>
      <c r="U6" s="95">
        <v>5</v>
      </c>
      <c r="V6" s="95">
        <v>5</v>
      </c>
    </row>
    <row r="7" spans="1:23" x14ac:dyDescent="0.2">
      <c r="A7" s="94">
        <v>43862.430470833337</v>
      </c>
      <c r="B7" s="95" t="s">
        <v>23</v>
      </c>
      <c r="C7" s="95" t="s">
        <v>20</v>
      </c>
      <c r="D7" s="95" t="s">
        <v>21</v>
      </c>
      <c r="E7" s="95" t="s">
        <v>134</v>
      </c>
      <c r="F7" s="95" t="s">
        <v>134</v>
      </c>
      <c r="G7" s="95" t="s">
        <v>141</v>
      </c>
      <c r="H7" s="95">
        <v>5</v>
      </c>
      <c r="I7" s="95">
        <v>2</v>
      </c>
      <c r="J7" s="95">
        <v>1</v>
      </c>
      <c r="K7" s="95">
        <v>1</v>
      </c>
      <c r="L7" s="95">
        <v>2</v>
      </c>
      <c r="M7" s="95">
        <v>1</v>
      </c>
      <c r="N7" s="95">
        <v>1</v>
      </c>
      <c r="O7" s="95">
        <v>1</v>
      </c>
      <c r="P7" s="95">
        <v>1</v>
      </c>
      <c r="Q7" s="95">
        <v>2</v>
      </c>
      <c r="R7" s="95">
        <v>2</v>
      </c>
      <c r="S7" s="95">
        <v>2</v>
      </c>
      <c r="T7" s="95">
        <v>2</v>
      </c>
      <c r="U7" s="95">
        <v>2</v>
      </c>
      <c r="V7" s="95">
        <v>2</v>
      </c>
    </row>
    <row r="8" spans="1:23" x14ac:dyDescent="0.2">
      <c r="A8" s="94">
        <v>43862.430882824076</v>
      </c>
      <c r="B8" s="95" t="s">
        <v>19</v>
      </c>
      <c r="C8" s="95" t="s">
        <v>24</v>
      </c>
      <c r="D8" s="95" t="s">
        <v>21</v>
      </c>
      <c r="E8" s="95" t="s">
        <v>142</v>
      </c>
      <c r="F8" s="95" t="s">
        <v>140</v>
      </c>
      <c r="G8" s="95" t="s">
        <v>133</v>
      </c>
      <c r="H8" s="95">
        <v>4</v>
      </c>
      <c r="I8" s="95">
        <v>4</v>
      </c>
      <c r="J8" s="95">
        <v>4</v>
      </c>
      <c r="K8" s="95">
        <v>4</v>
      </c>
      <c r="L8" s="95">
        <v>4</v>
      </c>
      <c r="M8" s="95">
        <v>4</v>
      </c>
      <c r="N8" s="95">
        <v>3</v>
      </c>
      <c r="O8" s="95">
        <v>4</v>
      </c>
      <c r="P8" s="95">
        <v>4</v>
      </c>
      <c r="Q8" s="95">
        <v>4</v>
      </c>
      <c r="R8" s="95">
        <v>4</v>
      </c>
      <c r="S8" s="95">
        <v>4</v>
      </c>
      <c r="T8" s="95">
        <v>4</v>
      </c>
      <c r="U8" s="95">
        <v>4</v>
      </c>
      <c r="V8" s="95">
        <v>4</v>
      </c>
    </row>
    <row r="9" spans="1:23" x14ac:dyDescent="0.2">
      <c r="A9" s="94">
        <v>43862.431351990745</v>
      </c>
      <c r="B9" s="95" t="s">
        <v>23</v>
      </c>
      <c r="C9" s="95" t="s">
        <v>143</v>
      </c>
      <c r="D9" s="95" t="s">
        <v>21</v>
      </c>
      <c r="E9" s="95" t="s">
        <v>135</v>
      </c>
      <c r="F9" s="95" t="s">
        <v>144</v>
      </c>
      <c r="G9" s="95" t="s">
        <v>133</v>
      </c>
      <c r="H9" s="95">
        <v>5</v>
      </c>
      <c r="I9" s="95">
        <v>5</v>
      </c>
      <c r="J9" s="95">
        <v>5</v>
      </c>
      <c r="K9" s="95">
        <v>5</v>
      </c>
      <c r="L9" s="95">
        <v>5</v>
      </c>
      <c r="M9" s="95">
        <v>5</v>
      </c>
      <c r="N9" s="95">
        <v>3</v>
      </c>
      <c r="O9" s="95">
        <v>4</v>
      </c>
      <c r="P9" s="95">
        <v>5</v>
      </c>
      <c r="Q9" s="95">
        <v>5</v>
      </c>
      <c r="R9" s="95">
        <v>4</v>
      </c>
      <c r="S9" s="95">
        <v>5</v>
      </c>
      <c r="T9" s="95">
        <v>5</v>
      </c>
      <c r="U9" s="95">
        <v>5</v>
      </c>
      <c r="V9" s="95">
        <v>5</v>
      </c>
    </row>
    <row r="10" spans="1:23" x14ac:dyDescent="0.2">
      <c r="A10" s="94">
        <v>43862.431361076393</v>
      </c>
      <c r="B10" s="95" t="s">
        <v>23</v>
      </c>
      <c r="C10" s="95" t="s">
        <v>20</v>
      </c>
      <c r="D10" s="95" t="s">
        <v>21</v>
      </c>
      <c r="E10" s="95" t="s">
        <v>145</v>
      </c>
      <c r="F10" s="95" t="s">
        <v>146</v>
      </c>
      <c r="G10" s="95" t="s">
        <v>147</v>
      </c>
      <c r="H10" s="95">
        <v>5</v>
      </c>
      <c r="I10" s="95">
        <v>4</v>
      </c>
      <c r="J10" s="95">
        <v>4</v>
      </c>
      <c r="K10" s="95">
        <v>4</v>
      </c>
      <c r="L10" s="95">
        <v>4</v>
      </c>
      <c r="M10" s="95">
        <v>4</v>
      </c>
      <c r="N10" s="95">
        <v>3</v>
      </c>
      <c r="O10" s="95">
        <v>4</v>
      </c>
      <c r="P10" s="95">
        <v>4</v>
      </c>
      <c r="Q10" s="95">
        <v>5</v>
      </c>
      <c r="R10" s="95">
        <v>5</v>
      </c>
      <c r="S10" s="95">
        <v>5</v>
      </c>
      <c r="T10" s="95">
        <v>5</v>
      </c>
      <c r="U10" s="95">
        <v>5</v>
      </c>
      <c r="V10" s="95">
        <v>5</v>
      </c>
      <c r="W10" s="95" t="s">
        <v>148</v>
      </c>
    </row>
    <row r="11" spans="1:23" x14ac:dyDescent="0.2">
      <c r="A11" s="94">
        <v>43862.431951388891</v>
      </c>
      <c r="B11" s="95" t="s">
        <v>23</v>
      </c>
      <c r="C11" s="95" t="s">
        <v>20</v>
      </c>
      <c r="D11" s="95" t="s">
        <v>21</v>
      </c>
      <c r="E11" s="95" t="s">
        <v>25</v>
      </c>
      <c r="F11" s="95" t="s">
        <v>126</v>
      </c>
      <c r="G11" s="95" t="s">
        <v>149</v>
      </c>
      <c r="H11" s="95">
        <v>5</v>
      </c>
      <c r="I11" s="95">
        <v>5</v>
      </c>
      <c r="J11" s="95">
        <v>5</v>
      </c>
      <c r="K11" s="95">
        <v>3</v>
      </c>
      <c r="L11" s="95">
        <v>3</v>
      </c>
      <c r="M11" s="95">
        <v>5</v>
      </c>
      <c r="N11" s="95">
        <v>2</v>
      </c>
      <c r="O11" s="95">
        <v>4</v>
      </c>
      <c r="P11" s="95">
        <v>5</v>
      </c>
      <c r="Q11" s="95">
        <v>4</v>
      </c>
      <c r="R11" s="95">
        <v>5</v>
      </c>
      <c r="S11" s="95">
        <v>5</v>
      </c>
      <c r="T11" s="95">
        <v>5</v>
      </c>
      <c r="U11" s="95">
        <v>5</v>
      </c>
      <c r="V11" s="95">
        <v>5</v>
      </c>
    </row>
    <row r="12" spans="1:23" x14ac:dyDescent="0.2">
      <c r="A12" s="94">
        <v>43862.432070706018</v>
      </c>
      <c r="B12" s="95" t="s">
        <v>19</v>
      </c>
      <c r="C12" s="95" t="s">
        <v>24</v>
      </c>
      <c r="D12" s="95" t="s">
        <v>125</v>
      </c>
      <c r="E12" s="95" t="s">
        <v>150</v>
      </c>
      <c r="F12" s="95" t="s">
        <v>151</v>
      </c>
      <c r="G12" s="95" t="s">
        <v>141</v>
      </c>
      <c r="H12" s="95">
        <v>5</v>
      </c>
      <c r="I12" s="95">
        <v>5</v>
      </c>
      <c r="J12" s="95">
        <v>5</v>
      </c>
      <c r="K12" s="95">
        <v>5</v>
      </c>
      <c r="L12" s="95">
        <v>4</v>
      </c>
      <c r="M12" s="95">
        <v>5</v>
      </c>
      <c r="N12" s="95">
        <v>3</v>
      </c>
      <c r="O12" s="95">
        <v>4</v>
      </c>
      <c r="P12" s="95">
        <v>4</v>
      </c>
      <c r="Q12" s="95">
        <v>4</v>
      </c>
      <c r="R12" s="95">
        <v>4</v>
      </c>
      <c r="S12" s="95">
        <v>5</v>
      </c>
      <c r="T12" s="95">
        <v>5</v>
      </c>
      <c r="U12" s="95">
        <v>5</v>
      </c>
      <c r="V12" s="95">
        <v>5</v>
      </c>
    </row>
    <row r="13" spans="1:23" x14ac:dyDescent="0.2">
      <c r="A13" s="94">
        <v>43862.432343287037</v>
      </c>
      <c r="B13" s="95" t="s">
        <v>23</v>
      </c>
      <c r="C13" s="95" t="s">
        <v>20</v>
      </c>
      <c r="D13" s="95" t="s">
        <v>21</v>
      </c>
      <c r="E13" s="95" t="s">
        <v>131</v>
      </c>
      <c r="F13" s="95" t="s">
        <v>152</v>
      </c>
      <c r="G13" s="95" t="s">
        <v>149</v>
      </c>
      <c r="H13" s="95">
        <v>5</v>
      </c>
      <c r="I13" s="95">
        <v>5</v>
      </c>
      <c r="J13" s="95">
        <v>5</v>
      </c>
      <c r="K13" s="95">
        <v>5</v>
      </c>
      <c r="L13" s="95">
        <v>4</v>
      </c>
      <c r="M13" s="95">
        <v>5</v>
      </c>
      <c r="N13" s="95">
        <v>3</v>
      </c>
      <c r="O13" s="95">
        <v>4</v>
      </c>
      <c r="P13" s="95">
        <v>5</v>
      </c>
      <c r="Q13" s="95">
        <v>5</v>
      </c>
      <c r="R13" s="95">
        <v>5</v>
      </c>
      <c r="S13" s="95">
        <v>5</v>
      </c>
      <c r="T13" s="95">
        <v>5</v>
      </c>
      <c r="U13" s="95">
        <v>5</v>
      </c>
      <c r="V13" s="95">
        <v>5</v>
      </c>
    </row>
    <row r="14" spans="1:23" x14ac:dyDescent="0.2">
      <c r="A14" s="94">
        <v>43862.432661087965</v>
      </c>
      <c r="B14" s="95" t="s">
        <v>23</v>
      </c>
      <c r="C14" s="95" t="s">
        <v>20</v>
      </c>
      <c r="D14" s="95" t="s">
        <v>21</v>
      </c>
      <c r="E14" s="95" t="s">
        <v>139</v>
      </c>
      <c r="F14" s="95" t="s">
        <v>140</v>
      </c>
      <c r="G14" s="95" t="s">
        <v>141</v>
      </c>
      <c r="H14" s="95">
        <v>4</v>
      </c>
      <c r="I14" s="95">
        <v>4</v>
      </c>
      <c r="J14" s="95">
        <v>4</v>
      </c>
      <c r="K14" s="95">
        <v>4</v>
      </c>
      <c r="L14" s="95">
        <v>4</v>
      </c>
      <c r="M14" s="95">
        <v>4</v>
      </c>
      <c r="N14" s="95">
        <v>4</v>
      </c>
      <c r="O14" s="95">
        <v>4</v>
      </c>
      <c r="P14" s="95">
        <v>4</v>
      </c>
      <c r="Q14" s="95">
        <v>4</v>
      </c>
      <c r="R14" s="95">
        <v>4</v>
      </c>
      <c r="S14" s="95">
        <v>4</v>
      </c>
      <c r="T14" s="95">
        <v>4</v>
      </c>
      <c r="U14" s="95">
        <v>4</v>
      </c>
      <c r="V14" s="95">
        <v>4</v>
      </c>
    </row>
    <row r="15" spans="1:23" x14ac:dyDescent="0.2">
      <c r="A15" s="94">
        <v>43862.433076122688</v>
      </c>
      <c r="B15" s="95" t="s">
        <v>23</v>
      </c>
      <c r="C15" s="95" t="s">
        <v>24</v>
      </c>
      <c r="D15" s="95" t="s">
        <v>21</v>
      </c>
      <c r="E15" s="95" t="s">
        <v>135</v>
      </c>
      <c r="F15" s="95" t="s">
        <v>153</v>
      </c>
      <c r="G15" s="95" t="s">
        <v>133</v>
      </c>
      <c r="H15" s="95">
        <v>5</v>
      </c>
      <c r="I15" s="95">
        <v>5</v>
      </c>
      <c r="J15" s="95">
        <v>5</v>
      </c>
      <c r="K15" s="95">
        <v>5</v>
      </c>
      <c r="L15" s="95">
        <v>5</v>
      </c>
      <c r="M15" s="95">
        <v>5</v>
      </c>
      <c r="N15" s="95">
        <v>3</v>
      </c>
      <c r="O15" s="95">
        <v>4</v>
      </c>
      <c r="P15" s="95">
        <v>4</v>
      </c>
      <c r="Q15" s="95">
        <v>5</v>
      </c>
      <c r="R15" s="95">
        <v>5</v>
      </c>
      <c r="S15" s="95">
        <v>5</v>
      </c>
      <c r="T15" s="95">
        <v>5</v>
      </c>
      <c r="U15" s="95">
        <v>5</v>
      </c>
      <c r="V15" s="95">
        <v>5</v>
      </c>
    </row>
    <row r="16" spans="1:23" x14ac:dyDescent="0.2">
      <c r="A16" s="94">
        <v>43862.435377581016</v>
      </c>
      <c r="B16" s="95" t="s">
        <v>23</v>
      </c>
      <c r="C16" s="95" t="s">
        <v>20</v>
      </c>
      <c r="D16" s="95" t="s">
        <v>21</v>
      </c>
      <c r="E16" s="95" t="s">
        <v>135</v>
      </c>
      <c r="F16" s="95" t="s">
        <v>154</v>
      </c>
      <c r="G16" s="95" t="s">
        <v>149</v>
      </c>
      <c r="H16" s="95">
        <v>5</v>
      </c>
      <c r="I16" s="95">
        <v>5</v>
      </c>
      <c r="J16" s="95">
        <v>5</v>
      </c>
      <c r="K16" s="95">
        <v>5</v>
      </c>
      <c r="L16" s="95">
        <v>5</v>
      </c>
      <c r="M16" s="95">
        <v>5</v>
      </c>
      <c r="N16" s="95">
        <v>3</v>
      </c>
      <c r="O16" s="95">
        <v>4</v>
      </c>
      <c r="P16" s="95">
        <v>4</v>
      </c>
      <c r="Q16" s="95">
        <v>4</v>
      </c>
      <c r="R16" s="95">
        <v>4</v>
      </c>
      <c r="S16" s="95">
        <v>5</v>
      </c>
      <c r="T16" s="95">
        <v>5</v>
      </c>
      <c r="U16" s="95">
        <v>5</v>
      </c>
      <c r="V16" s="95">
        <v>5</v>
      </c>
    </row>
    <row r="17" spans="1:23" x14ac:dyDescent="0.2">
      <c r="A17" s="94">
        <v>43862.435545266198</v>
      </c>
      <c r="B17" s="95" t="s">
        <v>19</v>
      </c>
      <c r="C17" s="95" t="s">
        <v>20</v>
      </c>
      <c r="D17" s="95" t="s">
        <v>21</v>
      </c>
      <c r="E17" s="95" t="s">
        <v>155</v>
      </c>
      <c r="F17" s="95" t="s">
        <v>156</v>
      </c>
      <c r="G17" s="95" t="s">
        <v>133</v>
      </c>
      <c r="H17" s="95">
        <v>5</v>
      </c>
      <c r="I17" s="95">
        <v>5</v>
      </c>
      <c r="J17" s="95">
        <v>5</v>
      </c>
      <c r="K17" s="95">
        <v>5</v>
      </c>
      <c r="L17" s="95">
        <v>5</v>
      </c>
      <c r="M17" s="95">
        <v>5</v>
      </c>
      <c r="N17" s="95">
        <v>5</v>
      </c>
      <c r="O17" s="95">
        <v>5</v>
      </c>
      <c r="P17" s="95">
        <v>5</v>
      </c>
      <c r="Q17" s="95">
        <v>5</v>
      </c>
      <c r="R17" s="95">
        <v>5</v>
      </c>
      <c r="S17" s="95">
        <v>5</v>
      </c>
      <c r="T17" s="95">
        <v>5</v>
      </c>
      <c r="U17" s="95">
        <v>5</v>
      </c>
      <c r="V17" s="95">
        <v>5</v>
      </c>
    </row>
    <row r="18" spans="1:23" x14ac:dyDescent="0.2">
      <c r="A18" s="94">
        <v>43862.435893703703</v>
      </c>
      <c r="B18" s="95" t="s">
        <v>19</v>
      </c>
      <c r="C18" s="95" t="s">
        <v>24</v>
      </c>
      <c r="D18" s="95" t="s">
        <v>125</v>
      </c>
      <c r="E18" s="95" t="s">
        <v>150</v>
      </c>
      <c r="F18" s="95" t="s">
        <v>157</v>
      </c>
      <c r="G18" s="95" t="s">
        <v>141</v>
      </c>
      <c r="H18" s="95">
        <v>4</v>
      </c>
      <c r="I18" s="95">
        <v>4</v>
      </c>
      <c r="J18" s="95">
        <v>4</v>
      </c>
      <c r="K18" s="95">
        <v>4</v>
      </c>
      <c r="L18" s="95">
        <v>4</v>
      </c>
      <c r="M18" s="95">
        <v>4</v>
      </c>
      <c r="N18" s="95">
        <v>3</v>
      </c>
      <c r="O18" s="95">
        <v>4</v>
      </c>
      <c r="P18" s="95">
        <v>4</v>
      </c>
      <c r="Q18" s="95">
        <v>4</v>
      </c>
      <c r="R18" s="95">
        <v>4</v>
      </c>
      <c r="S18" s="95">
        <v>4</v>
      </c>
      <c r="T18" s="95">
        <v>4</v>
      </c>
      <c r="U18" s="95">
        <v>4</v>
      </c>
      <c r="V18" s="95">
        <v>4</v>
      </c>
    </row>
    <row r="19" spans="1:23" x14ac:dyDescent="0.2">
      <c r="A19" s="94">
        <v>43862.437350081018</v>
      </c>
      <c r="B19" s="95" t="s">
        <v>19</v>
      </c>
      <c r="C19" s="95" t="s">
        <v>24</v>
      </c>
      <c r="D19" s="95" t="s">
        <v>125</v>
      </c>
      <c r="E19" s="95" t="s">
        <v>25</v>
      </c>
      <c r="F19" s="95" t="s">
        <v>158</v>
      </c>
      <c r="G19" s="95" t="s">
        <v>149</v>
      </c>
      <c r="H19" s="95">
        <v>5</v>
      </c>
      <c r="I19" s="95">
        <v>4</v>
      </c>
      <c r="J19" s="95">
        <v>4</v>
      </c>
      <c r="K19" s="95">
        <v>5</v>
      </c>
      <c r="L19" s="95">
        <v>5</v>
      </c>
      <c r="M19" s="95">
        <v>4</v>
      </c>
      <c r="N19" s="95">
        <v>3</v>
      </c>
      <c r="O19" s="95">
        <v>4</v>
      </c>
      <c r="P19" s="95">
        <v>4</v>
      </c>
      <c r="Q19" s="95">
        <v>4</v>
      </c>
      <c r="R19" s="95">
        <v>4</v>
      </c>
      <c r="S19" s="95">
        <v>5</v>
      </c>
      <c r="T19" s="95">
        <v>5</v>
      </c>
      <c r="U19" s="95">
        <v>5</v>
      </c>
      <c r="V19" s="95">
        <v>5</v>
      </c>
    </row>
    <row r="20" spans="1:23" x14ac:dyDescent="0.2">
      <c r="A20" s="94">
        <v>43862.437642141202</v>
      </c>
      <c r="B20" s="95" t="s">
        <v>19</v>
      </c>
      <c r="C20" s="95" t="s">
        <v>20</v>
      </c>
      <c r="D20" s="95" t="s">
        <v>21</v>
      </c>
      <c r="E20" s="95" t="s">
        <v>25</v>
      </c>
      <c r="F20" s="95" t="s">
        <v>124</v>
      </c>
      <c r="G20" s="95" t="s">
        <v>147</v>
      </c>
      <c r="H20" s="95">
        <v>5</v>
      </c>
      <c r="I20" s="95">
        <v>5</v>
      </c>
      <c r="J20" s="95">
        <v>5</v>
      </c>
      <c r="K20" s="95">
        <v>5</v>
      </c>
      <c r="L20" s="95">
        <v>5</v>
      </c>
      <c r="M20" s="95">
        <v>5</v>
      </c>
      <c r="N20" s="95">
        <v>5</v>
      </c>
      <c r="O20" s="95">
        <v>4</v>
      </c>
      <c r="P20" s="95">
        <v>4</v>
      </c>
      <c r="Q20" s="95">
        <v>5</v>
      </c>
      <c r="R20" s="95">
        <v>5</v>
      </c>
      <c r="S20" s="95">
        <v>4</v>
      </c>
      <c r="T20" s="95">
        <v>5</v>
      </c>
      <c r="U20" s="95">
        <v>3</v>
      </c>
      <c r="V20" s="95">
        <v>5</v>
      </c>
    </row>
    <row r="21" spans="1:23" x14ac:dyDescent="0.2">
      <c r="A21" s="94">
        <v>43862.437652106484</v>
      </c>
      <c r="B21" s="95" t="s">
        <v>23</v>
      </c>
      <c r="C21" s="95" t="s">
        <v>20</v>
      </c>
      <c r="D21" s="95" t="s">
        <v>21</v>
      </c>
      <c r="E21" s="95" t="s">
        <v>25</v>
      </c>
      <c r="F21" s="95" t="s">
        <v>124</v>
      </c>
      <c r="G21" s="95" t="s">
        <v>133</v>
      </c>
      <c r="H21" s="95">
        <v>3</v>
      </c>
      <c r="I21" s="95">
        <v>5</v>
      </c>
      <c r="J21" s="95">
        <v>4</v>
      </c>
      <c r="K21" s="95">
        <v>3</v>
      </c>
      <c r="L21" s="95">
        <v>4</v>
      </c>
      <c r="M21" s="95">
        <v>4</v>
      </c>
      <c r="N21" s="95">
        <v>2</v>
      </c>
      <c r="O21" s="95">
        <v>3</v>
      </c>
      <c r="P21" s="95">
        <v>4</v>
      </c>
      <c r="Q21" s="95">
        <v>4</v>
      </c>
      <c r="R21" s="95">
        <v>4</v>
      </c>
      <c r="S21" s="95">
        <v>3</v>
      </c>
      <c r="T21" s="95">
        <v>5</v>
      </c>
      <c r="U21" s="95">
        <v>4</v>
      </c>
      <c r="V21" s="95">
        <v>5</v>
      </c>
    </row>
    <row r="22" spans="1:23" x14ac:dyDescent="0.2">
      <c r="A22" s="94">
        <v>43862.437952187502</v>
      </c>
      <c r="B22" s="95" t="s">
        <v>19</v>
      </c>
      <c r="C22" s="95" t="s">
        <v>143</v>
      </c>
      <c r="D22" s="95" t="s">
        <v>21</v>
      </c>
      <c r="E22" s="95" t="s">
        <v>159</v>
      </c>
      <c r="F22" s="95" t="s">
        <v>160</v>
      </c>
      <c r="G22" s="95" t="s">
        <v>147</v>
      </c>
      <c r="H22" s="95">
        <v>5</v>
      </c>
      <c r="I22" s="95">
        <v>5</v>
      </c>
      <c r="J22" s="95">
        <v>5</v>
      </c>
      <c r="K22" s="95">
        <v>5</v>
      </c>
      <c r="L22" s="95">
        <v>5</v>
      </c>
      <c r="M22" s="95">
        <v>5</v>
      </c>
      <c r="N22" s="95">
        <v>4</v>
      </c>
      <c r="O22" s="95">
        <v>5</v>
      </c>
      <c r="P22" s="95">
        <v>5</v>
      </c>
      <c r="Q22" s="95">
        <v>5</v>
      </c>
      <c r="R22" s="95">
        <v>5</v>
      </c>
      <c r="S22" s="95">
        <v>5</v>
      </c>
      <c r="T22" s="95">
        <v>5</v>
      </c>
      <c r="U22" s="95">
        <v>5</v>
      </c>
      <c r="V22" s="95">
        <v>5</v>
      </c>
      <c r="W22" s="95" t="s">
        <v>161</v>
      </c>
    </row>
    <row r="23" spans="1:23" x14ac:dyDescent="0.2">
      <c r="A23" s="94">
        <v>43862.441373842594</v>
      </c>
      <c r="B23" s="95" t="s">
        <v>23</v>
      </c>
      <c r="C23" s="95" t="s">
        <v>20</v>
      </c>
      <c r="D23" s="95" t="s">
        <v>21</v>
      </c>
      <c r="E23" s="95" t="s">
        <v>139</v>
      </c>
      <c r="F23" s="95" t="s">
        <v>140</v>
      </c>
      <c r="G23" s="95" t="s">
        <v>147</v>
      </c>
      <c r="H23" s="95">
        <v>4</v>
      </c>
      <c r="I23" s="95">
        <v>3</v>
      </c>
      <c r="J23" s="95">
        <v>3</v>
      </c>
      <c r="K23" s="95">
        <v>4</v>
      </c>
      <c r="L23" s="95">
        <v>4</v>
      </c>
      <c r="M23" s="95">
        <v>4</v>
      </c>
      <c r="N23" s="95">
        <v>4</v>
      </c>
      <c r="O23" s="95">
        <v>4</v>
      </c>
      <c r="P23" s="95">
        <v>4</v>
      </c>
      <c r="Q23" s="95">
        <v>4</v>
      </c>
      <c r="R23" s="95">
        <v>4</v>
      </c>
      <c r="S23" s="95">
        <v>4</v>
      </c>
      <c r="T23" s="95">
        <v>4</v>
      </c>
      <c r="U23" s="95">
        <v>4</v>
      </c>
      <c r="V23" s="95">
        <v>4</v>
      </c>
    </row>
    <row r="24" spans="1:23" x14ac:dyDescent="0.2">
      <c r="A24" s="94">
        <v>43862.441653923612</v>
      </c>
      <c r="B24" s="95" t="s">
        <v>19</v>
      </c>
      <c r="C24" s="95" t="s">
        <v>24</v>
      </c>
      <c r="D24" s="95" t="s">
        <v>21</v>
      </c>
      <c r="E24" s="95" t="s">
        <v>131</v>
      </c>
      <c r="F24" s="95" t="s">
        <v>162</v>
      </c>
      <c r="G24" s="95" t="s">
        <v>163</v>
      </c>
      <c r="H24" s="95">
        <v>5</v>
      </c>
      <c r="I24" s="95">
        <v>5</v>
      </c>
      <c r="J24" s="95">
        <v>5</v>
      </c>
      <c r="K24" s="95">
        <v>5</v>
      </c>
      <c r="L24" s="95">
        <v>5</v>
      </c>
      <c r="M24" s="95">
        <v>5</v>
      </c>
      <c r="N24" s="95">
        <v>5</v>
      </c>
      <c r="O24" s="95">
        <v>5</v>
      </c>
      <c r="P24" s="95">
        <v>5</v>
      </c>
      <c r="Q24" s="95">
        <v>5</v>
      </c>
      <c r="R24" s="95">
        <v>5</v>
      </c>
      <c r="S24" s="95">
        <v>5</v>
      </c>
      <c r="T24" s="95">
        <v>5</v>
      </c>
      <c r="U24" s="95">
        <v>5</v>
      </c>
      <c r="V24" s="95">
        <v>5</v>
      </c>
      <c r="W24" s="95" t="s">
        <v>164</v>
      </c>
    </row>
    <row r="25" spans="1:23" x14ac:dyDescent="0.2">
      <c r="A25" s="94">
        <v>43862.441847430557</v>
      </c>
      <c r="B25" s="95" t="s">
        <v>19</v>
      </c>
      <c r="C25" s="95" t="s">
        <v>24</v>
      </c>
      <c r="D25" s="95" t="s">
        <v>21</v>
      </c>
      <c r="E25" s="95" t="s">
        <v>165</v>
      </c>
      <c r="F25" s="95" t="s">
        <v>134</v>
      </c>
      <c r="G25" s="95" t="s">
        <v>141</v>
      </c>
      <c r="H25" s="95">
        <v>4</v>
      </c>
      <c r="I25" s="95">
        <v>4</v>
      </c>
      <c r="J25" s="95">
        <v>4</v>
      </c>
      <c r="K25" s="95">
        <v>5</v>
      </c>
      <c r="L25" s="95">
        <v>4</v>
      </c>
      <c r="M25" s="95">
        <v>5</v>
      </c>
      <c r="N25" s="95">
        <v>3</v>
      </c>
      <c r="O25" s="95">
        <v>4</v>
      </c>
      <c r="P25" s="95">
        <v>4</v>
      </c>
      <c r="Q25" s="95">
        <v>5</v>
      </c>
      <c r="R25" s="95">
        <v>4</v>
      </c>
      <c r="S25" s="95">
        <v>5</v>
      </c>
      <c r="T25" s="95">
        <v>5</v>
      </c>
      <c r="U25" s="95">
        <v>5</v>
      </c>
      <c r="V25" s="95">
        <v>5</v>
      </c>
    </row>
    <row r="26" spans="1:23" x14ac:dyDescent="0.2">
      <c r="A26" s="94">
        <v>43862.441991562504</v>
      </c>
      <c r="B26" s="95" t="s">
        <v>19</v>
      </c>
      <c r="C26" s="95" t="s">
        <v>20</v>
      </c>
      <c r="D26" s="95" t="s">
        <v>21</v>
      </c>
      <c r="E26" s="95" t="s">
        <v>166</v>
      </c>
      <c r="F26" s="95" t="s">
        <v>167</v>
      </c>
      <c r="G26" s="95" t="s">
        <v>147</v>
      </c>
      <c r="H26" s="95">
        <v>5</v>
      </c>
      <c r="I26" s="95">
        <v>5</v>
      </c>
      <c r="J26" s="95">
        <v>5</v>
      </c>
      <c r="K26" s="95">
        <v>5</v>
      </c>
      <c r="L26" s="95">
        <v>5</v>
      </c>
      <c r="M26" s="95">
        <v>5</v>
      </c>
      <c r="N26" s="95">
        <v>5</v>
      </c>
      <c r="O26" s="95">
        <v>5</v>
      </c>
      <c r="P26" s="95">
        <v>5</v>
      </c>
      <c r="Q26" s="95">
        <v>5</v>
      </c>
      <c r="R26" s="95">
        <v>5</v>
      </c>
      <c r="S26" s="95">
        <v>5</v>
      </c>
      <c r="T26" s="95">
        <v>5</v>
      </c>
      <c r="U26" s="95">
        <v>5</v>
      </c>
      <c r="V26" s="95">
        <v>5</v>
      </c>
    </row>
    <row r="27" spans="1:23" x14ac:dyDescent="0.2">
      <c r="A27" s="94">
        <v>43862.442223171296</v>
      </c>
      <c r="B27" s="95" t="s">
        <v>23</v>
      </c>
      <c r="C27" s="95" t="s">
        <v>24</v>
      </c>
      <c r="D27" s="95" t="s">
        <v>21</v>
      </c>
      <c r="E27" s="95" t="s">
        <v>134</v>
      </c>
      <c r="F27" s="95" t="s">
        <v>140</v>
      </c>
      <c r="G27" s="95" t="s">
        <v>133</v>
      </c>
      <c r="H27" s="95">
        <v>3</v>
      </c>
      <c r="I27" s="95">
        <v>4</v>
      </c>
      <c r="J27" s="95">
        <v>4</v>
      </c>
      <c r="K27" s="95">
        <v>4</v>
      </c>
      <c r="L27" s="95">
        <v>3</v>
      </c>
      <c r="M27" s="95">
        <v>4</v>
      </c>
      <c r="N27" s="95">
        <v>2</v>
      </c>
      <c r="O27" s="95">
        <v>4</v>
      </c>
      <c r="P27" s="95">
        <v>4</v>
      </c>
      <c r="Q27" s="95">
        <v>4</v>
      </c>
      <c r="R27" s="95">
        <v>3</v>
      </c>
      <c r="S27" s="95">
        <v>3</v>
      </c>
      <c r="T27" s="95">
        <v>3</v>
      </c>
      <c r="U27" s="95">
        <v>4</v>
      </c>
      <c r="V27" s="95">
        <v>5</v>
      </c>
    </row>
    <row r="28" spans="1:23" x14ac:dyDescent="0.2">
      <c r="A28" s="94">
        <v>43862.442673715283</v>
      </c>
      <c r="B28" s="95" t="s">
        <v>23</v>
      </c>
      <c r="C28" s="95" t="s">
        <v>20</v>
      </c>
      <c r="D28" s="95" t="s">
        <v>21</v>
      </c>
      <c r="E28" s="95" t="s">
        <v>140</v>
      </c>
      <c r="F28" s="95" t="s">
        <v>138</v>
      </c>
      <c r="G28" s="95" t="s">
        <v>133</v>
      </c>
      <c r="H28" s="95">
        <v>4</v>
      </c>
      <c r="I28" s="95">
        <v>5</v>
      </c>
      <c r="J28" s="95">
        <v>5</v>
      </c>
      <c r="K28" s="95">
        <v>5</v>
      </c>
      <c r="L28" s="95">
        <v>5</v>
      </c>
      <c r="M28" s="95">
        <v>5</v>
      </c>
      <c r="N28" s="95">
        <v>5</v>
      </c>
      <c r="O28" s="95">
        <v>5</v>
      </c>
      <c r="P28" s="95">
        <v>5</v>
      </c>
      <c r="Q28" s="95">
        <v>5</v>
      </c>
      <c r="R28" s="95">
        <v>5</v>
      </c>
      <c r="S28" s="95">
        <v>5</v>
      </c>
      <c r="T28" s="95">
        <v>5</v>
      </c>
      <c r="U28" s="95">
        <v>5</v>
      </c>
      <c r="V28" s="95">
        <v>5</v>
      </c>
    </row>
    <row r="29" spans="1:23" x14ac:dyDescent="0.2">
      <c r="A29" s="94">
        <v>43862.443711053245</v>
      </c>
      <c r="B29" s="95" t="s">
        <v>19</v>
      </c>
      <c r="C29" s="95" t="s">
        <v>20</v>
      </c>
      <c r="D29" s="95" t="s">
        <v>21</v>
      </c>
      <c r="E29" s="95" t="s">
        <v>131</v>
      </c>
      <c r="F29" s="95" t="s">
        <v>132</v>
      </c>
      <c r="G29" s="95" t="s">
        <v>133</v>
      </c>
      <c r="H29" s="95">
        <v>5</v>
      </c>
      <c r="I29" s="95">
        <v>5</v>
      </c>
      <c r="J29" s="95">
        <v>5</v>
      </c>
      <c r="K29" s="95">
        <v>5</v>
      </c>
      <c r="L29" s="95">
        <v>5</v>
      </c>
      <c r="M29" s="95">
        <v>5</v>
      </c>
      <c r="N29" s="95">
        <v>5</v>
      </c>
      <c r="O29" s="95">
        <v>5</v>
      </c>
      <c r="P29" s="95">
        <v>5</v>
      </c>
      <c r="Q29" s="95">
        <v>5</v>
      </c>
      <c r="R29" s="95">
        <v>5</v>
      </c>
      <c r="S29" s="95">
        <v>5</v>
      </c>
      <c r="T29" s="95">
        <v>5</v>
      </c>
      <c r="U29" s="95">
        <v>5</v>
      </c>
      <c r="V29" s="95">
        <v>5</v>
      </c>
    </row>
    <row r="30" spans="1:23" x14ac:dyDescent="0.2">
      <c r="A30" s="94">
        <v>43862.443797974542</v>
      </c>
      <c r="B30" s="95" t="s">
        <v>23</v>
      </c>
      <c r="C30" s="95" t="s">
        <v>20</v>
      </c>
      <c r="D30" s="95" t="s">
        <v>21</v>
      </c>
      <c r="E30" s="95" t="s">
        <v>145</v>
      </c>
      <c r="F30" s="95" t="s">
        <v>146</v>
      </c>
      <c r="G30" s="95" t="s">
        <v>141</v>
      </c>
      <c r="H30" s="95">
        <v>5</v>
      </c>
      <c r="I30" s="95">
        <v>5</v>
      </c>
      <c r="J30" s="95">
        <v>5</v>
      </c>
      <c r="K30" s="95">
        <v>5</v>
      </c>
      <c r="L30" s="95">
        <v>5</v>
      </c>
      <c r="M30" s="95">
        <v>5</v>
      </c>
      <c r="N30" s="95">
        <v>5</v>
      </c>
      <c r="O30" s="95">
        <v>5</v>
      </c>
      <c r="P30" s="95">
        <v>5</v>
      </c>
      <c r="Q30" s="95">
        <v>5</v>
      </c>
      <c r="R30" s="95">
        <v>5</v>
      </c>
      <c r="S30" s="95">
        <v>5</v>
      </c>
      <c r="T30" s="95">
        <v>5</v>
      </c>
      <c r="U30" s="95">
        <v>5</v>
      </c>
      <c r="V30" s="95">
        <v>5</v>
      </c>
    </row>
    <row r="31" spans="1:23" x14ac:dyDescent="0.2">
      <c r="A31" s="94">
        <v>43862.444644108793</v>
      </c>
      <c r="B31" s="95" t="s">
        <v>19</v>
      </c>
      <c r="C31" s="95" t="s">
        <v>24</v>
      </c>
      <c r="D31" s="95" t="s">
        <v>21</v>
      </c>
      <c r="E31" s="95" t="s">
        <v>168</v>
      </c>
      <c r="F31" s="95" t="s">
        <v>146</v>
      </c>
      <c r="G31" s="95" t="s">
        <v>133</v>
      </c>
      <c r="H31" s="95">
        <v>5</v>
      </c>
      <c r="I31" s="95">
        <v>5</v>
      </c>
      <c r="J31" s="95">
        <v>4</v>
      </c>
      <c r="K31" s="95">
        <v>4</v>
      </c>
      <c r="L31" s="95">
        <v>5</v>
      </c>
      <c r="M31" s="95">
        <v>5</v>
      </c>
      <c r="N31" s="95">
        <v>3</v>
      </c>
      <c r="O31" s="95">
        <v>4</v>
      </c>
      <c r="P31" s="95">
        <v>5</v>
      </c>
      <c r="Q31" s="95">
        <v>4</v>
      </c>
      <c r="R31" s="95">
        <v>4</v>
      </c>
      <c r="S31" s="95">
        <v>5</v>
      </c>
      <c r="T31" s="95">
        <v>4</v>
      </c>
      <c r="U31" s="95">
        <v>4</v>
      </c>
      <c r="V31" s="95">
        <v>5</v>
      </c>
    </row>
    <row r="32" spans="1:23" x14ac:dyDescent="0.2">
      <c r="A32" s="94">
        <v>43862.445818101856</v>
      </c>
      <c r="B32" s="95" t="s">
        <v>19</v>
      </c>
      <c r="C32" s="95" t="s">
        <v>20</v>
      </c>
      <c r="D32" s="95" t="s">
        <v>125</v>
      </c>
      <c r="E32" s="95" t="s">
        <v>169</v>
      </c>
      <c r="F32" s="95" t="s">
        <v>170</v>
      </c>
      <c r="G32" s="95" t="s">
        <v>149</v>
      </c>
      <c r="H32" s="95">
        <v>4</v>
      </c>
      <c r="I32" s="95">
        <v>4</v>
      </c>
      <c r="J32" s="95">
        <v>4</v>
      </c>
      <c r="K32" s="95">
        <v>4</v>
      </c>
      <c r="L32" s="95">
        <v>5</v>
      </c>
      <c r="M32" s="95">
        <v>5</v>
      </c>
      <c r="N32" s="95">
        <v>2</v>
      </c>
      <c r="O32" s="95">
        <v>4</v>
      </c>
      <c r="P32" s="95">
        <v>4</v>
      </c>
      <c r="Q32" s="95">
        <v>5</v>
      </c>
      <c r="R32" s="95">
        <v>4</v>
      </c>
      <c r="S32" s="95">
        <v>5</v>
      </c>
      <c r="T32" s="95">
        <v>5</v>
      </c>
      <c r="U32" s="95">
        <v>5</v>
      </c>
      <c r="V32" s="95">
        <v>5</v>
      </c>
      <c r="W32" s="95" t="s">
        <v>171</v>
      </c>
    </row>
    <row r="33" spans="1:23" x14ac:dyDescent="0.2">
      <c r="A33" s="94">
        <v>43862.445818888889</v>
      </c>
      <c r="B33" s="95" t="s">
        <v>19</v>
      </c>
      <c r="C33" s="95" t="s">
        <v>20</v>
      </c>
      <c r="D33" s="95" t="s">
        <v>21</v>
      </c>
      <c r="E33" s="95" t="s">
        <v>172</v>
      </c>
      <c r="F33" s="95" t="s">
        <v>156</v>
      </c>
      <c r="G33" s="95" t="s">
        <v>133</v>
      </c>
      <c r="H33" s="95">
        <v>5</v>
      </c>
      <c r="I33" s="95">
        <v>4</v>
      </c>
      <c r="J33" s="95">
        <v>4</v>
      </c>
      <c r="K33" s="95">
        <v>5</v>
      </c>
      <c r="L33" s="95">
        <v>5</v>
      </c>
      <c r="M33" s="95">
        <v>5</v>
      </c>
      <c r="N33" s="95">
        <v>3</v>
      </c>
      <c r="O33" s="95">
        <v>4</v>
      </c>
      <c r="P33" s="95">
        <v>5</v>
      </c>
      <c r="Q33" s="95">
        <v>5</v>
      </c>
      <c r="R33" s="95">
        <v>5</v>
      </c>
      <c r="S33" s="95">
        <v>5</v>
      </c>
      <c r="T33" s="95">
        <v>5</v>
      </c>
      <c r="U33" s="95">
        <v>5</v>
      </c>
      <c r="V33" s="95">
        <v>5</v>
      </c>
    </row>
    <row r="34" spans="1:23" x14ac:dyDescent="0.2">
      <c r="A34" s="94">
        <v>43862.446469143513</v>
      </c>
      <c r="B34" s="95" t="s">
        <v>19</v>
      </c>
      <c r="C34" s="95" t="s">
        <v>20</v>
      </c>
      <c r="D34" s="95" t="s">
        <v>21</v>
      </c>
      <c r="E34" s="95" t="s">
        <v>173</v>
      </c>
      <c r="F34" s="95" t="s">
        <v>134</v>
      </c>
      <c r="G34" s="95" t="s">
        <v>147</v>
      </c>
      <c r="H34" s="95">
        <v>4</v>
      </c>
      <c r="I34" s="95">
        <v>4</v>
      </c>
      <c r="J34" s="95">
        <v>4</v>
      </c>
      <c r="K34" s="95">
        <v>4</v>
      </c>
      <c r="L34" s="95">
        <v>4</v>
      </c>
      <c r="M34" s="95">
        <v>4</v>
      </c>
      <c r="N34" s="95">
        <v>4</v>
      </c>
      <c r="O34" s="95">
        <v>4</v>
      </c>
      <c r="P34" s="95">
        <v>4</v>
      </c>
      <c r="Q34" s="95">
        <v>4</v>
      </c>
      <c r="R34" s="95">
        <v>4</v>
      </c>
      <c r="S34" s="95">
        <v>4</v>
      </c>
      <c r="T34" s="95">
        <v>4</v>
      </c>
      <c r="U34" s="95">
        <v>4</v>
      </c>
      <c r="V34" s="95">
        <v>4</v>
      </c>
    </row>
    <row r="35" spans="1:23" x14ac:dyDescent="0.2">
      <c r="A35" s="94">
        <v>43862.447130532411</v>
      </c>
      <c r="B35" s="95" t="s">
        <v>19</v>
      </c>
      <c r="C35" s="95" t="s">
        <v>20</v>
      </c>
      <c r="D35" s="95" t="s">
        <v>21</v>
      </c>
      <c r="E35" s="95" t="s">
        <v>174</v>
      </c>
      <c r="F35" s="95" t="s">
        <v>175</v>
      </c>
      <c r="G35" s="95" t="s">
        <v>149</v>
      </c>
      <c r="H35" s="95">
        <v>4</v>
      </c>
      <c r="I35" s="95">
        <v>5</v>
      </c>
      <c r="J35" s="95">
        <v>4</v>
      </c>
      <c r="K35" s="95">
        <v>4</v>
      </c>
      <c r="L35" s="95">
        <v>4</v>
      </c>
      <c r="M35" s="95">
        <v>5</v>
      </c>
      <c r="N35" s="95">
        <v>3</v>
      </c>
      <c r="O35" s="95">
        <v>4</v>
      </c>
      <c r="P35" s="95">
        <v>5</v>
      </c>
      <c r="Q35" s="95">
        <v>4</v>
      </c>
      <c r="R35" s="95">
        <v>4</v>
      </c>
      <c r="S35" s="95">
        <v>5</v>
      </c>
      <c r="T35" s="95">
        <v>5</v>
      </c>
      <c r="U35" s="95">
        <v>5</v>
      </c>
      <c r="V35" s="95">
        <v>5</v>
      </c>
    </row>
    <row r="36" spans="1:23" x14ac:dyDescent="0.2">
      <c r="A36" s="94">
        <v>43862.447790879625</v>
      </c>
      <c r="B36" s="95" t="s">
        <v>23</v>
      </c>
      <c r="C36" s="95" t="s">
        <v>20</v>
      </c>
      <c r="D36" s="95" t="s">
        <v>21</v>
      </c>
      <c r="E36" s="95" t="s">
        <v>175</v>
      </c>
      <c r="F36" s="95" t="s">
        <v>176</v>
      </c>
      <c r="G36" s="95" t="s">
        <v>141</v>
      </c>
      <c r="H36" s="95">
        <v>5</v>
      </c>
      <c r="I36" s="95">
        <v>5</v>
      </c>
      <c r="J36" s="95">
        <v>5</v>
      </c>
      <c r="K36" s="95">
        <v>5</v>
      </c>
      <c r="L36" s="95">
        <v>5</v>
      </c>
      <c r="M36" s="95">
        <v>5</v>
      </c>
      <c r="N36" s="95">
        <v>3</v>
      </c>
      <c r="O36" s="95">
        <v>4</v>
      </c>
      <c r="P36" s="95">
        <v>5</v>
      </c>
      <c r="Q36" s="95">
        <v>5</v>
      </c>
      <c r="R36" s="95">
        <v>5</v>
      </c>
      <c r="S36" s="95">
        <v>5</v>
      </c>
      <c r="T36" s="95">
        <v>5</v>
      </c>
      <c r="U36" s="95">
        <v>5</v>
      </c>
      <c r="V36" s="95">
        <v>5</v>
      </c>
    </row>
    <row r="37" spans="1:23" x14ac:dyDescent="0.2">
      <c r="A37" s="94">
        <v>43862.447900648149</v>
      </c>
      <c r="B37" s="95" t="s">
        <v>19</v>
      </c>
      <c r="C37" s="95" t="s">
        <v>20</v>
      </c>
      <c r="D37" s="95" t="s">
        <v>21</v>
      </c>
      <c r="E37" s="95" t="s">
        <v>134</v>
      </c>
      <c r="F37" s="95" t="s">
        <v>134</v>
      </c>
      <c r="G37" s="95" t="s">
        <v>149</v>
      </c>
      <c r="H37" s="95">
        <v>5</v>
      </c>
      <c r="I37" s="95">
        <v>5</v>
      </c>
      <c r="J37" s="95">
        <v>5</v>
      </c>
      <c r="K37" s="95">
        <v>5</v>
      </c>
      <c r="L37" s="95">
        <v>5</v>
      </c>
      <c r="M37" s="95">
        <v>5</v>
      </c>
      <c r="N37" s="95">
        <v>5</v>
      </c>
      <c r="O37" s="95">
        <v>5</v>
      </c>
      <c r="P37" s="95">
        <v>5</v>
      </c>
      <c r="Q37" s="95">
        <v>5</v>
      </c>
      <c r="R37" s="95">
        <v>5</v>
      </c>
      <c r="S37" s="95">
        <v>5</v>
      </c>
      <c r="T37" s="95">
        <v>5</v>
      </c>
      <c r="U37" s="95">
        <v>5</v>
      </c>
      <c r="V37" s="95">
        <v>5</v>
      </c>
    </row>
    <row r="38" spans="1:23" x14ac:dyDescent="0.2">
      <c r="A38" s="94">
        <v>43862.448940879629</v>
      </c>
      <c r="B38" s="95" t="s">
        <v>23</v>
      </c>
      <c r="C38" s="95" t="s">
        <v>20</v>
      </c>
      <c r="D38" s="95" t="s">
        <v>21</v>
      </c>
      <c r="E38" s="95" t="s">
        <v>139</v>
      </c>
      <c r="F38" s="95" t="s">
        <v>140</v>
      </c>
      <c r="G38" s="95" t="s">
        <v>147</v>
      </c>
      <c r="H38" s="95">
        <v>4</v>
      </c>
      <c r="I38" s="95">
        <v>3</v>
      </c>
      <c r="J38" s="95">
        <v>3</v>
      </c>
      <c r="K38" s="95">
        <v>5</v>
      </c>
      <c r="L38" s="95">
        <v>5</v>
      </c>
      <c r="M38" s="95">
        <v>4</v>
      </c>
      <c r="N38" s="95">
        <v>2</v>
      </c>
      <c r="O38" s="95">
        <v>4</v>
      </c>
      <c r="P38" s="95">
        <v>4</v>
      </c>
      <c r="Q38" s="95">
        <v>4</v>
      </c>
      <c r="R38" s="95">
        <v>4</v>
      </c>
      <c r="S38" s="95">
        <v>5</v>
      </c>
      <c r="T38" s="95">
        <v>5</v>
      </c>
      <c r="U38" s="95">
        <v>5</v>
      </c>
      <c r="V38" s="95">
        <v>5</v>
      </c>
    </row>
    <row r="39" spans="1:23" x14ac:dyDescent="0.2">
      <c r="A39" s="94">
        <v>43862.449788229162</v>
      </c>
      <c r="B39" s="95" t="s">
        <v>19</v>
      </c>
      <c r="C39" s="95" t="s">
        <v>20</v>
      </c>
      <c r="D39" s="95" t="s">
        <v>125</v>
      </c>
      <c r="E39" s="95" t="s">
        <v>25</v>
      </c>
      <c r="F39" s="95" t="s">
        <v>126</v>
      </c>
      <c r="G39" s="95" t="s">
        <v>147</v>
      </c>
      <c r="H39" s="95">
        <v>5</v>
      </c>
      <c r="I39" s="95">
        <v>5</v>
      </c>
      <c r="J39" s="95">
        <v>5</v>
      </c>
      <c r="K39" s="95">
        <v>5</v>
      </c>
      <c r="L39" s="95">
        <v>5</v>
      </c>
      <c r="M39" s="95">
        <v>5</v>
      </c>
      <c r="N39" s="95">
        <v>3</v>
      </c>
      <c r="O39" s="95">
        <v>4</v>
      </c>
      <c r="P39" s="95">
        <v>5</v>
      </c>
      <c r="Q39" s="95">
        <v>5</v>
      </c>
      <c r="R39" s="95">
        <v>5</v>
      </c>
      <c r="S39" s="95">
        <v>5</v>
      </c>
      <c r="T39" s="95">
        <v>5</v>
      </c>
      <c r="U39" s="95">
        <v>5</v>
      </c>
      <c r="V39" s="95">
        <v>5</v>
      </c>
    </row>
    <row r="40" spans="1:23" x14ac:dyDescent="0.2">
      <c r="A40" s="94">
        <v>43862.45026356481</v>
      </c>
      <c r="B40" s="95" t="s">
        <v>19</v>
      </c>
      <c r="C40" s="95" t="s">
        <v>24</v>
      </c>
      <c r="D40" s="95" t="s">
        <v>21</v>
      </c>
      <c r="E40" s="95" t="s">
        <v>131</v>
      </c>
      <c r="F40" s="95" t="s">
        <v>152</v>
      </c>
      <c r="G40" s="95" t="s">
        <v>163</v>
      </c>
      <c r="H40" s="95">
        <v>5</v>
      </c>
      <c r="I40" s="95">
        <v>5</v>
      </c>
      <c r="J40" s="95">
        <v>5</v>
      </c>
      <c r="K40" s="95">
        <v>5</v>
      </c>
      <c r="L40" s="95">
        <v>5</v>
      </c>
      <c r="M40" s="95">
        <v>5</v>
      </c>
      <c r="N40" s="95">
        <v>5</v>
      </c>
      <c r="O40" s="95">
        <v>5</v>
      </c>
      <c r="P40" s="95">
        <v>5</v>
      </c>
      <c r="Q40" s="95">
        <v>5</v>
      </c>
      <c r="R40" s="95">
        <v>5</v>
      </c>
      <c r="S40" s="95">
        <v>5</v>
      </c>
      <c r="T40" s="95">
        <v>5</v>
      </c>
      <c r="U40" s="95">
        <v>5</v>
      </c>
      <c r="V40" s="95">
        <v>5</v>
      </c>
    </row>
    <row r="41" spans="1:23" x14ac:dyDescent="0.2">
      <c r="A41" s="94">
        <v>43862.450580300923</v>
      </c>
      <c r="B41" s="95" t="s">
        <v>19</v>
      </c>
      <c r="C41" s="95" t="s">
        <v>20</v>
      </c>
      <c r="D41" s="95" t="s">
        <v>125</v>
      </c>
      <c r="E41" s="95" t="s">
        <v>25</v>
      </c>
      <c r="F41" s="95" t="s">
        <v>124</v>
      </c>
      <c r="G41" s="95" t="s">
        <v>147</v>
      </c>
      <c r="H41" s="95">
        <v>4</v>
      </c>
      <c r="I41" s="95">
        <v>4</v>
      </c>
      <c r="J41" s="95">
        <v>4</v>
      </c>
      <c r="K41" s="95">
        <v>4</v>
      </c>
      <c r="L41" s="95">
        <v>4</v>
      </c>
      <c r="M41" s="95">
        <v>4</v>
      </c>
      <c r="N41" s="95">
        <v>2</v>
      </c>
      <c r="O41" s="95">
        <v>5</v>
      </c>
      <c r="P41" s="95">
        <v>4</v>
      </c>
      <c r="Q41" s="95">
        <v>4</v>
      </c>
      <c r="R41" s="95">
        <v>4</v>
      </c>
      <c r="S41" s="95">
        <v>4</v>
      </c>
      <c r="T41" s="95">
        <v>4</v>
      </c>
      <c r="U41" s="95">
        <v>4</v>
      </c>
      <c r="V41" s="95">
        <v>4</v>
      </c>
    </row>
    <row r="42" spans="1:23" x14ac:dyDescent="0.2">
      <c r="A42" s="94">
        <v>43862.45078644676</v>
      </c>
      <c r="B42" s="95" t="s">
        <v>19</v>
      </c>
      <c r="C42" s="95" t="s">
        <v>143</v>
      </c>
      <c r="D42" s="95" t="s">
        <v>125</v>
      </c>
      <c r="E42" s="95" t="s">
        <v>131</v>
      </c>
      <c r="F42" s="95" t="s">
        <v>177</v>
      </c>
      <c r="G42" s="95" t="s">
        <v>141</v>
      </c>
      <c r="H42" s="95">
        <v>3</v>
      </c>
      <c r="I42" s="95">
        <v>2</v>
      </c>
      <c r="J42" s="95">
        <v>1</v>
      </c>
      <c r="K42" s="95">
        <v>4</v>
      </c>
      <c r="L42" s="95">
        <v>4</v>
      </c>
      <c r="M42" s="95">
        <v>4</v>
      </c>
      <c r="N42" s="95">
        <v>3</v>
      </c>
      <c r="O42" s="95">
        <v>4</v>
      </c>
      <c r="P42" s="95">
        <v>3</v>
      </c>
      <c r="Q42" s="95">
        <v>4</v>
      </c>
      <c r="R42" s="95">
        <v>4</v>
      </c>
      <c r="S42" s="95">
        <v>3</v>
      </c>
      <c r="T42" s="95">
        <v>4</v>
      </c>
      <c r="U42" s="95">
        <v>4</v>
      </c>
      <c r="V42" s="95">
        <v>4</v>
      </c>
    </row>
    <row r="43" spans="1:23" x14ac:dyDescent="0.2">
      <c r="A43" s="94">
        <v>43862.45164756944</v>
      </c>
      <c r="B43" s="95" t="s">
        <v>23</v>
      </c>
      <c r="C43" s="95" t="s">
        <v>143</v>
      </c>
      <c r="D43" s="95" t="s">
        <v>125</v>
      </c>
      <c r="E43" s="95" t="s">
        <v>178</v>
      </c>
      <c r="F43" s="95" t="s">
        <v>179</v>
      </c>
      <c r="G43" s="95" t="s">
        <v>163</v>
      </c>
      <c r="H43" s="95">
        <v>5</v>
      </c>
      <c r="I43" s="95">
        <v>5</v>
      </c>
      <c r="J43" s="95">
        <v>5</v>
      </c>
      <c r="K43" s="95">
        <v>5</v>
      </c>
      <c r="L43" s="95">
        <v>5</v>
      </c>
      <c r="M43" s="95">
        <v>5</v>
      </c>
      <c r="N43" s="95">
        <v>2</v>
      </c>
      <c r="O43" s="95">
        <v>4</v>
      </c>
      <c r="P43" s="95">
        <v>5</v>
      </c>
      <c r="Q43" s="95">
        <v>4</v>
      </c>
      <c r="R43" s="95">
        <v>4</v>
      </c>
      <c r="S43" s="95">
        <v>5</v>
      </c>
      <c r="T43" s="95">
        <v>5</v>
      </c>
      <c r="U43" s="95">
        <v>5</v>
      </c>
      <c r="V43" s="95">
        <v>5</v>
      </c>
    </row>
    <row r="44" spans="1:23" x14ac:dyDescent="0.2">
      <c r="A44" s="94">
        <v>43862.452620497686</v>
      </c>
      <c r="B44" s="95" t="s">
        <v>19</v>
      </c>
      <c r="C44" s="95" t="s">
        <v>143</v>
      </c>
      <c r="D44" s="95" t="s">
        <v>125</v>
      </c>
      <c r="E44" s="95" t="s">
        <v>25</v>
      </c>
      <c r="F44" s="95" t="s">
        <v>180</v>
      </c>
      <c r="G44" s="95" t="s">
        <v>147</v>
      </c>
      <c r="H44" s="95">
        <v>4</v>
      </c>
      <c r="I44" s="95">
        <v>4</v>
      </c>
      <c r="J44" s="95">
        <v>4</v>
      </c>
      <c r="K44" s="95">
        <v>4</v>
      </c>
      <c r="L44" s="95">
        <v>4</v>
      </c>
      <c r="M44" s="95">
        <v>4</v>
      </c>
      <c r="N44" s="95">
        <v>3</v>
      </c>
      <c r="O44" s="95">
        <v>3</v>
      </c>
      <c r="P44" s="95">
        <v>3</v>
      </c>
      <c r="Q44" s="95">
        <v>3</v>
      </c>
      <c r="R44" s="95">
        <v>3</v>
      </c>
      <c r="S44" s="95">
        <v>4</v>
      </c>
      <c r="T44" s="95">
        <v>4</v>
      </c>
      <c r="U44" s="95">
        <v>4</v>
      </c>
      <c r="V44" s="95">
        <v>5</v>
      </c>
      <c r="W44" s="95" t="s">
        <v>181</v>
      </c>
    </row>
    <row r="45" spans="1:23" x14ac:dyDescent="0.2">
      <c r="A45" s="94">
        <v>43862.453100509258</v>
      </c>
      <c r="B45" s="95" t="s">
        <v>19</v>
      </c>
      <c r="C45" s="95" t="s">
        <v>24</v>
      </c>
      <c r="D45" s="95" t="s">
        <v>21</v>
      </c>
      <c r="E45" s="95" t="s">
        <v>182</v>
      </c>
      <c r="F45" s="95" t="s">
        <v>167</v>
      </c>
      <c r="G45" s="95" t="s">
        <v>149</v>
      </c>
      <c r="H45" s="95">
        <v>5</v>
      </c>
      <c r="I45" s="95">
        <v>5</v>
      </c>
      <c r="J45" s="95">
        <v>5</v>
      </c>
      <c r="K45" s="95">
        <v>5</v>
      </c>
      <c r="L45" s="95">
        <v>5</v>
      </c>
      <c r="M45" s="95">
        <v>5</v>
      </c>
      <c r="N45" s="95">
        <v>5</v>
      </c>
      <c r="O45" s="95">
        <v>4</v>
      </c>
      <c r="P45" s="95">
        <v>4</v>
      </c>
      <c r="Q45" s="95">
        <v>4</v>
      </c>
      <c r="R45" s="95">
        <v>4</v>
      </c>
      <c r="S45" s="95">
        <v>4</v>
      </c>
      <c r="T45" s="95">
        <v>5</v>
      </c>
      <c r="U45" s="95">
        <v>5</v>
      </c>
      <c r="V45" s="95">
        <v>4</v>
      </c>
    </row>
    <row r="46" spans="1:23" x14ac:dyDescent="0.2">
      <c r="A46" s="94">
        <v>43862.453108877315</v>
      </c>
      <c r="B46" s="95" t="s">
        <v>19</v>
      </c>
      <c r="C46" s="95" t="s">
        <v>143</v>
      </c>
      <c r="D46" s="95" t="s">
        <v>125</v>
      </c>
      <c r="E46" s="95" t="s">
        <v>25</v>
      </c>
      <c r="F46" s="95" t="s">
        <v>180</v>
      </c>
      <c r="G46" s="95" t="s">
        <v>163</v>
      </c>
      <c r="H46" s="95">
        <v>5</v>
      </c>
      <c r="I46" s="95">
        <v>5</v>
      </c>
      <c r="J46" s="95">
        <v>5</v>
      </c>
      <c r="K46" s="95">
        <v>5</v>
      </c>
      <c r="L46" s="95">
        <v>5</v>
      </c>
      <c r="M46" s="95">
        <v>5</v>
      </c>
      <c r="N46" s="95">
        <v>2</v>
      </c>
      <c r="O46" s="95">
        <v>5</v>
      </c>
      <c r="P46" s="95">
        <v>5</v>
      </c>
      <c r="Q46" s="95">
        <v>5</v>
      </c>
      <c r="R46" s="95">
        <v>4</v>
      </c>
      <c r="S46" s="95">
        <v>5</v>
      </c>
      <c r="T46" s="95">
        <v>5</v>
      </c>
      <c r="U46" s="95">
        <v>5</v>
      </c>
      <c r="V46" s="95">
        <v>5</v>
      </c>
    </row>
    <row r="47" spans="1:23" x14ac:dyDescent="0.2">
      <c r="A47" s="94">
        <v>43862.453538680551</v>
      </c>
      <c r="B47" s="95" t="s">
        <v>23</v>
      </c>
      <c r="C47" s="95" t="s">
        <v>24</v>
      </c>
      <c r="D47" s="95" t="s">
        <v>21</v>
      </c>
      <c r="E47" s="95" t="s">
        <v>25</v>
      </c>
      <c r="F47" s="95" t="s">
        <v>180</v>
      </c>
      <c r="G47" s="95" t="s">
        <v>141</v>
      </c>
      <c r="H47" s="95">
        <v>4</v>
      </c>
      <c r="I47" s="95">
        <v>4</v>
      </c>
      <c r="J47" s="95">
        <v>4</v>
      </c>
      <c r="K47" s="95">
        <v>4</v>
      </c>
      <c r="L47" s="95">
        <v>4</v>
      </c>
      <c r="M47" s="95">
        <v>4</v>
      </c>
      <c r="N47" s="95">
        <v>1</v>
      </c>
      <c r="O47" s="95">
        <v>4</v>
      </c>
      <c r="P47" s="95">
        <v>4</v>
      </c>
      <c r="Q47" s="95">
        <v>4</v>
      </c>
      <c r="R47" s="95">
        <v>4</v>
      </c>
      <c r="S47" s="95">
        <v>4</v>
      </c>
      <c r="T47" s="95">
        <v>5</v>
      </c>
      <c r="U47" s="95">
        <v>5</v>
      </c>
      <c r="V47" s="95">
        <v>5</v>
      </c>
    </row>
    <row r="48" spans="1:23" x14ac:dyDescent="0.2">
      <c r="A48" s="94">
        <v>43862.453670381947</v>
      </c>
      <c r="B48" s="95" t="s">
        <v>23</v>
      </c>
      <c r="C48" s="95" t="s">
        <v>143</v>
      </c>
      <c r="D48" s="95" t="s">
        <v>125</v>
      </c>
      <c r="E48" s="95" t="s">
        <v>25</v>
      </c>
      <c r="F48" s="95" t="s">
        <v>180</v>
      </c>
      <c r="G48" s="95" t="s">
        <v>147</v>
      </c>
      <c r="H48" s="95">
        <v>5</v>
      </c>
      <c r="I48" s="95">
        <v>5</v>
      </c>
      <c r="J48" s="95">
        <v>5</v>
      </c>
      <c r="K48" s="95">
        <v>5</v>
      </c>
      <c r="L48" s="95">
        <v>5</v>
      </c>
      <c r="M48" s="95">
        <v>5</v>
      </c>
      <c r="N48" s="95">
        <v>1</v>
      </c>
      <c r="O48" s="95">
        <v>3</v>
      </c>
      <c r="P48" s="95">
        <v>3</v>
      </c>
      <c r="Q48" s="95">
        <v>4</v>
      </c>
      <c r="R48" s="95">
        <v>4</v>
      </c>
      <c r="S48" s="95">
        <v>5</v>
      </c>
      <c r="T48" s="95">
        <v>5</v>
      </c>
      <c r="U48" s="95">
        <v>4</v>
      </c>
      <c r="V48" s="95">
        <v>5</v>
      </c>
    </row>
    <row r="49" spans="1:23" x14ac:dyDescent="0.2">
      <c r="A49" s="94">
        <v>43862.454125682867</v>
      </c>
      <c r="B49" s="95" t="s">
        <v>19</v>
      </c>
      <c r="C49" s="95" t="s">
        <v>20</v>
      </c>
      <c r="D49" s="95" t="s">
        <v>125</v>
      </c>
      <c r="E49" s="95" t="s">
        <v>25</v>
      </c>
      <c r="F49" s="95" t="s">
        <v>124</v>
      </c>
      <c r="G49" s="95" t="s">
        <v>147</v>
      </c>
      <c r="H49" s="95">
        <v>4</v>
      </c>
      <c r="I49" s="95">
        <v>3</v>
      </c>
      <c r="J49" s="95">
        <v>3</v>
      </c>
      <c r="K49" s="95">
        <v>5</v>
      </c>
      <c r="L49" s="95">
        <v>4</v>
      </c>
      <c r="M49" s="95">
        <v>4</v>
      </c>
      <c r="N49" s="95">
        <v>2</v>
      </c>
      <c r="O49" s="95">
        <v>3</v>
      </c>
      <c r="P49" s="95">
        <v>5</v>
      </c>
      <c r="Q49" s="95">
        <v>4</v>
      </c>
      <c r="R49" s="95">
        <v>3</v>
      </c>
      <c r="S49" s="95">
        <v>4</v>
      </c>
      <c r="T49" s="95">
        <v>5</v>
      </c>
      <c r="U49" s="95">
        <v>4</v>
      </c>
      <c r="V49" s="95">
        <v>5</v>
      </c>
      <c r="W49" s="95" t="s">
        <v>183</v>
      </c>
    </row>
    <row r="50" spans="1:23" x14ac:dyDescent="0.2">
      <c r="A50" s="94">
        <v>43862.455547708334</v>
      </c>
      <c r="B50" s="95" t="s">
        <v>23</v>
      </c>
      <c r="C50" s="95" t="s">
        <v>20</v>
      </c>
      <c r="D50" s="95" t="s">
        <v>21</v>
      </c>
      <c r="E50" s="95" t="s">
        <v>184</v>
      </c>
      <c r="F50" s="95" t="s">
        <v>185</v>
      </c>
      <c r="G50" s="95" t="s">
        <v>147</v>
      </c>
      <c r="H50" s="95">
        <v>5</v>
      </c>
      <c r="I50" s="95">
        <v>5</v>
      </c>
      <c r="J50" s="95">
        <v>5</v>
      </c>
      <c r="K50" s="95">
        <v>5</v>
      </c>
      <c r="L50" s="95">
        <v>5</v>
      </c>
      <c r="M50" s="95">
        <v>5</v>
      </c>
      <c r="N50" s="95">
        <v>2</v>
      </c>
      <c r="O50" s="95">
        <v>4</v>
      </c>
      <c r="P50" s="95">
        <v>5</v>
      </c>
      <c r="Q50" s="95">
        <v>5</v>
      </c>
      <c r="R50" s="95">
        <v>4</v>
      </c>
      <c r="S50" s="95">
        <v>5</v>
      </c>
      <c r="T50" s="95">
        <v>5</v>
      </c>
      <c r="U50" s="95">
        <v>5</v>
      </c>
      <c r="V50" s="95">
        <v>5</v>
      </c>
    </row>
    <row r="51" spans="1:23" x14ac:dyDescent="0.2">
      <c r="A51" s="94">
        <v>43862.457625706018</v>
      </c>
      <c r="B51" s="95" t="s">
        <v>19</v>
      </c>
      <c r="C51" s="95" t="s">
        <v>20</v>
      </c>
      <c r="D51" s="95" t="s">
        <v>21</v>
      </c>
      <c r="E51" s="95" t="s">
        <v>182</v>
      </c>
      <c r="F51" s="95" t="s">
        <v>186</v>
      </c>
      <c r="G51" s="95" t="s">
        <v>147</v>
      </c>
      <c r="H51" s="95">
        <v>4</v>
      </c>
      <c r="I51" s="95">
        <v>4</v>
      </c>
      <c r="J51" s="95">
        <v>5</v>
      </c>
      <c r="K51" s="95">
        <v>5</v>
      </c>
      <c r="L51" s="95">
        <v>4</v>
      </c>
      <c r="M51" s="95">
        <v>4</v>
      </c>
      <c r="N51" s="95">
        <v>4</v>
      </c>
      <c r="O51" s="95">
        <v>4</v>
      </c>
      <c r="P51" s="95">
        <v>4</v>
      </c>
      <c r="Q51" s="95">
        <v>4</v>
      </c>
      <c r="R51" s="95">
        <v>4</v>
      </c>
      <c r="S51" s="95">
        <v>3</v>
      </c>
      <c r="T51" s="95">
        <v>5</v>
      </c>
      <c r="U51" s="95">
        <v>5</v>
      </c>
      <c r="V51" s="95">
        <v>5</v>
      </c>
    </row>
    <row r="52" spans="1:23" x14ac:dyDescent="0.2">
      <c r="A52" s="94">
        <v>43862.458033078699</v>
      </c>
      <c r="B52" s="95" t="s">
        <v>19</v>
      </c>
      <c r="C52" s="95" t="s">
        <v>143</v>
      </c>
      <c r="D52" s="95" t="s">
        <v>21</v>
      </c>
      <c r="E52" s="95" t="s">
        <v>140</v>
      </c>
      <c r="F52" s="95" t="s">
        <v>140</v>
      </c>
      <c r="G52" s="95" t="s">
        <v>133</v>
      </c>
      <c r="H52" s="95">
        <v>5</v>
      </c>
      <c r="I52" s="95">
        <v>5</v>
      </c>
      <c r="J52" s="95">
        <v>5</v>
      </c>
      <c r="K52" s="95">
        <v>5</v>
      </c>
      <c r="L52" s="95">
        <v>5</v>
      </c>
      <c r="M52" s="95">
        <v>5</v>
      </c>
      <c r="N52" s="95">
        <v>5</v>
      </c>
      <c r="O52" s="95">
        <v>5</v>
      </c>
      <c r="P52" s="95">
        <v>5</v>
      </c>
      <c r="Q52" s="95">
        <v>5</v>
      </c>
      <c r="R52" s="95">
        <v>5</v>
      </c>
      <c r="S52" s="95">
        <v>5</v>
      </c>
      <c r="T52" s="95">
        <v>5</v>
      </c>
      <c r="U52" s="95">
        <v>5</v>
      </c>
      <c r="V52" s="95">
        <v>5</v>
      </c>
      <c r="W52" s="95" t="s">
        <v>187</v>
      </c>
    </row>
    <row r="53" spans="1:23" x14ac:dyDescent="0.2">
      <c r="A53" s="94">
        <v>43862.458942905098</v>
      </c>
      <c r="B53" s="95" t="s">
        <v>23</v>
      </c>
      <c r="C53" s="95" t="s">
        <v>24</v>
      </c>
      <c r="D53" s="95" t="s">
        <v>125</v>
      </c>
      <c r="E53" s="95" t="s">
        <v>25</v>
      </c>
      <c r="F53" s="95" t="s">
        <v>188</v>
      </c>
      <c r="G53" s="95" t="s">
        <v>141</v>
      </c>
      <c r="H53" s="95">
        <v>5</v>
      </c>
      <c r="I53" s="95">
        <v>5</v>
      </c>
      <c r="J53" s="95">
        <v>5</v>
      </c>
      <c r="K53" s="95">
        <v>5</v>
      </c>
      <c r="L53" s="95">
        <v>5</v>
      </c>
      <c r="M53" s="95">
        <v>5</v>
      </c>
      <c r="N53" s="95">
        <v>3</v>
      </c>
      <c r="O53" s="95">
        <v>5</v>
      </c>
      <c r="P53" s="95">
        <v>5</v>
      </c>
      <c r="Q53" s="95">
        <v>5</v>
      </c>
      <c r="R53" s="95">
        <v>5</v>
      </c>
      <c r="S53" s="95">
        <v>5</v>
      </c>
      <c r="T53" s="95">
        <v>5</v>
      </c>
      <c r="U53" s="95">
        <v>5</v>
      </c>
      <c r="V53" s="95">
        <v>5</v>
      </c>
    </row>
    <row r="54" spans="1:23" x14ac:dyDescent="0.2">
      <c r="A54" s="94">
        <v>43862.459404803245</v>
      </c>
      <c r="B54" s="95" t="s">
        <v>23</v>
      </c>
      <c r="C54" s="95" t="s">
        <v>20</v>
      </c>
      <c r="D54" s="95" t="s">
        <v>21</v>
      </c>
      <c r="E54" s="95" t="s">
        <v>145</v>
      </c>
      <c r="F54" s="95" t="s">
        <v>146</v>
      </c>
      <c r="G54" s="95" t="s">
        <v>149</v>
      </c>
      <c r="H54" s="95">
        <v>4</v>
      </c>
      <c r="I54" s="95">
        <v>4</v>
      </c>
      <c r="J54" s="95">
        <v>5</v>
      </c>
      <c r="K54" s="95">
        <v>5</v>
      </c>
      <c r="L54" s="95">
        <v>4</v>
      </c>
      <c r="M54" s="95">
        <v>4</v>
      </c>
      <c r="N54" s="95">
        <v>3</v>
      </c>
      <c r="O54" s="95">
        <v>5</v>
      </c>
      <c r="P54" s="95">
        <v>5</v>
      </c>
      <c r="Q54" s="95">
        <v>5</v>
      </c>
      <c r="R54" s="95">
        <v>5</v>
      </c>
      <c r="S54" s="95">
        <v>5</v>
      </c>
      <c r="T54" s="95">
        <v>5</v>
      </c>
      <c r="U54" s="95">
        <v>5</v>
      </c>
      <c r="V54" s="95">
        <v>5</v>
      </c>
    </row>
    <row r="55" spans="1:23" x14ac:dyDescent="0.2">
      <c r="A55" s="94">
        <v>43862.459520868055</v>
      </c>
      <c r="B55" s="95" t="s">
        <v>23</v>
      </c>
      <c r="C55" s="95" t="s">
        <v>20</v>
      </c>
      <c r="D55" s="95" t="s">
        <v>21</v>
      </c>
      <c r="E55" s="95" t="s">
        <v>175</v>
      </c>
      <c r="F55" s="95" t="s">
        <v>176</v>
      </c>
      <c r="G55" s="95" t="s">
        <v>141</v>
      </c>
      <c r="H55" s="95">
        <v>4</v>
      </c>
      <c r="I55" s="95">
        <v>4</v>
      </c>
      <c r="J55" s="95">
        <v>4</v>
      </c>
      <c r="K55" s="95">
        <v>5</v>
      </c>
      <c r="L55" s="95">
        <v>5</v>
      </c>
      <c r="M55" s="95">
        <v>4</v>
      </c>
      <c r="N55" s="95">
        <v>3</v>
      </c>
      <c r="O55" s="95">
        <v>4</v>
      </c>
      <c r="P55" s="95">
        <v>4</v>
      </c>
      <c r="Q55" s="95">
        <v>4</v>
      </c>
      <c r="R55" s="95">
        <v>4</v>
      </c>
      <c r="S55" s="95">
        <v>5</v>
      </c>
      <c r="T55" s="95">
        <v>4</v>
      </c>
      <c r="U55" s="95">
        <v>4</v>
      </c>
      <c r="V55" s="95">
        <v>5</v>
      </c>
    </row>
    <row r="56" spans="1:23" x14ac:dyDescent="0.2">
      <c r="A56" s="94">
        <v>43862.459593587962</v>
      </c>
      <c r="B56" s="95" t="s">
        <v>19</v>
      </c>
      <c r="C56" s="95" t="s">
        <v>24</v>
      </c>
      <c r="D56" s="95" t="s">
        <v>21</v>
      </c>
      <c r="E56" s="95" t="s">
        <v>189</v>
      </c>
      <c r="F56" s="95" t="s">
        <v>190</v>
      </c>
      <c r="G56" s="95" t="s">
        <v>141</v>
      </c>
      <c r="H56" s="95">
        <v>5</v>
      </c>
      <c r="I56" s="95">
        <v>3</v>
      </c>
      <c r="J56" s="95">
        <v>5</v>
      </c>
      <c r="K56" s="95">
        <v>5</v>
      </c>
      <c r="L56" s="95">
        <v>5</v>
      </c>
      <c r="M56" s="95">
        <v>5</v>
      </c>
      <c r="N56" s="95">
        <v>3</v>
      </c>
      <c r="O56" s="95">
        <v>4</v>
      </c>
      <c r="P56" s="95">
        <v>5</v>
      </c>
      <c r="Q56" s="95">
        <v>5</v>
      </c>
      <c r="R56" s="95">
        <v>5</v>
      </c>
      <c r="S56" s="95">
        <v>5</v>
      </c>
      <c r="T56" s="95">
        <v>5</v>
      </c>
      <c r="U56" s="95">
        <v>5</v>
      </c>
      <c r="V56" s="95">
        <v>5</v>
      </c>
    </row>
    <row r="57" spans="1:23" x14ac:dyDescent="0.2">
      <c r="A57" s="94">
        <v>43862.459840694442</v>
      </c>
      <c r="B57" s="95" t="s">
        <v>19</v>
      </c>
      <c r="C57" s="95" t="s">
        <v>143</v>
      </c>
      <c r="D57" s="95" t="s">
        <v>125</v>
      </c>
      <c r="E57" s="95" t="s">
        <v>191</v>
      </c>
      <c r="F57" s="95" t="s">
        <v>192</v>
      </c>
      <c r="G57" s="95" t="s">
        <v>141</v>
      </c>
      <c r="H57" s="95">
        <v>5</v>
      </c>
      <c r="I57" s="95">
        <v>5</v>
      </c>
      <c r="J57" s="95">
        <v>5</v>
      </c>
      <c r="K57" s="95">
        <v>5</v>
      </c>
      <c r="L57" s="95">
        <v>5</v>
      </c>
      <c r="M57" s="95">
        <v>5</v>
      </c>
      <c r="N57" s="95">
        <v>3</v>
      </c>
      <c r="O57" s="95">
        <v>5</v>
      </c>
      <c r="P57" s="95">
        <v>5</v>
      </c>
      <c r="Q57" s="95">
        <v>5</v>
      </c>
      <c r="R57" s="95">
        <v>5</v>
      </c>
      <c r="S57" s="95">
        <v>5</v>
      </c>
      <c r="T57" s="95">
        <v>5</v>
      </c>
      <c r="U57" s="95">
        <v>5</v>
      </c>
      <c r="V57" s="95">
        <v>5</v>
      </c>
    </row>
    <row r="58" spans="1:23" x14ac:dyDescent="0.2">
      <c r="A58" s="94">
        <v>43862.459932500002</v>
      </c>
      <c r="B58" s="95" t="s">
        <v>23</v>
      </c>
      <c r="C58" s="95" t="s">
        <v>24</v>
      </c>
      <c r="D58" s="95" t="s">
        <v>125</v>
      </c>
      <c r="E58" s="95" t="s">
        <v>25</v>
      </c>
      <c r="F58" s="95" t="s">
        <v>123</v>
      </c>
      <c r="G58" s="95" t="s">
        <v>163</v>
      </c>
      <c r="H58" s="95">
        <v>5</v>
      </c>
      <c r="I58" s="95">
        <v>5</v>
      </c>
      <c r="J58" s="95">
        <v>5</v>
      </c>
      <c r="K58" s="95">
        <v>2</v>
      </c>
      <c r="L58" s="95">
        <v>4</v>
      </c>
      <c r="M58" s="95">
        <v>3</v>
      </c>
      <c r="N58" s="95">
        <v>3</v>
      </c>
      <c r="O58" s="95">
        <v>4</v>
      </c>
      <c r="P58" s="95">
        <v>4</v>
      </c>
      <c r="Q58" s="95">
        <v>5</v>
      </c>
      <c r="R58" s="95">
        <v>3</v>
      </c>
      <c r="S58" s="95">
        <v>5</v>
      </c>
      <c r="T58" s="95">
        <v>5</v>
      </c>
      <c r="U58" s="95">
        <v>5</v>
      </c>
      <c r="V58" s="95">
        <v>5</v>
      </c>
    </row>
    <row r="59" spans="1:23" x14ac:dyDescent="0.2">
      <c r="A59" s="94">
        <v>43862.460751932871</v>
      </c>
      <c r="B59" s="95" t="s">
        <v>19</v>
      </c>
      <c r="C59" s="95" t="s">
        <v>20</v>
      </c>
      <c r="D59" s="95" t="s">
        <v>125</v>
      </c>
      <c r="E59" s="95" t="s">
        <v>182</v>
      </c>
      <c r="F59" s="95" t="s">
        <v>193</v>
      </c>
      <c r="G59" s="95" t="s">
        <v>141</v>
      </c>
      <c r="H59" s="95">
        <v>5</v>
      </c>
      <c r="I59" s="95">
        <v>4</v>
      </c>
      <c r="J59" s="95">
        <v>5</v>
      </c>
      <c r="K59" s="95">
        <v>5</v>
      </c>
      <c r="L59" s="95">
        <v>3</v>
      </c>
      <c r="M59" s="95">
        <v>5</v>
      </c>
      <c r="N59" s="95">
        <v>2</v>
      </c>
      <c r="O59" s="95">
        <v>4</v>
      </c>
      <c r="P59" s="95">
        <v>4</v>
      </c>
      <c r="Q59" s="95">
        <v>4</v>
      </c>
      <c r="R59" s="95">
        <v>5</v>
      </c>
      <c r="S59" s="95">
        <v>5</v>
      </c>
      <c r="T59" s="95">
        <v>5</v>
      </c>
      <c r="U59" s="95">
        <v>5</v>
      </c>
      <c r="V59" s="95">
        <v>5</v>
      </c>
      <c r="W59" s="95" t="s">
        <v>194</v>
      </c>
    </row>
    <row r="60" spans="1:23" x14ac:dyDescent="0.2">
      <c r="A60" s="94">
        <v>43862.461490879628</v>
      </c>
      <c r="B60" s="95" t="s">
        <v>23</v>
      </c>
      <c r="C60" s="95" t="s">
        <v>143</v>
      </c>
      <c r="D60" s="95" t="s">
        <v>125</v>
      </c>
      <c r="E60" s="95" t="s">
        <v>25</v>
      </c>
      <c r="F60" s="95" t="s">
        <v>126</v>
      </c>
      <c r="G60" s="95" t="s">
        <v>163</v>
      </c>
      <c r="H60" s="95">
        <v>5</v>
      </c>
      <c r="I60" s="95">
        <v>5</v>
      </c>
      <c r="J60" s="95">
        <v>5</v>
      </c>
      <c r="K60" s="95">
        <v>5</v>
      </c>
      <c r="L60" s="95">
        <v>5</v>
      </c>
      <c r="M60" s="95">
        <v>5</v>
      </c>
      <c r="N60" s="95">
        <v>3</v>
      </c>
      <c r="O60" s="95">
        <v>5</v>
      </c>
      <c r="P60" s="95">
        <v>5</v>
      </c>
      <c r="Q60" s="95">
        <v>5</v>
      </c>
      <c r="R60" s="95">
        <v>5</v>
      </c>
      <c r="S60" s="95">
        <v>5</v>
      </c>
      <c r="T60" s="95">
        <v>5</v>
      </c>
      <c r="U60" s="95">
        <v>5</v>
      </c>
      <c r="V60" s="95">
        <v>5</v>
      </c>
    </row>
    <row r="61" spans="1:23" x14ac:dyDescent="0.2">
      <c r="A61" s="94">
        <v>43862.461835115741</v>
      </c>
      <c r="B61" s="95" t="s">
        <v>23</v>
      </c>
      <c r="C61" s="95" t="s">
        <v>20</v>
      </c>
      <c r="D61" s="95" t="s">
        <v>21</v>
      </c>
      <c r="E61" s="95" t="s">
        <v>184</v>
      </c>
      <c r="F61" s="95" t="s">
        <v>185</v>
      </c>
      <c r="G61" s="95" t="s">
        <v>149</v>
      </c>
      <c r="H61" s="95">
        <v>4</v>
      </c>
      <c r="I61" s="95">
        <v>5</v>
      </c>
      <c r="J61" s="95">
        <v>4</v>
      </c>
      <c r="K61" s="95">
        <v>4</v>
      </c>
      <c r="L61" s="95">
        <v>4</v>
      </c>
      <c r="M61" s="95">
        <v>3</v>
      </c>
      <c r="N61" s="95">
        <v>3</v>
      </c>
      <c r="O61" s="95">
        <v>4</v>
      </c>
      <c r="P61" s="95">
        <v>4</v>
      </c>
      <c r="Q61" s="95">
        <v>4</v>
      </c>
      <c r="R61" s="95">
        <v>4</v>
      </c>
      <c r="S61" s="95">
        <v>4</v>
      </c>
      <c r="T61" s="95">
        <v>5</v>
      </c>
      <c r="U61" s="95">
        <v>5</v>
      </c>
      <c r="V61" s="95">
        <v>5</v>
      </c>
    </row>
    <row r="62" spans="1:23" x14ac:dyDescent="0.2">
      <c r="A62" s="94">
        <v>43862.462219907407</v>
      </c>
      <c r="B62" s="95" t="s">
        <v>19</v>
      </c>
      <c r="C62" s="95" t="s">
        <v>143</v>
      </c>
      <c r="D62" s="95" t="s">
        <v>125</v>
      </c>
      <c r="E62" s="95" t="s">
        <v>25</v>
      </c>
      <c r="F62" s="95" t="s">
        <v>123</v>
      </c>
      <c r="G62" s="95" t="s">
        <v>163</v>
      </c>
      <c r="H62" s="95">
        <v>5</v>
      </c>
      <c r="I62" s="95">
        <v>4</v>
      </c>
      <c r="J62" s="95">
        <v>4</v>
      </c>
      <c r="K62" s="95">
        <v>5</v>
      </c>
      <c r="L62" s="95">
        <v>4</v>
      </c>
      <c r="M62" s="95">
        <v>5</v>
      </c>
      <c r="N62" s="95">
        <v>3</v>
      </c>
      <c r="O62" s="95">
        <v>4</v>
      </c>
      <c r="P62" s="95">
        <v>4</v>
      </c>
      <c r="Q62" s="95">
        <v>4</v>
      </c>
      <c r="R62" s="95">
        <v>4</v>
      </c>
      <c r="S62" s="95">
        <v>5</v>
      </c>
      <c r="T62" s="95">
        <v>5</v>
      </c>
      <c r="U62" s="95">
        <v>5</v>
      </c>
      <c r="V62" s="95">
        <v>5</v>
      </c>
    </row>
    <row r="63" spans="1:23" x14ac:dyDescent="0.2">
      <c r="A63" s="94">
        <v>43862.464928576388</v>
      </c>
      <c r="B63" s="95" t="s">
        <v>19</v>
      </c>
      <c r="C63" s="95" t="s">
        <v>24</v>
      </c>
      <c r="D63" s="95" t="s">
        <v>125</v>
      </c>
      <c r="E63" s="95" t="s">
        <v>25</v>
      </c>
      <c r="F63" s="95" t="s">
        <v>123</v>
      </c>
      <c r="G63" s="95" t="s">
        <v>163</v>
      </c>
      <c r="H63" s="95">
        <v>5</v>
      </c>
      <c r="I63" s="95">
        <v>5</v>
      </c>
      <c r="J63" s="95">
        <v>5</v>
      </c>
      <c r="K63" s="95">
        <v>5</v>
      </c>
      <c r="L63" s="95">
        <v>5</v>
      </c>
      <c r="M63" s="95">
        <v>5</v>
      </c>
      <c r="N63" s="95">
        <v>2</v>
      </c>
      <c r="O63" s="95">
        <v>5</v>
      </c>
      <c r="P63" s="95">
        <v>5</v>
      </c>
      <c r="Q63" s="95">
        <v>5</v>
      </c>
      <c r="R63" s="95">
        <v>5</v>
      </c>
      <c r="S63" s="95">
        <v>5</v>
      </c>
      <c r="T63" s="95">
        <v>5</v>
      </c>
      <c r="U63" s="95">
        <v>5</v>
      </c>
      <c r="V63" s="95">
        <v>5</v>
      </c>
    </row>
    <row r="64" spans="1:23" x14ac:dyDescent="0.2">
      <c r="A64" s="94">
        <v>43862.466597025465</v>
      </c>
      <c r="B64" s="95" t="s">
        <v>19</v>
      </c>
      <c r="C64" s="95" t="s">
        <v>24</v>
      </c>
      <c r="D64" s="95" t="s">
        <v>125</v>
      </c>
      <c r="E64" s="95" t="s">
        <v>150</v>
      </c>
      <c r="F64" s="95" t="s">
        <v>157</v>
      </c>
      <c r="G64" s="95" t="s">
        <v>141</v>
      </c>
      <c r="H64" s="95">
        <v>4</v>
      </c>
      <c r="I64" s="95">
        <v>4</v>
      </c>
      <c r="J64" s="95">
        <v>4</v>
      </c>
      <c r="K64" s="95">
        <v>4</v>
      </c>
      <c r="L64" s="95">
        <v>4</v>
      </c>
      <c r="M64" s="95">
        <v>4</v>
      </c>
      <c r="N64" s="95">
        <v>3</v>
      </c>
      <c r="O64" s="95">
        <v>4</v>
      </c>
      <c r="P64" s="95">
        <v>4</v>
      </c>
      <c r="Q64" s="95">
        <v>4</v>
      </c>
      <c r="R64" s="95">
        <v>5</v>
      </c>
      <c r="S64" s="95">
        <v>5</v>
      </c>
      <c r="T64" s="95">
        <v>5</v>
      </c>
      <c r="U64" s="95">
        <v>5</v>
      </c>
      <c r="V64" s="95">
        <v>4</v>
      </c>
    </row>
    <row r="65" spans="1:23" x14ac:dyDescent="0.2">
      <c r="A65" s="94">
        <v>43862.467910335647</v>
      </c>
      <c r="B65" s="95" t="s">
        <v>19</v>
      </c>
      <c r="C65" s="95" t="s">
        <v>24</v>
      </c>
      <c r="D65" s="95" t="s">
        <v>21</v>
      </c>
      <c r="E65" s="95" t="s">
        <v>131</v>
      </c>
      <c r="F65" s="95" t="s">
        <v>195</v>
      </c>
      <c r="G65" s="95" t="s">
        <v>149</v>
      </c>
      <c r="H65" s="95">
        <v>4</v>
      </c>
      <c r="I65" s="95">
        <v>4</v>
      </c>
      <c r="J65" s="95">
        <v>4</v>
      </c>
      <c r="K65" s="95">
        <v>4</v>
      </c>
      <c r="L65" s="95">
        <v>4</v>
      </c>
      <c r="M65" s="95">
        <v>4</v>
      </c>
      <c r="N65" s="95">
        <v>4</v>
      </c>
      <c r="O65" s="95">
        <v>4</v>
      </c>
      <c r="P65" s="95">
        <v>4</v>
      </c>
      <c r="Q65" s="95">
        <v>4</v>
      </c>
      <c r="R65" s="95">
        <v>4</v>
      </c>
      <c r="S65" s="95">
        <v>4</v>
      </c>
      <c r="T65" s="95">
        <v>4</v>
      </c>
      <c r="U65" s="95">
        <v>4</v>
      </c>
      <c r="V65" s="95">
        <v>4</v>
      </c>
    </row>
    <row r="66" spans="1:23" x14ac:dyDescent="0.2">
      <c r="A66" s="94">
        <v>43862.468508877311</v>
      </c>
      <c r="B66" s="95" t="s">
        <v>23</v>
      </c>
      <c r="C66" s="95" t="s">
        <v>20</v>
      </c>
      <c r="D66" s="95" t="s">
        <v>125</v>
      </c>
      <c r="E66" s="95" t="s">
        <v>25</v>
      </c>
      <c r="F66" s="95" t="s">
        <v>196</v>
      </c>
      <c r="G66" s="95" t="s">
        <v>141</v>
      </c>
      <c r="H66" s="95">
        <v>5</v>
      </c>
      <c r="I66" s="95">
        <v>5</v>
      </c>
      <c r="J66" s="95">
        <v>4</v>
      </c>
      <c r="K66" s="95">
        <v>5</v>
      </c>
      <c r="L66" s="95">
        <v>5</v>
      </c>
      <c r="M66" s="95">
        <v>5</v>
      </c>
      <c r="N66" s="95">
        <v>2</v>
      </c>
      <c r="O66" s="95">
        <v>4</v>
      </c>
      <c r="P66" s="95">
        <v>4</v>
      </c>
      <c r="Q66" s="95">
        <v>5</v>
      </c>
      <c r="R66" s="95">
        <v>5</v>
      </c>
      <c r="S66" s="95">
        <v>5</v>
      </c>
      <c r="T66" s="95">
        <v>5</v>
      </c>
      <c r="U66" s="95">
        <v>5</v>
      </c>
      <c r="V66" s="95">
        <v>4</v>
      </c>
    </row>
    <row r="67" spans="1:23" x14ac:dyDescent="0.2">
      <c r="A67" s="94">
        <v>43862.468647106478</v>
      </c>
      <c r="B67" s="95" t="s">
        <v>19</v>
      </c>
      <c r="C67" s="95" t="s">
        <v>24</v>
      </c>
      <c r="D67" s="95" t="s">
        <v>21</v>
      </c>
      <c r="E67" s="95" t="s">
        <v>197</v>
      </c>
      <c r="F67" s="95" t="s">
        <v>198</v>
      </c>
      <c r="G67" s="95" t="s">
        <v>149</v>
      </c>
      <c r="H67" s="95">
        <v>5</v>
      </c>
      <c r="I67" s="95">
        <v>5</v>
      </c>
      <c r="J67" s="95">
        <v>5</v>
      </c>
      <c r="K67" s="95">
        <v>5</v>
      </c>
      <c r="L67" s="95">
        <v>5</v>
      </c>
      <c r="M67" s="95">
        <v>5</v>
      </c>
      <c r="N67" s="95">
        <v>3</v>
      </c>
      <c r="O67" s="95">
        <v>4</v>
      </c>
      <c r="P67" s="95">
        <v>5</v>
      </c>
      <c r="Q67" s="95">
        <v>5</v>
      </c>
      <c r="R67" s="95">
        <v>5</v>
      </c>
      <c r="S67" s="95">
        <v>5</v>
      </c>
      <c r="T67" s="95">
        <v>5</v>
      </c>
      <c r="U67" s="95">
        <v>5</v>
      </c>
      <c r="V67" s="95">
        <v>5</v>
      </c>
    </row>
    <row r="68" spans="1:23" x14ac:dyDescent="0.2">
      <c r="A68" s="94">
        <v>43862.468763055556</v>
      </c>
      <c r="B68" s="95" t="s">
        <v>23</v>
      </c>
      <c r="C68" s="95" t="s">
        <v>20</v>
      </c>
      <c r="D68" s="95" t="s">
        <v>125</v>
      </c>
      <c r="E68" s="95" t="s">
        <v>25</v>
      </c>
      <c r="F68" s="95" t="s">
        <v>196</v>
      </c>
      <c r="G68" s="95" t="s">
        <v>141</v>
      </c>
      <c r="H68" s="95">
        <v>5</v>
      </c>
      <c r="I68" s="95">
        <v>5</v>
      </c>
      <c r="J68" s="95">
        <v>3</v>
      </c>
      <c r="K68" s="95">
        <v>4</v>
      </c>
      <c r="L68" s="95">
        <v>4</v>
      </c>
      <c r="M68" s="95">
        <v>4</v>
      </c>
      <c r="N68" s="95">
        <v>2</v>
      </c>
      <c r="O68" s="95">
        <v>3</v>
      </c>
      <c r="P68" s="95">
        <v>3</v>
      </c>
      <c r="Q68" s="95">
        <v>3</v>
      </c>
      <c r="R68" s="95">
        <v>3</v>
      </c>
      <c r="S68" s="95">
        <v>5</v>
      </c>
      <c r="T68" s="95">
        <v>5</v>
      </c>
      <c r="U68" s="95">
        <v>3</v>
      </c>
      <c r="V68" s="95">
        <v>5</v>
      </c>
      <c r="W68" s="95" t="s">
        <v>199</v>
      </c>
    </row>
    <row r="69" spans="1:23" x14ac:dyDescent="0.2">
      <c r="A69" s="94">
        <v>43862.469002650461</v>
      </c>
      <c r="B69" s="95" t="s">
        <v>19</v>
      </c>
      <c r="C69" s="95" t="s">
        <v>143</v>
      </c>
      <c r="D69" s="95" t="s">
        <v>21</v>
      </c>
      <c r="E69" s="95" t="s">
        <v>131</v>
      </c>
      <c r="F69" s="95" t="s">
        <v>152</v>
      </c>
      <c r="G69" s="95" t="s">
        <v>149</v>
      </c>
      <c r="H69" s="95">
        <v>4</v>
      </c>
      <c r="I69" s="95">
        <v>4</v>
      </c>
      <c r="J69" s="95">
        <v>4</v>
      </c>
      <c r="K69" s="95">
        <v>3</v>
      </c>
      <c r="L69" s="95">
        <v>3</v>
      </c>
      <c r="M69" s="95">
        <v>4</v>
      </c>
      <c r="N69" s="95">
        <v>4</v>
      </c>
      <c r="O69" s="95">
        <v>3</v>
      </c>
      <c r="P69" s="95">
        <v>3</v>
      </c>
      <c r="Q69" s="95">
        <v>4</v>
      </c>
      <c r="R69" s="95">
        <v>4</v>
      </c>
      <c r="S69" s="95">
        <v>4</v>
      </c>
      <c r="T69" s="95">
        <v>4</v>
      </c>
      <c r="U69" s="95">
        <v>4</v>
      </c>
      <c r="V69" s="95">
        <v>5</v>
      </c>
    </row>
    <row r="70" spans="1:23" x14ac:dyDescent="0.2">
      <c r="A70" s="94">
        <v>43862.469504652778</v>
      </c>
      <c r="B70" s="95" t="s">
        <v>23</v>
      </c>
      <c r="C70" s="95" t="s">
        <v>20</v>
      </c>
      <c r="D70" s="95" t="s">
        <v>21</v>
      </c>
      <c r="E70" s="95" t="s">
        <v>139</v>
      </c>
      <c r="F70" s="95" t="s">
        <v>200</v>
      </c>
      <c r="G70" s="95" t="s">
        <v>149</v>
      </c>
      <c r="H70" s="95">
        <v>5</v>
      </c>
      <c r="I70" s="95">
        <v>5</v>
      </c>
      <c r="J70" s="95">
        <v>5</v>
      </c>
      <c r="K70" s="95">
        <v>4</v>
      </c>
      <c r="L70" s="95">
        <v>4</v>
      </c>
      <c r="M70" s="95">
        <v>4</v>
      </c>
      <c r="N70" s="95">
        <v>3</v>
      </c>
      <c r="O70" s="95">
        <v>4</v>
      </c>
      <c r="P70" s="95">
        <v>4</v>
      </c>
      <c r="Q70" s="95">
        <v>4</v>
      </c>
      <c r="R70" s="95">
        <v>4</v>
      </c>
      <c r="S70" s="95">
        <v>4</v>
      </c>
      <c r="T70" s="95">
        <v>4</v>
      </c>
      <c r="U70" s="95">
        <v>4</v>
      </c>
      <c r="V70" s="95">
        <v>5</v>
      </c>
    </row>
    <row r="71" spans="1:23" x14ac:dyDescent="0.2">
      <c r="A71" s="94">
        <v>43862.471595520838</v>
      </c>
      <c r="B71" s="95" t="s">
        <v>23</v>
      </c>
      <c r="C71" s="95" t="s">
        <v>24</v>
      </c>
      <c r="D71" s="95" t="s">
        <v>125</v>
      </c>
      <c r="E71" s="95" t="s">
        <v>150</v>
      </c>
      <c r="F71" s="95" t="s">
        <v>157</v>
      </c>
      <c r="G71" s="95" t="s">
        <v>147</v>
      </c>
      <c r="H71" s="95">
        <v>5</v>
      </c>
      <c r="I71" s="95">
        <v>5</v>
      </c>
      <c r="J71" s="95">
        <v>5</v>
      </c>
      <c r="K71" s="95">
        <v>5</v>
      </c>
      <c r="L71" s="95">
        <v>5</v>
      </c>
      <c r="M71" s="95">
        <v>5</v>
      </c>
      <c r="N71" s="95">
        <v>3</v>
      </c>
      <c r="O71" s="95">
        <v>5</v>
      </c>
      <c r="P71" s="95">
        <v>5</v>
      </c>
      <c r="Q71" s="95">
        <v>5</v>
      </c>
      <c r="R71" s="95">
        <v>5</v>
      </c>
      <c r="S71" s="95">
        <v>5</v>
      </c>
      <c r="T71" s="95">
        <v>5</v>
      </c>
      <c r="U71" s="95">
        <v>5</v>
      </c>
      <c r="V71" s="95">
        <v>5</v>
      </c>
    </row>
    <row r="72" spans="1:23" x14ac:dyDescent="0.2">
      <c r="A72" s="94">
        <v>43862.475540300926</v>
      </c>
      <c r="B72" s="95" t="s">
        <v>19</v>
      </c>
      <c r="C72" s="95" t="s">
        <v>20</v>
      </c>
      <c r="D72" s="95" t="s">
        <v>21</v>
      </c>
      <c r="E72" s="95" t="s">
        <v>182</v>
      </c>
      <c r="F72" s="95" t="s">
        <v>167</v>
      </c>
      <c r="G72" s="95" t="s">
        <v>147</v>
      </c>
      <c r="H72" s="95">
        <v>4</v>
      </c>
      <c r="I72" s="95">
        <v>4</v>
      </c>
      <c r="J72" s="95">
        <v>4</v>
      </c>
      <c r="K72" s="95">
        <v>4</v>
      </c>
      <c r="L72" s="95">
        <v>4</v>
      </c>
      <c r="M72" s="95">
        <v>4</v>
      </c>
      <c r="N72" s="95">
        <v>3</v>
      </c>
      <c r="O72" s="95">
        <v>4</v>
      </c>
      <c r="P72" s="95">
        <v>4</v>
      </c>
      <c r="Q72" s="95">
        <v>4</v>
      </c>
      <c r="R72" s="95">
        <v>4</v>
      </c>
      <c r="S72" s="95">
        <v>4</v>
      </c>
      <c r="T72" s="95">
        <v>4</v>
      </c>
      <c r="U72" s="95">
        <v>4</v>
      </c>
      <c r="V72" s="95">
        <v>5</v>
      </c>
      <c r="W72" s="95" t="s">
        <v>201</v>
      </c>
    </row>
    <row r="73" spans="1:23" x14ac:dyDescent="0.2">
      <c r="A73" s="94">
        <v>43862.479770578706</v>
      </c>
      <c r="B73" s="95" t="s">
        <v>19</v>
      </c>
      <c r="C73" s="95" t="s">
        <v>24</v>
      </c>
      <c r="D73" s="95" t="s">
        <v>125</v>
      </c>
      <c r="E73" s="95" t="s">
        <v>131</v>
      </c>
      <c r="F73" s="95" t="s">
        <v>177</v>
      </c>
      <c r="G73" s="95" t="s">
        <v>163</v>
      </c>
      <c r="H73" s="95">
        <v>4</v>
      </c>
      <c r="I73" s="95">
        <v>4</v>
      </c>
      <c r="J73" s="95">
        <v>4</v>
      </c>
      <c r="K73" s="95">
        <v>5</v>
      </c>
      <c r="L73" s="95">
        <v>5</v>
      </c>
      <c r="M73" s="95">
        <v>5</v>
      </c>
      <c r="N73" s="95">
        <v>1</v>
      </c>
      <c r="O73" s="95">
        <v>4</v>
      </c>
      <c r="P73" s="95">
        <v>4</v>
      </c>
      <c r="Q73" s="95">
        <v>3</v>
      </c>
      <c r="R73" s="95">
        <v>2</v>
      </c>
      <c r="S73" s="95">
        <v>5</v>
      </c>
      <c r="T73" s="95">
        <v>5</v>
      </c>
      <c r="U73" s="95">
        <v>5</v>
      </c>
      <c r="V73" s="95">
        <v>5</v>
      </c>
      <c r="W73" s="95" t="s">
        <v>202</v>
      </c>
    </row>
    <row r="74" spans="1:23" x14ac:dyDescent="0.2">
      <c r="A74" s="94">
        <v>43862.481780729169</v>
      </c>
      <c r="B74" s="95" t="s">
        <v>19</v>
      </c>
      <c r="C74" s="95" t="s">
        <v>143</v>
      </c>
      <c r="D74" s="95" t="s">
        <v>21</v>
      </c>
      <c r="E74" s="95" t="s">
        <v>174</v>
      </c>
      <c r="F74" s="95" t="s">
        <v>174</v>
      </c>
      <c r="G74" s="95" t="s">
        <v>149</v>
      </c>
      <c r="H74" s="95">
        <v>5</v>
      </c>
      <c r="I74" s="95">
        <v>5</v>
      </c>
      <c r="J74" s="95">
        <v>4</v>
      </c>
      <c r="K74" s="95">
        <v>5</v>
      </c>
      <c r="L74" s="95">
        <v>5</v>
      </c>
      <c r="M74" s="95">
        <v>5</v>
      </c>
      <c r="N74" s="95">
        <v>3</v>
      </c>
      <c r="O74" s="95">
        <v>4</v>
      </c>
      <c r="P74" s="95">
        <v>5</v>
      </c>
      <c r="Q74" s="95">
        <v>5</v>
      </c>
      <c r="R74" s="95">
        <v>4</v>
      </c>
      <c r="S74" s="95">
        <v>5</v>
      </c>
      <c r="T74" s="95">
        <v>5</v>
      </c>
      <c r="U74" s="95">
        <v>5</v>
      </c>
      <c r="V74" s="95">
        <v>5</v>
      </c>
      <c r="W74" s="95" t="s">
        <v>203</v>
      </c>
    </row>
    <row r="75" spans="1:23" x14ac:dyDescent="0.2">
      <c r="A75" s="94">
        <v>43862.48381366898</v>
      </c>
      <c r="B75" s="95" t="s">
        <v>19</v>
      </c>
      <c r="C75" s="95" t="s">
        <v>20</v>
      </c>
      <c r="D75" s="95" t="s">
        <v>21</v>
      </c>
      <c r="E75" s="95" t="s">
        <v>150</v>
      </c>
      <c r="F75" s="95" t="s">
        <v>157</v>
      </c>
      <c r="G75" s="95" t="s">
        <v>149</v>
      </c>
      <c r="H75" s="95">
        <v>5</v>
      </c>
      <c r="I75" s="95">
        <v>5</v>
      </c>
      <c r="J75" s="95">
        <v>5</v>
      </c>
      <c r="K75" s="95">
        <v>5</v>
      </c>
      <c r="L75" s="95">
        <v>5</v>
      </c>
      <c r="M75" s="95">
        <v>5</v>
      </c>
      <c r="N75" s="95">
        <v>2</v>
      </c>
      <c r="O75" s="95">
        <v>4</v>
      </c>
      <c r="P75" s="95">
        <v>4</v>
      </c>
      <c r="Q75" s="95">
        <v>4</v>
      </c>
      <c r="R75" s="95">
        <v>4</v>
      </c>
      <c r="S75" s="95">
        <v>5</v>
      </c>
      <c r="T75" s="95">
        <v>5</v>
      </c>
      <c r="U75" s="95">
        <v>5</v>
      </c>
      <c r="V75" s="95">
        <v>5</v>
      </c>
    </row>
    <row r="76" spans="1:23" x14ac:dyDescent="0.2">
      <c r="A76" s="94">
        <v>43862.483972245369</v>
      </c>
      <c r="B76" s="95" t="s">
        <v>23</v>
      </c>
      <c r="C76" s="95" t="s">
        <v>24</v>
      </c>
      <c r="D76" s="95" t="s">
        <v>125</v>
      </c>
      <c r="E76" s="95" t="s">
        <v>25</v>
      </c>
      <c r="F76" s="95" t="s">
        <v>126</v>
      </c>
      <c r="G76" s="95" t="s">
        <v>163</v>
      </c>
      <c r="H76" s="95">
        <v>5</v>
      </c>
      <c r="I76" s="95">
        <v>5</v>
      </c>
      <c r="J76" s="95">
        <v>5</v>
      </c>
      <c r="K76" s="95">
        <v>5</v>
      </c>
      <c r="L76" s="95">
        <v>5</v>
      </c>
      <c r="M76" s="95">
        <v>5</v>
      </c>
      <c r="N76" s="95">
        <v>3</v>
      </c>
      <c r="O76" s="95">
        <v>4</v>
      </c>
      <c r="P76" s="95">
        <v>5</v>
      </c>
      <c r="Q76" s="95">
        <v>5</v>
      </c>
      <c r="R76" s="95">
        <v>4</v>
      </c>
      <c r="S76" s="95">
        <v>5</v>
      </c>
      <c r="T76" s="95">
        <v>5</v>
      </c>
      <c r="U76" s="95">
        <v>5</v>
      </c>
      <c r="V76" s="95">
        <v>5</v>
      </c>
    </row>
    <row r="77" spans="1:23" x14ac:dyDescent="0.2">
      <c r="A77" s="94">
        <v>43862.484677581015</v>
      </c>
      <c r="B77" s="95" t="s">
        <v>23</v>
      </c>
      <c r="C77" s="95" t="s">
        <v>20</v>
      </c>
      <c r="D77" s="95" t="s">
        <v>21</v>
      </c>
      <c r="E77" s="95" t="s">
        <v>145</v>
      </c>
      <c r="F77" s="95" t="s">
        <v>204</v>
      </c>
      <c r="G77" s="95" t="s">
        <v>133</v>
      </c>
      <c r="H77" s="95">
        <v>4</v>
      </c>
      <c r="I77" s="95">
        <v>4</v>
      </c>
      <c r="J77" s="95">
        <v>4</v>
      </c>
      <c r="K77" s="95">
        <v>4</v>
      </c>
      <c r="L77" s="95">
        <v>4</v>
      </c>
      <c r="M77" s="95">
        <v>4</v>
      </c>
      <c r="N77" s="95">
        <v>2</v>
      </c>
      <c r="O77" s="95">
        <v>3</v>
      </c>
      <c r="P77" s="95">
        <v>3</v>
      </c>
      <c r="Q77" s="95">
        <v>3</v>
      </c>
      <c r="R77" s="95">
        <v>4</v>
      </c>
      <c r="S77" s="95">
        <v>3</v>
      </c>
      <c r="T77" s="95">
        <v>4</v>
      </c>
      <c r="U77" s="95">
        <v>3</v>
      </c>
      <c r="V77" s="95">
        <v>4</v>
      </c>
    </row>
    <row r="78" spans="1:23" x14ac:dyDescent="0.2">
      <c r="A78" s="94">
        <v>43862.492837962964</v>
      </c>
      <c r="B78" s="95" t="s">
        <v>23</v>
      </c>
      <c r="C78" s="95" t="s">
        <v>20</v>
      </c>
      <c r="D78" s="95" t="s">
        <v>21</v>
      </c>
      <c r="E78" s="95" t="s">
        <v>25</v>
      </c>
      <c r="F78" s="95" t="s">
        <v>127</v>
      </c>
      <c r="G78" s="95" t="s">
        <v>133</v>
      </c>
      <c r="H78" s="95">
        <v>5</v>
      </c>
      <c r="I78" s="95">
        <v>5</v>
      </c>
      <c r="J78" s="95">
        <v>5</v>
      </c>
      <c r="K78" s="95">
        <v>5</v>
      </c>
      <c r="L78" s="95">
        <v>5</v>
      </c>
      <c r="M78" s="95">
        <v>5</v>
      </c>
      <c r="N78" s="95">
        <v>2</v>
      </c>
      <c r="O78" s="95">
        <v>4</v>
      </c>
      <c r="P78" s="95">
        <v>5</v>
      </c>
      <c r="Q78" s="95">
        <v>5</v>
      </c>
      <c r="R78" s="95">
        <v>5</v>
      </c>
      <c r="S78" s="95">
        <v>5</v>
      </c>
      <c r="T78" s="95">
        <v>5</v>
      </c>
      <c r="U78" s="95">
        <v>5</v>
      </c>
      <c r="V78" s="95">
        <v>5</v>
      </c>
    </row>
    <row r="79" spans="1:23" x14ac:dyDescent="0.2">
      <c r="A79" s="94">
        <v>43862.49636561342</v>
      </c>
      <c r="B79" s="95" t="s">
        <v>19</v>
      </c>
      <c r="C79" s="95" t="s">
        <v>20</v>
      </c>
      <c r="D79" s="95" t="s">
        <v>21</v>
      </c>
      <c r="E79" s="95" t="s">
        <v>135</v>
      </c>
      <c r="F79" s="95" t="s">
        <v>205</v>
      </c>
      <c r="G79" s="95" t="s">
        <v>133</v>
      </c>
      <c r="H79" s="95">
        <v>5</v>
      </c>
      <c r="I79" s="95">
        <v>5</v>
      </c>
      <c r="J79" s="95">
        <v>5</v>
      </c>
      <c r="K79" s="95">
        <v>5</v>
      </c>
      <c r="L79" s="95">
        <v>5</v>
      </c>
      <c r="M79" s="95">
        <v>5</v>
      </c>
      <c r="N79" s="95">
        <v>2</v>
      </c>
      <c r="O79" s="95">
        <v>4</v>
      </c>
      <c r="P79" s="95">
        <v>4</v>
      </c>
      <c r="Q79" s="95">
        <v>4</v>
      </c>
      <c r="R79" s="95">
        <v>4</v>
      </c>
      <c r="S79" s="95">
        <v>4</v>
      </c>
      <c r="T79" s="95">
        <v>5</v>
      </c>
      <c r="U79" s="95">
        <v>5</v>
      </c>
      <c r="V79" s="95">
        <v>4</v>
      </c>
    </row>
    <row r="80" spans="1:23" x14ac:dyDescent="0.2">
      <c r="A80" s="94">
        <v>43862.498776956018</v>
      </c>
      <c r="B80" s="95" t="s">
        <v>23</v>
      </c>
      <c r="C80" s="95" t="s">
        <v>24</v>
      </c>
      <c r="D80" s="95" t="s">
        <v>21</v>
      </c>
      <c r="E80" s="95" t="s">
        <v>184</v>
      </c>
      <c r="F80" s="95" t="s">
        <v>185</v>
      </c>
      <c r="G80" s="95" t="s">
        <v>149</v>
      </c>
      <c r="H80" s="95">
        <v>5</v>
      </c>
      <c r="I80" s="95">
        <v>5</v>
      </c>
      <c r="J80" s="95">
        <v>5</v>
      </c>
      <c r="K80" s="95">
        <v>5</v>
      </c>
      <c r="L80" s="95">
        <v>5</v>
      </c>
      <c r="M80" s="95">
        <v>5</v>
      </c>
      <c r="N80" s="95">
        <v>2</v>
      </c>
      <c r="O80" s="95">
        <v>4</v>
      </c>
      <c r="P80" s="95">
        <v>4</v>
      </c>
      <c r="Q80" s="95">
        <v>4</v>
      </c>
      <c r="R80" s="95">
        <v>4</v>
      </c>
      <c r="S80" s="95">
        <v>4</v>
      </c>
      <c r="T80" s="95">
        <v>5</v>
      </c>
      <c r="U80" s="95">
        <v>5</v>
      </c>
      <c r="V80" s="95">
        <v>5</v>
      </c>
    </row>
    <row r="81" spans="1:23" x14ac:dyDescent="0.2">
      <c r="A81" s="94">
        <v>43862.508461840276</v>
      </c>
      <c r="B81" s="95" t="s">
        <v>23</v>
      </c>
      <c r="C81" s="95" t="s">
        <v>24</v>
      </c>
      <c r="D81" s="95" t="s">
        <v>125</v>
      </c>
      <c r="E81" s="95" t="s">
        <v>139</v>
      </c>
      <c r="F81" s="95" t="s">
        <v>206</v>
      </c>
      <c r="G81" s="95" t="s">
        <v>163</v>
      </c>
      <c r="H81" s="95">
        <v>5</v>
      </c>
      <c r="I81" s="95">
        <v>4</v>
      </c>
      <c r="J81" s="95">
        <v>4</v>
      </c>
      <c r="K81" s="95">
        <v>5</v>
      </c>
      <c r="L81" s="95">
        <v>5</v>
      </c>
      <c r="M81" s="95">
        <v>5</v>
      </c>
      <c r="N81" s="95">
        <v>3</v>
      </c>
      <c r="O81" s="95">
        <v>4</v>
      </c>
      <c r="P81" s="95">
        <v>4</v>
      </c>
      <c r="Q81" s="95">
        <v>4</v>
      </c>
      <c r="R81" s="95">
        <v>4</v>
      </c>
      <c r="S81" s="95">
        <v>5</v>
      </c>
      <c r="T81" s="95">
        <v>5</v>
      </c>
      <c r="U81" s="95">
        <v>5</v>
      </c>
      <c r="V81" s="95">
        <v>5</v>
      </c>
    </row>
    <row r="82" spans="1:23" x14ac:dyDescent="0.2">
      <c r="A82" s="94">
        <v>43862.50850851852</v>
      </c>
      <c r="B82" s="95" t="s">
        <v>19</v>
      </c>
      <c r="C82" s="95" t="s">
        <v>207</v>
      </c>
      <c r="D82" s="95" t="s">
        <v>125</v>
      </c>
      <c r="E82" s="95" t="s">
        <v>208</v>
      </c>
      <c r="F82" s="95" t="s">
        <v>196</v>
      </c>
      <c r="G82" s="95" t="s">
        <v>163</v>
      </c>
      <c r="H82" s="95">
        <v>5</v>
      </c>
      <c r="I82" s="95">
        <v>5</v>
      </c>
      <c r="J82" s="95">
        <v>5</v>
      </c>
      <c r="K82" s="95">
        <v>5</v>
      </c>
      <c r="L82" s="95">
        <v>5</v>
      </c>
      <c r="M82" s="95">
        <v>5</v>
      </c>
      <c r="N82" s="95">
        <v>2</v>
      </c>
      <c r="O82" s="95">
        <v>5</v>
      </c>
      <c r="P82" s="95">
        <v>5</v>
      </c>
      <c r="Q82" s="95">
        <v>5</v>
      </c>
      <c r="R82" s="95">
        <v>5</v>
      </c>
      <c r="S82" s="95">
        <v>5</v>
      </c>
      <c r="T82" s="95">
        <v>5</v>
      </c>
      <c r="U82" s="95">
        <v>5</v>
      </c>
      <c r="V82" s="95">
        <v>5</v>
      </c>
      <c r="W82" s="95" t="s">
        <v>209</v>
      </c>
    </row>
    <row r="83" spans="1:23" x14ac:dyDescent="0.2">
      <c r="A83" s="94">
        <v>43862.508962581021</v>
      </c>
      <c r="B83" s="95" t="s">
        <v>19</v>
      </c>
      <c r="C83" s="95" t="s">
        <v>20</v>
      </c>
      <c r="D83" s="95" t="s">
        <v>21</v>
      </c>
      <c r="E83" s="95" t="s">
        <v>139</v>
      </c>
      <c r="F83" s="95" t="s">
        <v>134</v>
      </c>
      <c r="G83" s="95" t="s">
        <v>149</v>
      </c>
      <c r="H83" s="95">
        <v>4</v>
      </c>
      <c r="I83" s="95">
        <v>3</v>
      </c>
      <c r="J83" s="95">
        <v>4</v>
      </c>
      <c r="K83" s="95">
        <v>4</v>
      </c>
      <c r="L83" s="95">
        <v>4</v>
      </c>
      <c r="M83" s="95">
        <v>3</v>
      </c>
      <c r="N83" s="95">
        <v>3</v>
      </c>
      <c r="O83" s="95">
        <v>4</v>
      </c>
      <c r="P83" s="95">
        <v>4</v>
      </c>
      <c r="Q83" s="95">
        <v>4</v>
      </c>
      <c r="R83" s="95">
        <v>3</v>
      </c>
      <c r="S83" s="95">
        <v>3</v>
      </c>
      <c r="T83" s="95">
        <v>4</v>
      </c>
      <c r="U83" s="95">
        <v>3</v>
      </c>
      <c r="V83" s="95">
        <v>3</v>
      </c>
    </row>
    <row r="84" spans="1:23" x14ac:dyDescent="0.2">
      <c r="A84" s="94">
        <v>43862.523833969906</v>
      </c>
      <c r="B84" s="95" t="s">
        <v>19</v>
      </c>
      <c r="C84" s="95" t="s">
        <v>20</v>
      </c>
      <c r="D84" s="95" t="s">
        <v>21</v>
      </c>
      <c r="E84" s="95" t="s">
        <v>25</v>
      </c>
      <c r="F84" s="95" t="s">
        <v>146</v>
      </c>
      <c r="G84" s="95" t="s">
        <v>133</v>
      </c>
      <c r="H84" s="95">
        <v>4</v>
      </c>
      <c r="I84" s="95">
        <v>4</v>
      </c>
      <c r="J84" s="95">
        <v>5</v>
      </c>
      <c r="K84" s="95">
        <v>4</v>
      </c>
      <c r="L84" s="95">
        <v>4</v>
      </c>
      <c r="M84" s="95">
        <v>5</v>
      </c>
      <c r="N84" s="95">
        <v>2</v>
      </c>
      <c r="O84" s="95">
        <v>4</v>
      </c>
      <c r="P84" s="95">
        <v>4</v>
      </c>
      <c r="Q84" s="95">
        <v>4</v>
      </c>
      <c r="R84" s="95">
        <v>4</v>
      </c>
      <c r="S84" s="95">
        <v>4</v>
      </c>
      <c r="T84" s="95">
        <v>5</v>
      </c>
      <c r="U84" s="95">
        <v>5</v>
      </c>
      <c r="V84" s="95">
        <v>5</v>
      </c>
      <c r="W84" s="95" t="s">
        <v>210</v>
      </c>
    </row>
    <row r="85" spans="1:23" x14ac:dyDescent="0.2">
      <c r="A85" s="94">
        <v>43862.547120046293</v>
      </c>
      <c r="B85" s="95" t="s">
        <v>19</v>
      </c>
      <c r="C85" s="95" t="s">
        <v>20</v>
      </c>
      <c r="D85" s="95" t="s">
        <v>21</v>
      </c>
      <c r="E85" s="95" t="s">
        <v>211</v>
      </c>
      <c r="F85" s="95" t="s">
        <v>212</v>
      </c>
      <c r="G85" s="95" t="s">
        <v>149</v>
      </c>
      <c r="H85" s="95">
        <v>4</v>
      </c>
      <c r="I85" s="95">
        <v>5</v>
      </c>
      <c r="J85" s="95">
        <v>5</v>
      </c>
      <c r="K85" s="95">
        <v>5</v>
      </c>
      <c r="L85" s="95">
        <v>5</v>
      </c>
      <c r="M85" s="95">
        <v>5</v>
      </c>
      <c r="N85" s="95">
        <v>3</v>
      </c>
      <c r="O85" s="95">
        <v>4</v>
      </c>
      <c r="P85" s="95">
        <v>1</v>
      </c>
      <c r="Q85" s="95">
        <v>5</v>
      </c>
      <c r="R85" s="95">
        <v>5</v>
      </c>
      <c r="S85" s="95">
        <v>5</v>
      </c>
      <c r="T85" s="95">
        <v>4</v>
      </c>
      <c r="U85" s="95">
        <v>5</v>
      </c>
      <c r="V85" s="95">
        <v>5</v>
      </c>
      <c r="W85" s="95" t="s">
        <v>213</v>
      </c>
    </row>
    <row r="86" spans="1:23" x14ac:dyDescent="0.2">
      <c r="A86" s="94">
        <v>43862.561294363426</v>
      </c>
      <c r="B86" s="95" t="s">
        <v>23</v>
      </c>
      <c r="C86" s="95" t="s">
        <v>20</v>
      </c>
      <c r="D86" s="95" t="s">
        <v>125</v>
      </c>
      <c r="E86" s="95" t="s">
        <v>25</v>
      </c>
      <c r="F86" s="95" t="s">
        <v>124</v>
      </c>
      <c r="G86" s="95" t="s">
        <v>149</v>
      </c>
      <c r="H86" s="95">
        <v>4</v>
      </c>
      <c r="I86" s="95">
        <v>2</v>
      </c>
      <c r="J86" s="95">
        <v>3</v>
      </c>
      <c r="K86" s="95">
        <v>4</v>
      </c>
      <c r="L86" s="95">
        <v>4</v>
      </c>
      <c r="M86" s="95">
        <v>4</v>
      </c>
      <c r="N86" s="95">
        <v>2</v>
      </c>
      <c r="O86" s="95">
        <v>4</v>
      </c>
      <c r="P86" s="95">
        <v>4</v>
      </c>
      <c r="Q86" s="95">
        <v>4</v>
      </c>
      <c r="R86" s="95">
        <v>4</v>
      </c>
      <c r="S86" s="95">
        <v>5</v>
      </c>
      <c r="T86" s="95">
        <v>5</v>
      </c>
      <c r="U86" s="95">
        <v>4</v>
      </c>
      <c r="V86" s="95">
        <v>4</v>
      </c>
    </row>
    <row r="87" spans="1:23" x14ac:dyDescent="0.2">
      <c r="A87" s="94">
        <v>43862.563598842593</v>
      </c>
      <c r="B87" s="95" t="s">
        <v>19</v>
      </c>
      <c r="C87" s="95" t="s">
        <v>207</v>
      </c>
      <c r="D87" s="95" t="s">
        <v>125</v>
      </c>
      <c r="E87" s="95" t="s">
        <v>214</v>
      </c>
      <c r="F87" s="95" t="s">
        <v>192</v>
      </c>
      <c r="G87" s="95" t="s">
        <v>149</v>
      </c>
      <c r="H87" s="95">
        <v>5</v>
      </c>
      <c r="I87" s="95">
        <v>5</v>
      </c>
      <c r="J87" s="95">
        <v>5</v>
      </c>
      <c r="K87" s="95">
        <v>5</v>
      </c>
      <c r="L87" s="95">
        <v>5</v>
      </c>
      <c r="M87" s="95">
        <v>5</v>
      </c>
      <c r="N87" s="95">
        <v>3</v>
      </c>
      <c r="O87" s="95">
        <v>5</v>
      </c>
      <c r="P87" s="95">
        <v>5</v>
      </c>
      <c r="Q87" s="95">
        <v>5</v>
      </c>
      <c r="R87" s="95">
        <v>5</v>
      </c>
      <c r="S87" s="95">
        <v>5</v>
      </c>
      <c r="T87" s="95">
        <v>5</v>
      </c>
      <c r="U87" s="95">
        <v>5</v>
      </c>
      <c r="V87" s="95">
        <v>5</v>
      </c>
    </row>
    <row r="88" spans="1:23" x14ac:dyDescent="0.2">
      <c r="A88" s="94">
        <v>43862.569658333334</v>
      </c>
      <c r="B88" s="95" t="s">
        <v>23</v>
      </c>
      <c r="C88" s="95" t="s">
        <v>20</v>
      </c>
      <c r="D88" s="95" t="s">
        <v>21</v>
      </c>
      <c r="E88" s="95" t="s">
        <v>139</v>
      </c>
      <c r="F88" s="95" t="s">
        <v>140</v>
      </c>
      <c r="G88" s="95" t="s">
        <v>149</v>
      </c>
      <c r="H88" s="95">
        <v>4</v>
      </c>
      <c r="I88" s="95">
        <v>4</v>
      </c>
      <c r="J88" s="95">
        <v>4</v>
      </c>
      <c r="K88" s="95">
        <v>3</v>
      </c>
      <c r="L88" s="95">
        <v>4</v>
      </c>
      <c r="M88" s="95">
        <v>3</v>
      </c>
      <c r="N88" s="95">
        <v>3</v>
      </c>
      <c r="O88" s="95">
        <v>4</v>
      </c>
      <c r="P88" s="95">
        <v>4</v>
      </c>
      <c r="Q88" s="95">
        <v>4</v>
      </c>
      <c r="R88" s="95">
        <v>4</v>
      </c>
      <c r="S88" s="95">
        <v>5</v>
      </c>
      <c r="T88" s="95">
        <v>5</v>
      </c>
      <c r="U88" s="95">
        <v>4</v>
      </c>
      <c r="V88" s="95">
        <v>4</v>
      </c>
    </row>
    <row r="89" spans="1:23" x14ac:dyDescent="0.2">
      <c r="A89" s="94">
        <v>43862.573191388889</v>
      </c>
      <c r="B89" s="95" t="s">
        <v>23</v>
      </c>
      <c r="C89" s="95" t="s">
        <v>24</v>
      </c>
      <c r="D89" s="95" t="s">
        <v>21</v>
      </c>
      <c r="E89" s="95" t="s">
        <v>175</v>
      </c>
      <c r="F89" s="95" t="s">
        <v>174</v>
      </c>
      <c r="G89" s="95" t="s">
        <v>133</v>
      </c>
      <c r="H89" s="95">
        <v>4</v>
      </c>
      <c r="I89" s="95">
        <v>4</v>
      </c>
      <c r="J89" s="95">
        <v>5</v>
      </c>
      <c r="K89" s="95">
        <v>5</v>
      </c>
      <c r="L89" s="95">
        <v>4</v>
      </c>
      <c r="M89" s="95">
        <v>5</v>
      </c>
      <c r="N89" s="95">
        <v>2</v>
      </c>
      <c r="O89" s="95">
        <v>4</v>
      </c>
      <c r="P89" s="95">
        <v>5</v>
      </c>
      <c r="Q89" s="95">
        <v>5</v>
      </c>
      <c r="R89" s="95">
        <v>5</v>
      </c>
      <c r="S89" s="95">
        <v>5</v>
      </c>
      <c r="T89" s="95">
        <v>5</v>
      </c>
      <c r="U89" s="95">
        <v>5</v>
      </c>
      <c r="V89" s="95">
        <v>5</v>
      </c>
    </row>
    <row r="90" spans="1:23" x14ac:dyDescent="0.2">
      <c r="A90" s="94">
        <v>43862.575611365741</v>
      </c>
      <c r="B90" s="95" t="s">
        <v>23</v>
      </c>
      <c r="C90" s="95" t="s">
        <v>20</v>
      </c>
      <c r="D90" s="95" t="s">
        <v>21</v>
      </c>
      <c r="E90" s="95" t="s">
        <v>25</v>
      </c>
      <c r="F90" s="95" t="s">
        <v>126</v>
      </c>
      <c r="G90" s="95" t="s">
        <v>149</v>
      </c>
      <c r="H90" s="95">
        <v>5</v>
      </c>
      <c r="I90" s="95">
        <v>5</v>
      </c>
      <c r="J90" s="95">
        <v>5</v>
      </c>
      <c r="K90" s="95">
        <v>3</v>
      </c>
      <c r="L90" s="95">
        <v>3</v>
      </c>
      <c r="M90" s="95">
        <v>5</v>
      </c>
      <c r="N90" s="95">
        <v>2</v>
      </c>
      <c r="O90" s="95">
        <v>4</v>
      </c>
      <c r="P90" s="95">
        <v>5</v>
      </c>
      <c r="Q90" s="95">
        <v>4</v>
      </c>
      <c r="R90" s="95">
        <v>5</v>
      </c>
      <c r="S90" s="95">
        <v>5</v>
      </c>
      <c r="T90" s="95">
        <v>5</v>
      </c>
      <c r="U90" s="95">
        <v>5</v>
      </c>
      <c r="V90" s="95">
        <v>5</v>
      </c>
    </row>
    <row r="91" spans="1:23" x14ac:dyDescent="0.2">
      <c r="A91" s="94">
        <v>43862.628574884264</v>
      </c>
      <c r="B91" s="95" t="s">
        <v>19</v>
      </c>
      <c r="C91" s="95" t="s">
        <v>20</v>
      </c>
      <c r="D91" s="95" t="s">
        <v>21</v>
      </c>
      <c r="E91" s="95" t="s">
        <v>135</v>
      </c>
      <c r="F91" s="95" t="s">
        <v>205</v>
      </c>
      <c r="G91" s="95" t="s">
        <v>149</v>
      </c>
      <c r="H91" s="95">
        <v>4</v>
      </c>
      <c r="I91" s="95">
        <v>4</v>
      </c>
      <c r="J91" s="95">
        <v>4</v>
      </c>
      <c r="K91" s="95">
        <v>4</v>
      </c>
      <c r="L91" s="95">
        <v>4</v>
      </c>
      <c r="M91" s="95">
        <v>4</v>
      </c>
      <c r="N91" s="95">
        <v>4</v>
      </c>
      <c r="O91" s="95">
        <v>4</v>
      </c>
      <c r="P91" s="95">
        <v>4</v>
      </c>
      <c r="Q91" s="95">
        <v>4</v>
      </c>
      <c r="R91" s="95">
        <v>4</v>
      </c>
      <c r="S91" s="95">
        <v>4</v>
      </c>
      <c r="T91" s="95">
        <v>4</v>
      </c>
      <c r="U91" s="95">
        <v>4</v>
      </c>
      <c r="V91" s="95">
        <v>4</v>
      </c>
    </row>
    <row r="92" spans="1:23" x14ac:dyDescent="0.2">
      <c r="A92" s="94">
        <v>43862.628877071758</v>
      </c>
      <c r="B92" s="95" t="s">
        <v>19</v>
      </c>
      <c r="C92" s="95" t="s">
        <v>24</v>
      </c>
      <c r="D92" s="95" t="s">
        <v>125</v>
      </c>
      <c r="E92" s="95" t="s">
        <v>159</v>
      </c>
      <c r="F92" s="95" t="s">
        <v>215</v>
      </c>
      <c r="G92" s="95" t="s">
        <v>147</v>
      </c>
      <c r="H92" s="95">
        <v>4</v>
      </c>
      <c r="I92" s="95">
        <v>4</v>
      </c>
      <c r="J92" s="95">
        <v>5</v>
      </c>
      <c r="K92" s="95">
        <v>4</v>
      </c>
      <c r="L92" s="95">
        <v>4</v>
      </c>
      <c r="M92" s="95">
        <v>5</v>
      </c>
      <c r="N92" s="95">
        <v>2</v>
      </c>
      <c r="O92" s="95">
        <v>4</v>
      </c>
      <c r="P92" s="95">
        <v>4</v>
      </c>
      <c r="Q92" s="95">
        <v>4</v>
      </c>
      <c r="R92" s="95">
        <v>4</v>
      </c>
      <c r="S92" s="95">
        <v>5</v>
      </c>
      <c r="T92" s="95">
        <v>5</v>
      </c>
      <c r="U92" s="95">
        <v>5</v>
      </c>
      <c r="V92" s="95">
        <v>5</v>
      </c>
    </row>
    <row r="93" spans="1:23" x14ac:dyDescent="0.2">
      <c r="A93" s="94">
        <v>43862.659404791666</v>
      </c>
      <c r="B93" s="95" t="s">
        <v>23</v>
      </c>
      <c r="C93" s="95" t="s">
        <v>24</v>
      </c>
      <c r="D93" s="95" t="s">
        <v>21</v>
      </c>
      <c r="E93" s="95" t="s">
        <v>25</v>
      </c>
      <c r="F93" s="95" t="s">
        <v>146</v>
      </c>
      <c r="G93" s="95" t="s">
        <v>141</v>
      </c>
      <c r="H93" s="95">
        <v>4</v>
      </c>
      <c r="I93" s="95">
        <v>3</v>
      </c>
      <c r="J93" s="95">
        <v>4</v>
      </c>
      <c r="K93" s="95">
        <v>4</v>
      </c>
      <c r="L93" s="95">
        <v>3</v>
      </c>
      <c r="M93" s="95">
        <v>5</v>
      </c>
      <c r="N93" s="95">
        <v>3</v>
      </c>
      <c r="O93" s="95">
        <v>5</v>
      </c>
      <c r="P93" s="95">
        <v>5</v>
      </c>
      <c r="Q93" s="95">
        <v>5</v>
      </c>
      <c r="R93" s="95">
        <v>5</v>
      </c>
      <c r="S93" s="95">
        <v>5</v>
      </c>
      <c r="T93" s="95">
        <v>5</v>
      </c>
      <c r="U93" s="95">
        <v>5</v>
      </c>
      <c r="V93" s="95">
        <v>5</v>
      </c>
    </row>
    <row r="94" spans="1:23" x14ac:dyDescent="0.2">
      <c r="A94" s="94">
        <v>43862.690921678237</v>
      </c>
      <c r="B94" s="95" t="s">
        <v>23</v>
      </c>
      <c r="C94" s="95" t="s">
        <v>143</v>
      </c>
      <c r="D94" s="95" t="s">
        <v>125</v>
      </c>
      <c r="E94" s="95" t="s">
        <v>25</v>
      </c>
      <c r="F94" s="95" t="s">
        <v>126</v>
      </c>
      <c r="G94" s="95" t="s">
        <v>163</v>
      </c>
      <c r="H94" s="95">
        <v>5</v>
      </c>
      <c r="I94" s="95">
        <v>5</v>
      </c>
      <c r="J94" s="95">
        <v>5</v>
      </c>
      <c r="K94" s="95">
        <v>5</v>
      </c>
      <c r="L94" s="95">
        <v>5</v>
      </c>
      <c r="M94" s="95">
        <v>5</v>
      </c>
      <c r="N94" s="95">
        <v>3</v>
      </c>
      <c r="O94" s="95">
        <v>5</v>
      </c>
      <c r="P94" s="95">
        <v>5</v>
      </c>
      <c r="Q94" s="95">
        <v>5</v>
      </c>
      <c r="R94" s="95">
        <v>5</v>
      </c>
      <c r="S94" s="95">
        <v>5</v>
      </c>
      <c r="T94" s="95">
        <v>5</v>
      </c>
      <c r="U94" s="95">
        <v>5</v>
      </c>
      <c r="V94" s="95">
        <v>5</v>
      </c>
    </row>
    <row r="95" spans="1:23" x14ac:dyDescent="0.2">
      <c r="A95" s="94">
        <v>43862.815184837964</v>
      </c>
      <c r="B95" s="95" t="s">
        <v>23</v>
      </c>
      <c r="C95" s="95" t="s">
        <v>143</v>
      </c>
      <c r="D95" s="95" t="s">
        <v>21</v>
      </c>
      <c r="E95" s="95" t="s">
        <v>216</v>
      </c>
      <c r="F95" s="95" t="s">
        <v>136</v>
      </c>
      <c r="G95" s="95" t="s">
        <v>149</v>
      </c>
      <c r="H95" s="95">
        <v>5</v>
      </c>
      <c r="I95" s="95">
        <v>5</v>
      </c>
      <c r="J95" s="95">
        <v>5</v>
      </c>
      <c r="K95" s="95">
        <v>5</v>
      </c>
      <c r="L95" s="95">
        <v>5</v>
      </c>
      <c r="M95" s="95">
        <v>5</v>
      </c>
      <c r="N95" s="95">
        <v>1</v>
      </c>
      <c r="O95" s="95">
        <v>4</v>
      </c>
      <c r="P95" s="95">
        <v>5</v>
      </c>
      <c r="Q95" s="95">
        <v>4</v>
      </c>
      <c r="R95" s="95">
        <v>4</v>
      </c>
      <c r="S95" s="95">
        <v>4</v>
      </c>
      <c r="T95" s="95">
        <v>4</v>
      </c>
      <c r="U95" s="95">
        <v>5</v>
      </c>
      <c r="V95" s="95">
        <v>5</v>
      </c>
    </row>
    <row r="96" spans="1:23" x14ac:dyDescent="0.2">
      <c r="A96" s="94">
        <v>43862.81685974537</v>
      </c>
      <c r="B96" s="95" t="s">
        <v>23</v>
      </c>
      <c r="C96" s="95" t="s">
        <v>24</v>
      </c>
      <c r="D96" s="95" t="s">
        <v>21</v>
      </c>
      <c r="E96" s="95" t="s">
        <v>217</v>
      </c>
      <c r="F96" s="95" t="s">
        <v>218</v>
      </c>
      <c r="G96" s="95" t="s">
        <v>147</v>
      </c>
      <c r="H96" s="95">
        <v>5</v>
      </c>
      <c r="I96" s="95">
        <v>4</v>
      </c>
      <c r="J96" s="95">
        <v>4</v>
      </c>
      <c r="K96" s="95">
        <v>5</v>
      </c>
      <c r="L96" s="95">
        <v>5</v>
      </c>
      <c r="M96" s="95">
        <v>5</v>
      </c>
      <c r="N96" s="95">
        <v>3</v>
      </c>
      <c r="O96" s="95">
        <v>4</v>
      </c>
      <c r="P96" s="95">
        <v>4</v>
      </c>
      <c r="Q96" s="95">
        <v>5</v>
      </c>
      <c r="R96" s="95">
        <v>4</v>
      </c>
      <c r="S96" s="95">
        <v>5</v>
      </c>
      <c r="T96" s="95">
        <v>5</v>
      </c>
      <c r="U96" s="95">
        <v>5</v>
      </c>
      <c r="V96" s="95">
        <v>5</v>
      </c>
    </row>
    <row r="97" spans="1:23" x14ac:dyDescent="0.2">
      <c r="A97" s="94">
        <v>43862.839064768516</v>
      </c>
      <c r="B97" s="95" t="s">
        <v>23</v>
      </c>
      <c r="C97" s="95" t="s">
        <v>143</v>
      </c>
      <c r="D97" s="95" t="s">
        <v>125</v>
      </c>
      <c r="E97" s="95" t="s">
        <v>219</v>
      </c>
      <c r="F97" s="95" t="s">
        <v>220</v>
      </c>
      <c r="G97" s="95" t="s">
        <v>133</v>
      </c>
      <c r="H97" s="95">
        <v>5</v>
      </c>
      <c r="I97" s="95">
        <v>5</v>
      </c>
      <c r="J97" s="95">
        <v>5</v>
      </c>
      <c r="K97" s="95">
        <v>5</v>
      </c>
      <c r="L97" s="95">
        <v>5</v>
      </c>
      <c r="M97" s="95">
        <v>5</v>
      </c>
      <c r="N97" s="95">
        <v>3</v>
      </c>
      <c r="O97" s="95">
        <v>4</v>
      </c>
      <c r="P97" s="95">
        <v>5</v>
      </c>
      <c r="Q97" s="95">
        <v>5</v>
      </c>
      <c r="R97" s="95">
        <v>5</v>
      </c>
      <c r="S97" s="95">
        <v>5</v>
      </c>
      <c r="T97" s="95">
        <v>5</v>
      </c>
      <c r="U97" s="95">
        <v>5</v>
      </c>
      <c r="V97" s="95">
        <v>5</v>
      </c>
    </row>
    <row r="98" spans="1:23" x14ac:dyDescent="0.2">
      <c r="A98" s="94">
        <v>43862.860711956018</v>
      </c>
      <c r="B98" s="95" t="s">
        <v>23</v>
      </c>
      <c r="C98" s="95" t="s">
        <v>20</v>
      </c>
      <c r="D98" s="95" t="s">
        <v>125</v>
      </c>
      <c r="E98" s="95" t="s">
        <v>221</v>
      </c>
      <c r="F98" s="95" t="s">
        <v>222</v>
      </c>
      <c r="G98" s="95" t="s">
        <v>147</v>
      </c>
      <c r="H98" s="95">
        <v>5</v>
      </c>
      <c r="I98" s="95">
        <v>5</v>
      </c>
      <c r="J98" s="95">
        <v>5</v>
      </c>
      <c r="K98" s="95">
        <v>5</v>
      </c>
      <c r="L98" s="95">
        <v>5</v>
      </c>
      <c r="M98" s="95">
        <v>5</v>
      </c>
      <c r="N98" s="95">
        <v>3</v>
      </c>
      <c r="O98" s="95">
        <v>4</v>
      </c>
      <c r="P98" s="95">
        <v>5</v>
      </c>
      <c r="Q98" s="95">
        <v>5</v>
      </c>
      <c r="R98" s="95">
        <v>5</v>
      </c>
      <c r="S98" s="95">
        <v>4</v>
      </c>
      <c r="T98" s="95">
        <v>5</v>
      </c>
      <c r="U98" s="95">
        <v>5</v>
      </c>
      <c r="V98" s="95">
        <v>5</v>
      </c>
    </row>
    <row r="99" spans="1:23" x14ac:dyDescent="0.2">
      <c r="A99" s="94">
        <v>43862.861159490742</v>
      </c>
      <c r="B99" s="95" t="s">
        <v>23</v>
      </c>
      <c r="C99" s="95" t="s">
        <v>20</v>
      </c>
      <c r="D99" s="95" t="s">
        <v>125</v>
      </c>
      <c r="E99" s="95" t="s">
        <v>221</v>
      </c>
      <c r="F99" s="95" t="s">
        <v>223</v>
      </c>
      <c r="G99" s="95" t="s">
        <v>163</v>
      </c>
      <c r="H99" s="95">
        <v>5</v>
      </c>
      <c r="I99" s="95">
        <v>4</v>
      </c>
      <c r="J99" s="95">
        <v>4</v>
      </c>
      <c r="K99" s="95">
        <v>5</v>
      </c>
      <c r="L99" s="95">
        <v>5</v>
      </c>
      <c r="M99" s="95">
        <v>4</v>
      </c>
      <c r="N99" s="95">
        <v>3</v>
      </c>
      <c r="O99" s="95">
        <v>4</v>
      </c>
      <c r="P99" s="95">
        <v>4</v>
      </c>
      <c r="Q99" s="95">
        <v>4</v>
      </c>
      <c r="R99" s="95">
        <v>4</v>
      </c>
      <c r="S99" s="95">
        <v>5</v>
      </c>
      <c r="T99" s="95">
        <v>4</v>
      </c>
      <c r="U99" s="95">
        <v>4</v>
      </c>
      <c r="V99" s="95">
        <v>5</v>
      </c>
    </row>
    <row r="100" spans="1:23" x14ac:dyDescent="0.2">
      <c r="A100" s="94">
        <v>43862.923463946761</v>
      </c>
      <c r="B100" s="95" t="s">
        <v>23</v>
      </c>
      <c r="C100" s="95" t="s">
        <v>24</v>
      </c>
      <c r="D100" s="95" t="s">
        <v>125</v>
      </c>
      <c r="E100" s="95" t="s">
        <v>150</v>
      </c>
      <c r="F100" s="95" t="s">
        <v>224</v>
      </c>
      <c r="G100" s="95" t="s">
        <v>147</v>
      </c>
      <c r="H100" s="95">
        <v>4</v>
      </c>
      <c r="I100" s="95">
        <v>4</v>
      </c>
      <c r="J100" s="95">
        <v>4</v>
      </c>
      <c r="K100" s="95">
        <v>3</v>
      </c>
      <c r="L100" s="95">
        <v>4</v>
      </c>
      <c r="M100" s="95">
        <v>4</v>
      </c>
      <c r="N100" s="95">
        <v>2</v>
      </c>
      <c r="O100" s="95">
        <v>3</v>
      </c>
      <c r="P100" s="95">
        <v>4</v>
      </c>
      <c r="Q100" s="95">
        <v>4</v>
      </c>
      <c r="R100" s="95">
        <v>4</v>
      </c>
      <c r="S100" s="95">
        <v>4</v>
      </c>
      <c r="T100" s="95">
        <v>5</v>
      </c>
      <c r="U100" s="95">
        <v>5</v>
      </c>
      <c r="V100" s="95">
        <v>4</v>
      </c>
      <c r="W100" s="95" t="s">
        <v>225</v>
      </c>
    </row>
    <row r="101" spans="1:23" x14ac:dyDescent="0.2">
      <c r="A101" s="94">
        <v>43862.937998449073</v>
      </c>
      <c r="B101" s="95" t="s">
        <v>23</v>
      </c>
      <c r="C101" s="95" t="s">
        <v>24</v>
      </c>
      <c r="D101" s="95" t="s">
        <v>125</v>
      </c>
      <c r="E101" s="95" t="s">
        <v>172</v>
      </c>
      <c r="F101" s="95" t="s">
        <v>226</v>
      </c>
      <c r="G101" s="95" t="s">
        <v>163</v>
      </c>
      <c r="H101" s="95">
        <v>5</v>
      </c>
      <c r="I101" s="95">
        <v>5</v>
      </c>
      <c r="J101" s="95">
        <v>5</v>
      </c>
      <c r="K101" s="95">
        <v>5</v>
      </c>
      <c r="L101" s="95">
        <v>5</v>
      </c>
      <c r="M101" s="95">
        <v>5</v>
      </c>
      <c r="N101" s="95">
        <v>3</v>
      </c>
      <c r="O101" s="95">
        <v>5</v>
      </c>
      <c r="P101" s="95">
        <v>5</v>
      </c>
      <c r="Q101" s="95">
        <v>5</v>
      </c>
      <c r="R101" s="95">
        <v>4</v>
      </c>
      <c r="S101" s="95">
        <v>5</v>
      </c>
      <c r="T101" s="95">
        <v>5</v>
      </c>
      <c r="U101" s="95">
        <v>5</v>
      </c>
      <c r="V101" s="95">
        <v>5</v>
      </c>
      <c r="W101" s="95" t="s">
        <v>227</v>
      </c>
    </row>
    <row r="102" spans="1:23" x14ac:dyDescent="0.2">
      <c r="A102" s="94">
        <v>43863.64215078704</v>
      </c>
      <c r="B102" s="95" t="s">
        <v>23</v>
      </c>
      <c r="C102" s="95" t="s">
        <v>24</v>
      </c>
      <c r="D102" s="95" t="s">
        <v>125</v>
      </c>
      <c r="E102" s="95" t="s">
        <v>25</v>
      </c>
      <c r="F102" s="95" t="s">
        <v>196</v>
      </c>
      <c r="G102" s="95" t="s">
        <v>147</v>
      </c>
      <c r="H102" s="95">
        <v>5</v>
      </c>
      <c r="I102" s="95">
        <v>5</v>
      </c>
      <c r="J102" s="95">
        <v>5</v>
      </c>
      <c r="K102" s="95">
        <v>5</v>
      </c>
      <c r="L102" s="95">
        <v>5</v>
      </c>
      <c r="M102" s="95">
        <v>5</v>
      </c>
      <c r="N102" s="95">
        <v>3</v>
      </c>
      <c r="O102" s="95">
        <v>5</v>
      </c>
      <c r="P102" s="95">
        <v>5</v>
      </c>
      <c r="Q102" s="95">
        <v>5</v>
      </c>
      <c r="R102" s="95">
        <v>5</v>
      </c>
      <c r="S102" s="95">
        <v>5</v>
      </c>
      <c r="T102" s="95">
        <v>5</v>
      </c>
      <c r="U102" s="95">
        <v>5</v>
      </c>
      <c r="V102" s="95">
        <v>5</v>
      </c>
      <c r="W102" s="95" t="s">
        <v>228</v>
      </c>
    </row>
    <row r="103" spans="1:23" x14ac:dyDescent="0.2">
      <c r="A103" s="94">
        <v>43863.646095729171</v>
      </c>
      <c r="B103" s="95" t="s">
        <v>19</v>
      </c>
      <c r="C103" s="95" t="s">
        <v>20</v>
      </c>
      <c r="D103" s="95" t="s">
        <v>21</v>
      </c>
      <c r="E103" s="95" t="s">
        <v>175</v>
      </c>
      <c r="F103" s="95" t="s">
        <v>176</v>
      </c>
      <c r="G103" s="95" t="s">
        <v>133</v>
      </c>
      <c r="H103" s="95">
        <v>5</v>
      </c>
      <c r="I103" s="95">
        <v>5</v>
      </c>
      <c r="J103" s="95">
        <v>5</v>
      </c>
      <c r="K103" s="95">
        <v>5</v>
      </c>
      <c r="L103" s="95">
        <v>5</v>
      </c>
      <c r="M103" s="95">
        <v>5</v>
      </c>
      <c r="N103" s="95">
        <v>2</v>
      </c>
      <c r="O103" s="95">
        <v>3</v>
      </c>
      <c r="P103" s="95">
        <v>4</v>
      </c>
      <c r="Q103" s="95">
        <v>4</v>
      </c>
      <c r="R103" s="95">
        <v>4</v>
      </c>
      <c r="S103" s="95">
        <v>5</v>
      </c>
      <c r="T103" s="95">
        <v>5</v>
      </c>
      <c r="U103" s="95">
        <v>4</v>
      </c>
      <c r="V103" s="95">
        <v>4</v>
      </c>
    </row>
    <row r="104" spans="1:23" x14ac:dyDescent="0.2">
      <c r="A104" s="94">
        <v>43863.796548773149</v>
      </c>
      <c r="B104" s="95" t="s">
        <v>23</v>
      </c>
      <c r="C104" s="95" t="s">
        <v>24</v>
      </c>
      <c r="D104" s="95" t="s">
        <v>21</v>
      </c>
      <c r="E104" s="95" t="s">
        <v>25</v>
      </c>
      <c r="F104" s="95" t="s">
        <v>196</v>
      </c>
      <c r="G104" s="95" t="s">
        <v>147</v>
      </c>
      <c r="H104" s="95">
        <v>4</v>
      </c>
      <c r="I104" s="95">
        <v>4</v>
      </c>
      <c r="J104" s="95">
        <v>4</v>
      </c>
      <c r="K104" s="95">
        <v>5</v>
      </c>
      <c r="L104" s="95">
        <v>5</v>
      </c>
      <c r="M104" s="95">
        <v>5</v>
      </c>
      <c r="N104" s="95">
        <v>3</v>
      </c>
      <c r="O104" s="95">
        <v>4</v>
      </c>
      <c r="P104" s="95">
        <v>4</v>
      </c>
      <c r="Q104" s="95">
        <v>4</v>
      </c>
      <c r="R104" s="95">
        <v>4</v>
      </c>
      <c r="S104" s="95">
        <v>4</v>
      </c>
      <c r="T104" s="95">
        <v>4</v>
      </c>
      <c r="U104" s="95">
        <v>4</v>
      </c>
      <c r="V104" s="95">
        <v>4</v>
      </c>
    </row>
    <row r="105" spans="1:23" x14ac:dyDescent="0.2">
      <c r="A105" s="94">
        <v>43863.912020752316</v>
      </c>
      <c r="B105" s="95" t="s">
        <v>23</v>
      </c>
      <c r="C105" s="95" t="s">
        <v>20</v>
      </c>
      <c r="D105" s="95" t="s">
        <v>21</v>
      </c>
      <c r="E105" s="95" t="s">
        <v>175</v>
      </c>
      <c r="F105" s="95" t="s">
        <v>174</v>
      </c>
      <c r="G105" s="95" t="s">
        <v>141</v>
      </c>
      <c r="H105" s="95">
        <v>4</v>
      </c>
      <c r="I105" s="95">
        <v>4</v>
      </c>
      <c r="J105" s="95">
        <v>3</v>
      </c>
      <c r="K105" s="95">
        <v>3</v>
      </c>
      <c r="L105" s="95">
        <v>3</v>
      </c>
      <c r="M105" s="95">
        <v>4</v>
      </c>
      <c r="N105" s="95">
        <v>3</v>
      </c>
      <c r="O105" s="95">
        <v>4</v>
      </c>
      <c r="P105" s="95">
        <v>4</v>
      </c>
      <c r="Q105" s="95">
        <v>4</v>
      </c>
      <c r="R105" s="95">
        <v>5</v>
      </c>
      <c r="S105" s="95">
        <v>4</v>
      </c>
      <c r="T105" s="95">
        <v>5</v>
      </c>
      <c r="U105" s="95">
        <v>5</v>
      </c>
      <c r="V105" s="95">
        <v>4</v>
      </c>
    </row>
    <row r="106" spans="1:23" x14ac:dyDescent="0.2">
      <c r="A106" s="94">
        <v>43863.949303032408</v>
      </c>
      <c r="B106" s="95" t="s">
        <v>19</v>
      </c>
      <c r="C106" s="95" t="s">
        <v>143</v>
      </c>
      <c r="D106" s="95" t="s">
        <v>125</v>
      </c>
      <c r="E106" s="95" t="s">
        <v>25</v>
      </c>
      <c r="F106" s="95" t="s">
        <v>127</v>
      </c>
      <c r="G106" s="95" t="s">
        <v>147</v>
      </c>
      <c r="H106" s="95">
        <v>5</v>
      </c>
      <c r="I106" s="95">
        <v>5</v>
      </c>
      <c r="J106" s="95">
        <v>5</v>
      </c>
      <c r="K106" s="95">
        <v>5</v>
      </c>
      <c r="L106" s="95">
        <v>5</v>
      </c>
      <c r="M106" s="95">
        <v>5</v>
      </c>
      <c r="N106" s="95">
        <v>2</v>
      </c>
      <c r="O106" s="95">
        <v>4</v>
      </c>
      <c r="P106" s="95">
        <v>3</v>
      </c>
      <c r="Q106" s="95">
        <v>3</v>
      </c>
      <c r="R106" s="95">
        <v>4</v>
      </c>
      <c r="S106" s="95">
        <v>5</v>
      </c>
      <c r="T106" s="95">
        <v>5</v>
      </c>
      <c r="U106" s="95">
        <v>5</v>
      </c>
      <c r="V106" s="95">
        <v>5</v>
      </c>
      <c r="W106" s="95" t="s">
        <v>229</v>
      </c>
    </row>
    <row r="107" spans="1:23" x14ac:dyDescent="0.2">
      <c r="A107" s="94">
        <v>43864.420921192126</v>
      </c>
      <c r="B107" s="95" t="s">
        <v>23</v>
      </c>
      <c r="C107" s="95" t="s">
        <v>143</v>
      </c>
      <c r="D107" s="95" t="s">
        <v>125</v>
      </c>
      <c r="E107" s="95" t="s">
        <v>230</v>
      </c>
      <c r="F107" s="95" t="s">
        <v>196</v>
      </c>
      <c r="G107" s="95" t="s">
        <v>133</v>
      </c>
      <c r="H107" s="95">
        <v>5</v>
      </c>
      <c r="I107" s="95">
        <v>5</v>
      </c>
      <c r="J107" s="95">
        <v>5</v>
      </c>
      <c r="K107" s="95">
        <v>5</v>
      </c>
      <c r="L107" s="95">
        <v>5</v>
      </c>
      <c r="M107" s="95">
        <v>5</v>
      </c>
      <c r="N107" s="95">
        <v>1</v>
      </c>
      <c r="O107" s="95">
        <v>5</v>
      </c>
      <c r="P107" s="95">
        <v>5</v>
      </c>
      <c r="Q107" s="95">
        <v>5</v>
      </c>
      <c r="R107" s="95">
        <v>5</v>
      </c>
      <c r="S107" s="95">
        <v>5</v>
      </c>
      <c r="T107" s="95">
        <v>5</v>
      </c>
      <c r="U107" s="95">
        <v>5</v>
      </c>
      <c r="V107" s="95">
        <v>5</v>
      </c>
      <c r="W107" s="95" t="s">
        <v>231</v>
      </c>
    </row>
    <row r="108" spans="1:23" x14ac:dyDescent="0.2">
      <c r="A108" s="94">
        <v>43864.453279629626</v>
      </c>
      <c r="B108" s="95" t="s">
        <v>23</v>
      </c>
      <c r="C108" s="95" t="s">
        <v>143</v>
      </c>
      <c r="D108" s="95" t="s">
        <v>125</v>
      </c>
      <c r="E108" s="95" t="s">
        <v>25</v>
      </c>
      <c r="F108" s="95" t="s">
        <v>158</v>
      </c>
      <c r="G108" s="95" t="s">
        <v>141</v>
      </c>
      <c r="H108" s="95">
        <v>5</v>
      </c>
      <c r="I108" s="95">
        <v>4</v>
      </c>
      <c r="J108" s="95">
        <v>5</v>
      </c>
      <c r="K108" s="95">
        <v>5</v>
      </c>
      <c r="L108" s="95">
        <v>4</v>
      </c>
      <c r="M108" s="95">
        <v>4</v>
      </c>
      <c r="N108" s="95">
        <v>3</v>
      </c>
      <c r="O108" s="95">
        <v>5</v>
      </c>
      <c r="P108" s="95">
        <v>5</v>
      </c>
      <c r="Q108" s="95">
        <v>5</v>
      </c>
      <c r="R108" s="95">
        <v>4</v>
      </c>
      <c r="S108" s="95">
        <v>5</v>
      </c>
      <c r="T108" s="95">
        <v>5</v>
      </c>
      <c r="U108" s="95">
        <v>5</v>
      </c>
      <c r="V108" s="95">
        <v>5</v>
      </c>
    </row>
    <row r="109" spans="1:23" x14ac:dyDescent="0.2">
      <c r="A109" s="94">
        <v>43864.460159479167</v>
      </c>
      <c r="B109" s="95" t="s">
        <v>23</v>
      </c>
      <c r="C109" s="95" t="s">
        <v>24</v>
      </c>
      <c r="D109" s="95" t="s">
        <v>125</v>
      </c>
      <c r="E109" s="95" t="s">
        <v>25</v>
      </c>
      <c r="F109" s="95" t="s">
        <v>158</v>
      </c>
      <c r="G109" s="95" t="s">
        <v>141</v>
      </c>
      <c r="H109" s="95">
        <v>4</v>
      </c>
      <c r="I109" s="95">
        <v>4</v>
      </c>
      <c r="J109" s="95">
        <v>4</v>
      </c>
      <c r="K109" s="95">
        <v>4</v>
      </c>
      <c r="L109" s="95">
        <v>4</v>
      </c>
      <c r="M109" s="95">
        <v>5</v>
      </c>
      <c r="N109" s="95">
        <v>3</v>
      </c>
      <c r="O109" s="95">
        <v>4</v>
      </c>
      <c r="P109" s="95">
        <v>5</v>
      </c>
      <c r="Q109" s="95">
        <v>5</v>
      </c>
      <c r="R109" s="95">
        <v>5</v>
      </c>
      <c r="S109" s="95">
        <v>5</v>
      </c>
      <c r="T109" s="95">
        <v>5</v>
      </c>
      <c r="U109" s="95">
        <v>5</v>
      </c>
      <c r="V109" s="95">
        <v>5</v>
      </c>
    </row>
    <row r="110" spans="1:23" x14ac:dyDescent="0.2">
      <c r="A110" s="94">
        <v>43864.460527604169</v>
      </c>
      <c r="B110" s="95" t="s">
        <v>23</v>
      </c>
      <c r="C110" s="95" t="s">
        <v>24</v>
      </c>
      <c r="D110" s="95" t="s">
        <v>125</v>
      </c>
      <c r="E110" s="95" t="s">
        <v>25</v>
      </c>
      <c r="F110" s="95" t="s">
        <v>158</v>
      </c>
      <c r="G110" s="95" t="s">
        <v>141</v>
      </c>
      <c r="H110" s="95">
        <v>4</v>
      </c>
      <c r="I110" s="95">
        <v>4</v>
      </c>
      <c r="J110" s="95">
        <v>5</v>
      </c>
      <c r="K110" s="95">
        <v>5</v>
      </c>
      <c r="L110" s="95">
        <v>5</v>
      </c>
      <c r="M110" s="95">
        <v>5</v>
      </c>
      <c r="N110" s="95">
        <v>3</v>
      </c>
      <c r="O110" s="95">
        <v>4</v>
      </c>
      <c r="P110" s="95">
        <v>4</v>
      </c>
      <c r="Q110" s="95">
        <v>5</v>
      </c>
      <c r="R110" s="95">
        <v>5</v>
      </c>
      <c r="S110" s="95">
        <v>5</v>
      </c>
      <c r="T110" s="95">
        <v>5</v>
      </c>
      <c r="U110" s="95">
        <v>5</v>
      </c>
      <c r="V110" s="95">
        <v>5</v>
      </c>
    </row>
    <row r="111" spans="1:23" x14ac:dyDescent="0.2">
      <c r="A111" s="94">
        <v>43864.475506076385</v>
      </c>
      <c r="B111" s="95" t="s">
        <v>23</v>
      </c>
      <c r="C111" s="95" t="s">
        <v>20</v>
      </c>
      <c r="D111" s="95" t="s">
        <v>21</v>
      </c>
      <c r="E111" s="95" t="s">
        <v>137</v>
      </c>
      <c r="F111" s="95" t="s">
        <v>200</v>
      </c>
      <c r="G111" s="95" t="s">
        <v>133</v>
      </c>
      <c r="H111" s="95">
        <v>5</v>
      </c>
      <c r="I111" s="95">
        <v>5</v>
      </c>
      <c r="J111" s="95">
        <v>5</v>
      </c>
      <c r="K111" s="95">
        <v>5</v>
      </c>
      <c r="L111" s="95">
        <v>5</v>
      </c>
      <c r="M111" s="95">
        <v>5</v>
      </c>
      <c r="N111" s="95">
        <v>5</v>
      </c>
      <c r="O111" s="95">
        <v>5</v>
      </c>
      <c r="P111" s="95">
        <v>5</v>
      </c>
      <c r="Q111" s="95">
        <v>5</v>
      </c>
      <c r="R111" s="95">
        <v>5</v>
      </c>
      <c r="S111" s="95">
        <v>5</v>
      </c>
      <c r="T111" s="95">
        <v>5</v>
      </c>
      <c r="U111" s="95">
        <v>5</v>
      </c>
      <c r="V111" s="95">
        <v>5</v>
      </c>
      <c r="W111" s="95" t="s">
        <v>28</v>
      </c>
    </row>
    <row r="112" spans="1:23" x14ac:dyDescent="0.2">
      <c r="A112" s="94">
        <v>43864.508381087959</v>
      </c>
      <c r="B112" s="95" t="s">
        <v>19</v>
      </c>
      <c r="C112" s="95" t="s">
        <v>20</v>
      </c>
      <c r="D112" s="95" t="s">
        <v>21</v>
      </c>
      <c r="E112" s="95" t="s">
        <v>182</v>
      </c>
      <c r="F112" s="95" t="s">
        <v>167</v>
      </c>
      <c r="G112" s="95" t="s">
        <v>133</v>
      </c>
      <c r="H112" s="95">
        <v>3</v>
      </c>
      <c r="I112" s="95">
        <v>4</v>
      </c>
      <c r="J112" s="95">
        <v>4</v>
      </c>
      <c r="K112" s="95">
        <v>3</v>
      </c>
      <c r="L112" s="95">
        <v>3</v>
      </c>
      <c r="M112" s="95">
        <v>4</v>
      </c>
      <c r="N112" s="95">
        <v>2</v>
      </c>
      <c r="O112" s="95">
        <v>3</v>
      </c>
      <c r="P112" s="95">
        <v>4</v>
      </c>
      <c r="Q112" s="95">
        <v>4</v>
      </c>
      <c r="R112" s="95">
        <v>4</v>
      </c>
      <c r="S112" s="95">
        <v>5</v>
      </c>
      <c r="T112" s="95">
        <v>5</v>
      </c>
      <c r="U112" s="95">
        <v>4</v>
      </c>
      <c r="V112" s="95">
        <v>4</v>
      </c>
      <c r="W112" s="95" t="s">
        <v>232</v>
      </c>
    </row>
    <row r="113" spans="1:23" x14ac:dyDescent="0.2">
      <c r="A113" s="94">
        <v>43864.692687361108</v>
      </c>
      <c r="B113" s="95" t="s">
        <v>19</v>
      </c>
      <c r="C113" s="95" t="s">
        <v>20</v>
      </c>
      <c r="D113" s="95" t="s">
        <v>21</v>
      </c>
      <c r="E113" s="95" t="s">
        <v>217</v>
      </c>
      <c r="F113" s="95" t="s">
        <v>134</v>
      </c>
      <c r="G113" s="95" t="s">
        <v>149</v>
      </c>
      <c r="H113" s="95">
        <v>5</v>
      </c>
      <c r="I113" s="95">
        <v>5</v>
      </c>
      <c r="J113" s="95">
        <v>4</v>
      </c>
      <c r="K113" s="95">
        <v>4</v>
      </c>
      <c r="L113" s="95">
        <v>5</v>
      </c>
      <c r="M113" s="95">
        <v>5</v>
      </c>
      <c r="N113" s="95">
        <v>3</v>
      </c>
      <c r="O113" s="95">
        <v>4</v>
      </c>
      <c r="P113" s="95">
        <v>4</v>
      </c>
      <c r="Q113" s="95">
        <v>4</v>
      </c>
      <c r="R113" s="95">
        <v>5</v>
      </c>
      <c r="S113" s="95">
        <v>5</v>
      </c>
      <c r="T113" s="95">
        <v>5</v>
      </c>
      <c r="U113" s="95">
        <v>4</v>
      </c>
      <c r="V113" s="95">
        <v>5</v>
      </c>
    </row>
    <row r="114" spans="1:23" x14ac:dyDescent="0.2">
      <c r="A114" s="94">
        <v>43864.757443194445</v>
      </c>
      <c r="B114" s="95" t="s">
        <v>19</v>
      </c>
      <c r="C114" s="95" t="s">
        <v>20</v>
      </c>
      <c r="D114" s="95" t="s">
        <v>21</v>
      </c>
      <c r="E114" s="95" t="s">
        <v>233</v>
      </c>
      <c r="F114" s="95" t="s">
        <v>234</v>
      </c>
      <c r="G114" s="95" t="s">
        <v>133</v>
      </c>
      <c r="H114" s="95">
        <v>4</v>
      </c>
      <c r="I114" s="95">
        <v>2</v>
      </c>
      <c r="J114" s="95">
        <v>3</v>
      </c>
      <c r="K114" s="95">
        <v>3</v>
      </c>
      <c r="L114" s="95">
        <v>3</v>
      </c>
      <c r="M114" s="95">
        <v>4</v>
      </c>
      <c r="N114" s="95">
        <v>2</v>
      </c>
      <c r="O114" s="95">
        <v>3</v>
      </c>
      <c r="P114" s="95">
        <v>3</v>
      </c>
      <c r="Q114" s="95">
        <v>3</v>
      </c>
      <c r="R114" s="95">
        <v>3</v>
      </c>
      <c r="S114" s="95">
        <v>4</v>
      </c>
      <c r="T114" s="95">
        <v>4</v>
      </c>
      <c r="U114" s="95">
        <v>4</v>
      </c>
      <c r="V114" s="95">
        <v>4</v>
      </c>
    </row>
    <row r="115" spans="1:23" x14ac:dyDescent="0.2">
      <c r="A115" s="94">
        <v>43864.867263333334</v>
      </c>
      <c r="B115" s="95" t="s">
        <v>23</v>
      </c>
      <c r="C115" s="95" t="s">
        <v>24</v>
      </c>
      <c r="D115" s="95" t="s">
        <v>21</v>
      </c>
      <c r="E115" s="95" t="s">
        <v>139</v>
      </c>
      <c r="F115" s="95" t="s">
        <v>235</v>
      </c>
      <c r="G115" s="95" t="s">
        <v>147</v>
      </c>
      <c r="H115" s="95">
        <v>4</v>
      </c>
      <c r="I115" s="95">
        <v>4</v>
      </c>
      <c r="J115" s="95">
        <v>4</v>
      </c>
      <c r="K115" s="95">
        <v>5</v>
      </c>
      <c r="L115" s="95">
        <v>5</v>
      </c>
      <c r="M115" s="95">
        <v>5</v>
      </c>
      <c r="N115" s="95">
        <v>3</v>
      </c>
      <c r="O115" s="95">
        <v>4</v>
      </c>
      <c r="P115" s="95">
        <v>4</v>
      </c>
      <c r="Q115" s="95">
        <v>5</v>
      </c>
      <c r="R115" s="95">
        <v>5</v>
      </c>
      <c r="S115" s="95">
        <v>5</v>
      </c>
      <c r="T115" s="95">
        <v>5</v>
      </c>
      <c r="U115" s="95">
        <v>5</v>
      </c>
      <c r="V115" s="95">
        <v>5</v>
      </c>
    </row>
    <row r="116" spans="1:23" x14ac:dyDescent="0.2">
      <c r="A116" s="94">
        <v>43864.895735439815</v>
      </c>
      <c r="B116" s="95" t="s">
        <v>19</v>
      </c>
      <c r="C116" s="95" t="s">
        <v>20</v>
      </c>
      <c r="D116" s="95" t="s">
        <v>21</v>
      </c>
      <c r="E116" s="95" t="s">
        <v>182</v>
      </c>
      <c r="F116" s="95" t="s">
        <v>167</v>
      </c>
      <c r="G116" s="95" t="s">
        <v>147</v>
      </c>
      <c r="H116" s="95">
        <v>4</v>
      </c>
      <c r="I116" s="95">
        <v>4</v>
      </c>
      <c r="J116" s="95">
        <v>4</v>
      </c>
      <c r="K116" s="95">
        <v>4</v>
      </c>
      <c r="L116" s="95">
        <v>4</v>
      </c>
      <c r="M116" s="95">
        <v>4</v>
      </c>
      <c r="N116" s="95">
        <v>4</v>
      </c>
      <c r="O116" s="95">
        <v>4</v>
      </c>
      <c r="P116" s="95">
        <v>4</v>
      </c>
      <c r="Q116" s="95">
        <v>4</v>
      </c>
      <c r="R116" s="95">
        <v>5</v>
      </c>
      <c r="S116" s="95">
        <v>5</v>
      </c>
      <c r="T116" s="95">
        <v>4</v>
      </c>
      <c r="U116" s="95">
        <v>4</v>
      </c>
      <c r="V116" s="95">
        <v>4</v>
      </c>
      <c r="W116" s="95" t="s">
        <v>236</v>
      </c>
    </row>
    <row r="117" spans="1:23" x14ac:dyDescent="0.2">
      <c r="A117" s="94">
        <v>43864.913228229168</v>
      </c>
      <c r="B117" s="95" t="s">
        <v>19</v>
      </c>
      <c r="C117" s="95" t="s">
        <v>20</v>
      </c>
      <c r="D117" s="95" t="s">
        <v>21</v>
      </c>
      <c r="E117" s="95" t="s">
        <v>166</v>
      </c>
      <c r="F117" s="95" t="s">
        <v>237</v>
      </c>
      <c r="G117" s="95" t="s">
        <v>133</v>
      </c>
      <c r="H117" s="95">
        <v>5</v>
      </c>
      <c r="I117" s="95">
        <v>5</v>
      </c>
      <c r="J117" s="95">
        <v>5</v>
      </c>
      <c r="K117" s="95">
        <v>5</v>
      </c>
      <c r="L117" s="95">
        <v>5</v>
      </c>
      <c r="M117" s="95">
        <v>5</v>
      </c>
      <c r="N117" s="95">
        <v>5</v>
      </c>
      <c r="O117" s="95">
        <v>5</v>
      </c>
      <c r="P117" s="95">
        <v>5</v>
      </c>
      <c r="Q117" s="95">
        <v>5</v>
      </c>
      <c r="R117" s="95">
        <v>5</v>
      </c>
      <c r="S117" s="95">
        <v>5</v>
      </c>
      <c r="T117" s="95">
        <v>5</v>
      </c>
      <c r="U117" s="95">
        <v>5</v>
      </c>
      <c r="V117" s="95">
        <v>5</v>
      </c>
    </row>
    <row r="118" spans="1:23" x14ac:dyDescent="0.2">
      <c r="A118" s="94">
        <v>43865.375412881942</v>
      </c>
      <c r="B118" s="95" t="s">
        <v>23</v>
      </c>
      <c r="C118" s="95" t="s">
        <v>20</v>
      </c>
      <c r="D118" s="95" t="s">
        <v>21</v>
      </c>
      <c r="E118" s="95" t="s">
        <v>175</v>
      </c>
      <c r="F118" s="95" t="s">
        <v>174</v>
      </c>
      <c r="G118" s="95" t="s">
        <v>141</v>
      </c>
      <c r="H118" s="95">
        <v>4</v>
      </c>
      <c r="I118" s="95">
        <v>4</v>
      </c>
      <c r="J118" s="95">
        <v>4</v>
      </c>
      <c r="K118" s="95">
        <v>4</v>
      </c>
      <c r="L118" s="95">
        <v>4</v>
      </c>
      <c r="M118" s="95">
        <v>4</v>
      </c>
      <c r="N118" s="95">
        <v>3</v>
      </c>
      <c r="O118" s="95">
        <v>4</v>
      </c>
      <c r="P118" s="95">
        <v>3</v>
      </c>
      <c r="Q118" s="95">
        <v>4</v>
      </c>
      <c r="R118" s="95">
        <v>4</v>
      </c>
      <c r="S118" s="95">
        <v>5</v>
      </c>
      <c r="T118" s="95">
        <v>5</v>
      </c>
      <c r="U118" s="95">
        <v>4</v>
      </c>
      <c r="V118" s="95">
        <v>4</v>
      </c>
    </row>
    <row r="119" spans="1:23" x14ac:dyDescent="0.2">
      <c r="A119" s="94">
        <v>43865.442217476855</v>
      </c>
      <c r="B119" s="95" t="s">
        <v>23</v>
      </c>
      <c r="C119" s="95" t="s">
        <v>24</v>
      </c>
      <c r="D119" s="95" t="s">
        <v>21</v>
      </c>
      <c r="E119" s="95" t="s">
        <v>184</v>
      </c>
      <c r="F119" s="95" t="s">
        <v>185</v>
      </c>
      <c r="G119" s="95" t="s">
        <v>149</v>
      </c>
      <c r="H119" s="95">
        <v>4</v>
      </c>
      <c r="I119" s="95">
        <v>4</v>
      </c>
      <c r="J119" s="95">
        <v>5</v>
      </c>
      <c r="K119" s="95">
        <v>3</v>
      </c>
      <c r="L119" s="95">
        <v>4</v>
      </c>
      <c r="M119" s="95">
        <v>4</v>
      </c>
      <c r="N119" s="95">
        <v>3</v>
      </c>
      <c r="O119" s="95">
        <v>4</v>
      </c>
      <c r="P119" s="95">
        <v>5</v>
      </c>
      <c r="Q119" s="95">
        <v>4</v>
      </c>
      <c r="R119" s="95">
        <v>5</v>
      </c>
      <c r="S119" s="95">
        <v>5</v>
      </c>
      <c r="T119" s="95">
        <v>5</v>
      </c>
      <c r="U119" s="95">
        <v>4</v>
      </c>
      <c r="V119" s="95">
        <v>4</v>
      </c>
    </row>
    <row r="120" spans="1:23" x14ac:dyDescent="0.2">
      <c r="A120" s="94">
        <v>43865.632655358801</v>
      </c>
      <c r="B120" s="95" t="s">
        <v>23</v>
      </c>
      <c r="C120" s="95" t="s">
        <v>24</v>
      </c>
      <c r="D120" s="95" t="s">
        <v>21</v>
      </c>
      <c r="E120" s="95" t="s">
        <v>139</v>
      </c>
      <c r="F120" s="95" t="s">
        <v>140</v>
      </c>
      <c r="G120" s="95" t="s">
        <v>147</v>
      </c>
      <c r="H120" s="95">
        <v>4</v>
      </c>
      <c r="I120" s="95">
        <v>5</v>
      </c>
      <c r="J120" s="95">
        <v>4</v>
      </c>
      <c r="K120" s="95">
        <v>5</v>
      </c>
      <c r="L120" s="95">
        <v>5</v>
      </c>
      <c r="M120" s="95">
        <v>5</v>
      </c>
      <c r="N120" s="95">
        <v>3</v>
      </c>
      <c r="O120" s="95">
        <v>4</v>
      </c>
      <c r="P120" s="95">
        <v>5</v>
      </c>
      <c r="Q120" s="95">
        <v>4</v>
      </c>
      <c r="R120" s="95">
        <v>4</v>
      </c>
      <c r="S120" s="95">
        <v>5</v>
      </c>
      <c r="T120" s="95">
        <v>5</v>
      </c>
      <c r="U120" s="95">
        <v>5</v>
      </c>
      <c r="V120" s="95">
        <v>5</v>
      </c>
    </row>
    <row r="121" spans="1:23" x14ac:dyDescent="0.2">
      <c r="A121" s="94">
        <v>43865.778279629631</v>
      </c>
      <c r="B121" s="95" t="s">
        <v>23</v>
      </c>
      <c r="C121" s="95" t="s">
        <v>20</v>
      </c>
      <c r="D121" s="95" t="s">
        <v>21</v>
      </c>
      <c r="E121" s="95" t="s">
        <v>238</v>
      </c>
      <c r="F121" s="95" t="s">
        <v>239</v>
      </c>
      <c r="G121" s="95" t="s">
        <v>147</v>
      </c>
      <c r="H121" s="95">
        <v>4</v>
      </c>
      <c r="I121" s="95">
        <v>4</v>
      </c>
      <c r="J121" s="95">
        <v>4</v>
      </c>
      <c r="K121" s="95">
        <v>5</v>
      </c>
      <c r="L121" s="95">
        <v>5</v>
      </c>
      <c r="M121" s="95">
        <v>5</v>
      </c>
      <c r="N121" s="95">
        <v>3</v>
      </c>
      <c r="O121" s="95">
        <v>5</v>
      </c>
      <c r="P121" s="95">
        <v>5</v>
      </c>
      <c r="Q121" s="95">
        <v>4</v>
      </c>
      <c r="R121" s="95">
        <v>5</v>
      </c>
      <c r="S121" s="95">
        <v>5</v>
      </c>
      <c r="T121" s="95">
        <v>5</v>
      </c>
      <c r="U121" s="95">
        <v>5</v>
      </c>
      <c r="V121" s="95">
        <v>5</v>
      </c>
    </row>
    <row r="122" spans="1:23" x14ac:dyDescent="0.2">
      <c r="A122" s="94">
        <v>43866.434907118055</v>
      </c>
      <c r="B122" s="95" t="s">
        <v>23</v>
      </c>
      <c r="C122" s="95" t="s">
        <v>20</v>
      </c>
      <c r="D122" s="95" t="s">
        <v>21</v>
      </c>
      <c r="E122" s="95" t="s">
        <v>155</v>
      </c>
      <c r="F122" s="95" t="s">
        <v>156</v>
      </c>
      <c r="G122" s="95" t="s">
        <v>141</v>
      </c>
      <c r="H122" s="95">
        <v>4</v>
      </c>
      <c r="I122" s="95">
        <v>4</v>
      </c>
      <c r="J122" s="95">
        <v>4</v>
      </c>
      <c r="K122" s="95">
        <v>4</v>
      </c>
      <c r="L122" s="95">
        <v>4</v>
      </c>
      <c r="M122" s="95">
        <v>5</v>
      </c>
      <c r="N122" s="95">
        <v>3</v>
      </c>
      <c r="O122" s="95">
        <v>4</v>
      </c>
      <c r="P122" s="95">
        <v>5</v>
      </c>
      <c r="Q122" s="95">
        <v>5</v>
      </c>
      <c r="R122" s="95">
        <v>5</v>
      </c>
      <c r="S122" s="95">
        <v>5</v>
      </c>
      <c r="T122" s="95">
        <v>5</v>
      </c>
      <c r="U122" s="95">
        <v>5</v>
      </c>
      <c r="V122" s="95">
        <v>4</v>
      </c>
    </row>
    <row r="123" spans="1:23" x14ac:dyDescent="0.2">
      <c r="A123" s="94">
        <v>43866.443672557871</v>
      </c>
      <c r="B123" s="95" t="s">
        <v>19</v>
      </c>
      <c r="C123" s="95" t="s">
        <v>20</v>
      </c>
      <c r="D123" s="95" t="s">
        <v>21</v>
      </c>
      <c r="E123" s="95" t="s">
        <v>241</v>
      </c>
      <c r="F123" s="95" t="s">
        <v>242</v>
      </c>
      <c r="G123" s="95" t="s">
        <v>141</v>
      </c>
      <c r="H123" s="95">
        <v>5</v>
      </c>
      <c r="I123" s="95">
        <v>5</v>
      </c>
      <c r="J123" s="95">
        <v>5</v>
      </c>
      <c r="K123" s="95">
        <v>5</v>
      </c>
      <c r="L123" s="95">
        <v>5</v>
      </c>
      <c r="M123" s="95">
        <v>5</v>
      </c>
      <c r="N123" s="95">
        <v>2</v>
      </c>
      <c r="O123" s="95">
        <v>4</v>
      </c>
      <c r="P123" s="95">
        <v>5</v>
      </c>
      <c r="Q123" s="95">
        <v>5</v>
      </c>
      <c r="R123" s="95">
        <v>5</v>
      </c>
      <c r="S123" s="95">
        <v>5</v>
      </c>
      <c r="T123" s="95">
        <v>5</v>
      </c>
      <c r="U123" s="95">
        <v>5</v>
      </c>
      <c r="V123" s="95">
        <v>5</v>
      </c>
      <c r="W123" s="95" t="s">
        <v>243</v>
      </c>
    </row>
    <row r="124" spans="1:23" x14ac:dyDescent="0.2">
      <c r="A124" s="94">
        <v>43866.445051909723</v>
      </c>
      <c r="B124" s="95" t="s">
        <v>19</v>
      </c>
      <c r="C124" s="95" t="s">
        <v>20</v>
      </c>
      <c r="D124" s="95" t="s">
        <v>21</v>
      </c>
      <c r="E124" s="95" t="s">
        <v>166</v>
      </c>
      <c r="F124" s="95" t="s">
        <v>244</v>
      </c>
      <c r="G124" s="95" t="s">
        <v>141</v>
      </c>
      <c r="H124" s="95">
        <v>5</v>
      </c>
      <c r="I124" s="95">
        <v>5</v>
      </c>
      <c r="J124" s="95">
        <v>5</v>
      </c>
      <c r="K124" s="95">
        <v>5</v>
      </c>
      <c r="L124" s="95">
        <v>5</v>
      </c>
      <c r="M124" s="95">
        <v>5</v>
      </c>
      <c r="N124" s="95">
        <v>3</v>
      </c>
      <c r="O124" s="95">
        <v>4</v>
      </c>
      <c r="P124" s="95">
        <v>5</v>
      </c>
      <c r="Q124" s="95">
        <v>4</v>
      </c>
      <c r="R124" s="95">
        <v>5</v>
      </c>
      <c r="S124" s="95">
        <v>5</v>
      </c>
      <c r="T124" s="95">
        <v>5</v>
      </c>
      <c r="U124" s="95">
        <v>5</v>
      </c>
      <c r="V124" s="95">
        <v>5</v>
      </c>
    </row>
    <row r="125" spans="1:23" x14ac:dyDescent="0.2">
      <c r="A125" s="94">
        <v>43866.445370462963</v>
      </c>
      <c r="B125" s="95" t="s">
        <v>23</v>
      </c>
      <c r="C125" s="95" t="s">
        <v>24</v>
      </c>
      <c r="D125" s="95" t="s">
        <v>21</v>
      </c>
      <c r="E125" s="95" t="s">
        <v>245</v>
      </c>
      <c r="F125" s="95" t="s">
        <v>246</v>
      </c>
      <c r="G125" s="95" t="s">
        <v>141</v>
      </c>
      <c r="H125" s="95">
        <v>5</v>
      </c>
      <c r="I125" s="95">
        <v>5</v>
      </c>
      <c r="J125" s="95">
        <v>5</v>
      </c>
      <c r="K125" s="95">
        <v>5</v>
      </c>
      <c r="L125" s="95">
        <v>5</v>
      </c>
      <c r="M125" s="95">
        <v>5</v>
      </c>
      <c r="N125" s="95">
        <v>3</v>
      </c>
      <c r="O125" s="95">
        <v>5</v>
      </c>
      <c r="P125" s="95">
        <v>5</v>
      </c>
      <c r="Q125" s="95">
        <v>5</v>
      </c>
      <c r="R125" s="95">
        <v>5</v>
      </c>
      <c r="S125" s="95">
        <v>5</v>
      </c>
      <c r="T125" s="95">
        <v>5</v>
      </c>
      <c r="U125" s="95">
        <v>5</v>
      </c>
      <c r="V125" s="95">
        <v>5</v>
      </c>
      <c r="W125" s="95" t="s">
        <v>247</v>
      </c>
    </row>
    <row r="126" spans="1:23" x14ac:dyDescent="0.2">
      <c r="A126" s="94">
        <v>43866.446461990738</v>
      </c>
      <c r="B126" s="95" t="s">
        <v>23</v>
      </c>
      <c r="C126" s="95" t="s">
        <v>20</v>
      </c>
      <c r="D126" s="95" t="s">
        <v>21</v>
      </c>
      <c r="E126" s="95" t="s">
        <v>150</v>
      </c>
      <c r="F126" s="95" t="s">
        <v>248</v>
      </c>
      <c r="G126" s="95" t="s">
        <v>141</v>
      </c>
      <c r="H126" s="95">
        <v>4</v>
      </c>
      <c r="I126" s="95">
        <v>4</v>
      </c>
      <c r="J126" s="95">
        <v>4</v>
      </c>
      <c r="K126" s="95">
        <v>4</v>
      </c>
      <c r="L126" s="95">
        <v>4</v>
      </c>
      <c r="M126" s="95">
        <v>5</v>
      </c>
      <c r="N126" s="95">
        <v>3</v>
      </c>
      <c r="O126" s="95">
        <v>4</v>
      </c>
      <c r="P126" s="95">
        <v>4</v>
      </c>
      <c r="Q126" s="95">
        <v>5</v>
      </c>
      <c r="R126" s="95">
        <v>4</v>
      </c>
      <c r="S126" s="95">
        <v>5</v>
      </c>
      <c r="T126" s="95">
        <v>5</v>
      </c>
      <c r="U126" s="95">
        <v>5</v>
      </c>
      <c r="V126" s="95">
        <v>5</v>
      </c>
      <c r="W126" s="95" t="s">
        <v>28</v>
      </c>
    </row>
    <row r="127" spans="1:23" x14ac:dyDescent="0.2">
      <c r="A127" s="94">
        <v>43866.47321935185</v>
      </c>
      <c r="B127" s="95" t="s">
        <v>23</v>
      </c>
      <c r="C127" s="95" t="s">
        <v>20</v>
      </c>
      <c r="D127" s="95" t="s">
        <v>21</v>
      </c>
      <c r="E127" s="95" t="s">
        <v>139</v>
      </c>
      <c r="F127" s="95" t="s">
        <v>200</v>
      </c>
      <c r="G127" s="95" t="s">
        <v>141</v>
      </c>
      <c r="H127" s="95">
        <v>4</v>
      </c>
      <c r="I127" s="95">
        <v>2</v>
      </c>
      <c r="J127" s="95">
        <v>2</v>
      </c>
      <c r="K127" s="95">
        <v>4</v>
      </c>
      <c r="L127" s="95">
        <v>4</v>
      </c>
      <c r="M127" s="95">
        <v>4</v>
      </c>
      <c r="N127" s="95">
        <v>2</v>
      </c>
      <c r="O127" s="95">
        <v>4</v>
      </c>
      <c r="P127" s="95">
        <v>4</v>
      </c>
      <c r="Q127" s="95">
        <v>5</v>
      </c>
      <c r="R127" s="95">
        <v>5</v>
      </c>
      <c r="S127" s="95">
        <v>5</v>
      </c>
      <c r="T127" s="95">
        <v>5</v>
      </c>
      <c r="U127" s="95">
        <v>5</v>
      </c>
      <c r="V127" s="95">
        <v>5</v>
      </c>
      <c r="W127" s="95" t="s">
        <v>249</v>
      </c>
    </row>
    <row r="128" spans="1:23" x14ac:dyDescent="0.2">
      <c r="A128" s="94">
        <v>43866.483994560185</v>
      </c>
      <c r="B128" s="95" t="s">
        <v>23</v>
      </c>
      <c r="C128" s="95" t="s">
        <v>20</v>
      </c>
      <c r="D128" s="95" t="s">
        <v>21</v>
      </c>
      <c r="E128" s="95" t="s">
        <v>150</v>
      </c>
      <c r="F128" s="95" t="s">
        <v>157</v>
      </c>
      <c r="G128" s="95" t="s">
        <v>141</v>
      </c>
      <c r="H128" s="95">
        <v>5</v>
      </c>
      <c r="I128" s="95">
        <v>5</v>
      </c>
      <c r="J128" s="95">
        <v>5</v>
      </c>
      <c r="K128" s="95">
        <v>3</v>
      </c>
      <c r="L128" s="95">
        <v>3</v>
      </c>
      <c r="M128" s="95">
        <v>4</v>
      </c>
      <c r="N128" s="95">
        <v>2</v>
      </c>
      <c r="O128" s="95">
        <v>4</v>
      </c>
      <c r="P128" s="95">
        <v>4</v>
      </c>
      <c r="Q128" s="95">
        <v>4</v>
      </c>
      <c r="R128" s="95">
        <v>3</v>
      </c>
      <c r="S128" s="95">
        <v>4</v>
      </c>
      <c r="T128" s="95">
        <v>5</v>
      </c>
      <c r="U128" s="95">
        <v>4</v>
      </c>
      <c r="V128" s="95">
        <v>5</v>
      </c>
    </row>
    <row r="129" spans="1:23" x14ac:dyDescent="0.2">
      <c r="A129" s="94">
        <v>43866.870861215277</v>
      </c>
      <c r="B129" s="95" t="s">
        <v>23</v>
      </c>
      <c r="C129" s="95" t="s">
        <v>20</v>
      </c>
      <c r="D129" s="95" t="s">
        <v>21</v>
      </c>
      <c r="E129" s="95" t="s">
        <v>250</v>
      </c>
      <c r="F129" s="95" t="s">
        <v>146</v>
      </c>
      <c r="G129" s="95" t="s">
        <v>147</v>
      </c>
      <c r="H129" s="95">
        <v>5</v>
      </c>
      <c r="I129" s="95">
        <v>5</v>
      </c>
      <c r="J129" s="95">
        <v>4</v>
      </c>
      <c r="K129" s="95">
        <v>5</v>
      </c>
      <c r="L129" s="95">
        <v>5</v>
      </c>
      <c r="M129" s="95">
        <v>5</v>
      </c>
      <c r="N129" s="95">
        <v>5</v>
      </c>
      <c r="O129" s="95">
        <v>4</v>
      </c>
      <c r="P129" s="95">
        <v>5</v>
      </c>
      <c r="Q129" s="95">
        <v>5</v>
      </c>
      <c r="R129" s="95">
        <v>5</v>
      </c>
      <c r="S129" s="95">
        <v>5</v>
      </c>
      <c r="T129" s="95">
        <v>5</v>
      </c>
      <c r="U129" s="95">
        <v>5</v>
      </c>
      <c r="V129" s="95">
        <v>5</v>
      </c>
    </row>
    <row r="130" spans="1:23" x14ac:dyDescent="0.2">
      <c r="A130" s="94">
        <v>43867.560034374997</v>
      </c>
      <c r="B130" s="95" t="s">
        <v>19</v>
      </c>
      <c r="C130" s="95" t="s">
        <v>20</v>
      </c>
      <c r="D130" s="95" t="s">
        <v>21</v>
      </c>
      <c r="E130" s="95" t="s">
        <v>150</v>
      </c>
      <c r="F130" s="95" t="s">
        <v>251</v>
      </c>
      <c r="G130" s="95" t="s">
        <v>149</v>
      </c>
      <c r="H130" s="95">
        <v>4</v>
      </c>
      <c r="I130" s="95">
        <v>4</v>
      </c>
      <c r="J130" s="95">
        <v>4</v>
      </c>
      <c r="K130" s="95">
        <v>4</v>
      </c>
      <c r="L130" s="95">
        <v>5</v>
      </c>
      <c r="M130" s="95">
        <v>5</v>
      </c>
      <c r="N130" s="95">
        <v>2</v>
      </c>
      <c r="O130" s="95">
        <v>5</v>
      </c>
      <c r="P130" s="95">
        <v>4</v>
      </c>
      <c r="Q130" s="95">
        <v>4</v>
      </c>
      <c r="R130" s="95">
        <v>4</v>
      </c>
      <c r="S130" s="95">
        <v>5</v>
      </c>
      <c r="T130" s="95">
        <v>5</v>
      </c>
      <c r="U130" s="95">
        <v>5</v>
      </c>
      <c r="V130" s="95">
        <v>4</v>
      </c>
    </row>
    <row r="131" spans="1:23" x14ac:dyDescent="0.2">
      <c r="A131" s="94">
        <v>43867.843243148149</v>
      </c>
      <c r="B131" s="95" t="s">
        <v>19</v>
      </c>
      <c r="C131" s="95" t="s">
        <v>20</v>
      </c>
      <c r="D131" s="95" t="s">
        <v>21</v>
      </c>
      <c r="E131" s="95" t="s">
        <v>182</v>
      </c>
      <c r="F131" s="95" t="s">
        <v>156</v>
      </c>
      <c r="G131" s="95" t="s">
        <v>133</v>
      </c>
      <c r="H131" s="95">
        <v>5</v>
      </c>
      <c r="I131" s="95">
        <v>5</v>
      </c>
      <c r="J131" s="95">
        <v>5</v>
      </c>
      <c r="K131" s="95">
        <v>5</v>
      </c>
      <c r="L131" s="95">
        <v>5</v>
      </c>
      <c r="M131" s="95">
        <v>5</v>
      </c>
      <c r="N131" s="95">
        <v>2</v>
      </c>
      <c r="O131" s="95">
        <v>4</v>
      </c>
      <c r="P131" s="95">
        <v>3</v>
      </c>
      <c r="Q131" s="95">
        <v>5</v>
      </c>
      <c r="R131" s="95">
        <v>5</v>
      </c>
      <c r="S131" s="95">
        <v>5</v>
      </c>
      <c r="T131" s="95">
        <v>5</v>
      </c>
      <c r="U131" s="95">
        <v>5</v>
      </c>
      <c r="V131" s="95">
        <v>5</v>
      </c>
    </row>
    <row r="132" spans="1:23" x14ac:dyDescent="0.2">
      <c r="A132" s="94">
        <v>43868.343926284724</v>
      </c>
      <c r="B132" s="95" t="s">
        <v>19</v>
      </c>
      <c r="C132" s="95" t="s">
        <v>20</v>
      </c>
      <c r="D132" s="95" t="s">
        <v>21</v>
      </c>
      <c r="E132" s="95" t="s">
        <v>252</v>
      </c>
      <c r="F132" s="95" t="s">
        <v>253</v>
      </c>
      <c r="G132" s="95" t="s">
        <v>149</v>
      </c>
      <c r="H132" s="95">
        <v>5</v>
      </c>
      <c r="I132" s="95">
        <v>5</v>
      </c>
      <c r="J132" s="95">
        <v>5</v>
      </c>
      <c r="K132" s="95">
        <v>5</v>
      </c>
      <c r="L132" s="95">
        <v>5</v>
      </c>
      <c r="M132" s="95">
        <v>5</v>
      </c>
      <c r="N132" s="95">
        <v>3</v>
      </c>
      <c r="O132" s="95">
        <v>4</v>
      </c>
      <c r="P132" s="95">
        <v>4</v>
      </c>
      <c r="Q132" s="95">
        <v>4</v>
      </c>
      <c r="R132" s="95">
        <v>4</v>
      </c>
      <c r="S132" s="95">
        <v>5</v>
      </c>
      <c r="T132" s="95">
        <v>5</v>
      </c>
      <c r="U132" s="95">
        <v>5</v>
      </c>
      <c r="V132" s="95">
        <v>4</v>
      </c>
    </row>
    <row r="133" spans="1:23" x14ac:dyDescent="0.2">
      <c r="A133" s="94">
        <v>43868.433077928239</v>
      </c>
      <c r="B133" s="95" t="s">
        <v>23</v>
      </c>
      <c r="C133" s="95" t="s">
        <v>24</v>
      </c>
      <c r="D133" s="95" t="s">
        <v>125</v>
      </c>
      <c r="E133" s="95" t="s">
        <v>139</v>
      </c>
      <c r="F133" s="95" t="s">
        <v>254</v>
      </c>
      <c r="G133" s="95" t="s">
        <v>141</v>
      </c>
      <c r="H133" s="95">
        <v>3</v>
      </c>
      <c r="I133" s="95">
        <v>2</v>
      </c>
      <c r="J133" s="95">
        <v>3</v>
      </c>
      <c r="K133" s="95">
        <v>4</v>
      </c>
      <c r="L133" s="95">
        <v>4</v>
      </c>
      <c r="M133" s="95">
        <v>5</v>
      </c>
      <c r="N133" s="95">
        <v>3</v>
      </c>
      <c r="O133" s="95">
        <v>4</v>
      </c>
      <c r="P133" s="95">
        <v>5</v>
      </c>
      <c r="Q133" s="95">
        <v>5</v>
      </c>
      <c r="R133" s="95">
        <v>4</v>
      </c>
      <c r="S133" s="95">
        <v>5</v>
      </c>
      <c r="T133" s="95">
        <v>5</v>
      </c>
      <c r="U133" s="95">
        <v>5</v>
      </c>
      <c r="V133" s="95">
        <v>4</v>
      </c>
    </row>
    <row r="134" spans="1:23" x14ac:dyDescent="0.2">
      <c r="A134" s="94">
        <v>43868.466144583334</v>
      </c>
      <c r="B134" s="95" t="s">
        <v>23</v>
      </c>
      <c r="C134" s="95" t="s">
        <v>143</v>
      </c>
      <c r="D134" s="95" t="s">
        <v>21</v>
      </c>
      <c r="E134" s="95" t="s">
        <v>139</v>
      </c>
      <c r="F134" s="95" t="s">
        <v>134</v>
      </c>
      <c r="G134" s="95" t="s">
        <v>141</v>
      </c>
      <c r="H134" s="95">
        <v>5</v>
      </c>
      <c r="I134" s="95">
        <v>4</v>
      </c>
      <c r="J134" s="95">
        <v>4</v>
      </c>
      <c r="K134" s="95">
        <v>4</v>
      </c>
      <c r="L134" s="95">
        <v>5</v>
      </c>
      <c r="M134" s="95">
        <v>5</v>
      </c>
      <c r="N134" s="95">
        <v>2</v>
      </c>
      <c r="O134" s="95">
        <v>3</v>
      </c>
      <c r="P134" s="95">
        <v>4</v>
      </c>
      <c r="Q134" s="95">
        <v>5</v>
      </c>
      <c r="R134" s="95">
        <v>5</v>
      </c>
      <c r="S134" s="95">
        <v>5</v>
      </c>
      <c r="T134" s="95">
        <v>5</v>
      </c>
      <c r="U134" s="95">
        <v>5</v>
      </c>
      <c r="V134" s="95">
        <v>5</v>
      </c>
    </row>
    <row r="135" spans="1:23" x14ac:dyDescent="0.2">
      <c r="A135" s="94">
        <v>43868.467325219906</v>
      </c>
      <c r="B135" s="95" t="s">
        <v>23</v>
      </c>
      <c r="C135" s="95" t="s">
        <v>24</v>
      </c>
      <c r="D135" s="95" t="s">
        <v>125</v>
      </c>
      <c r="E135" s="95" t="s">
        <v>137</v>
      </c>
      <c r="F135" s="95" t="s">
        <v>134</v>
      </c>
      <c r="G135" s="95" t="s">
        <v>141</v>
      </c>
      <c r="H135" s="95">
        <v>3</v>
      </c>
      <c r="I135" s="95">
        <v>2</v>
      </c>
      <c r="J135" s="95">
        <v>1</v>
      </c>
      <c r="K135" s="95">
        <v>4</v>
      </c>
      <c r="L135" s="95">
        <v>4</v>
      </c>
      <c r="M135" s="95">
        <v>5</v>
      </c>
      <c r="N135" s="95">
        <v>2</v>
      </c>
      <c r="O135" s="95">
        <v>4</v>
      </c>
      <c r="P135" s="95">
        <v>4</v>
      </c>
      <c r="Q135" s="95">
        <v>4</v>
      </c>
      <c r="R135" s="95">
        <v>5</v>
      </c>
      <c r="S135" s="95">
        <v>5</v>
      </c>
      <c r="T135" s="95">
        <v>5</v>
      </c>
      <c r="U135" s="95">
        <v>5</v>
      </c>
      <c r="V135" s="95">
        <v>5</v>
      </c>
    </row>
    <row r="136" spans="1:23" x14ac:dyDescent="0.2">
      <c r="A136" s="94">
        <v>43868.47249724537</v>
      </c>
      <c r="B136" s="95" t="s">
        <v>23</v>
      </c>
      <c r="C136" s="95" t="s">
        <v>143</v>
      </c>
      <c r="D136" s="95" t="s">
        <v>125</v>
      </c>
      <c r="E136" s="95" t="s">
        <v>25</v>
      </c>
      <c r="F136" s="95" t="s">
        <v>255</v>
      </c>
      <c r="G136" s="95" t="s">
        <v>141</v>
      </c>
      <c r="H136" s="95">
        <v>5</v>
      </c>
      <c r="I136" s="95">
        <v>5</v>
      </c>
      <c r="J136" s="95">
        <v>4</v>
      </c>
      <c r="K136" s="95">
        <v>5</v>
      </c>
      <c r="L136" s="95">
        <v>4</v>
      </c>
      <c r="M136" s="95">
        <v>5</v>
      </c>
      <c r="N136" s="95">
        <v>4</v>
      </c>
      <c r="O136" s="95">
        <v>5</v>
      </c>
      <c r="P136" s="95">
        <v>4</v>
      </c>
      <c r="Q136" s="95">
        <v>4</v>
      </c>
      <c r="R136" s="95">
        <v>4</v>
      </c>
      <c r="S136" s="95">
        <v>5</v>
      </c>
      <c r="T136" s="95">
        <v>5</v>
      </c>
      <c r="U136" s="95">
        <v>5</v>
      </c>
      <c r="V136" s="95">
        <v>5</v>
      </c>
    </row>
    <row r="137" spans="1:23" x14ac:dyDescent="0.2">
      <c r="A137" s="94">
        <v>43868.480470092589</v>
      </c>
      <c r="B137" s="95" t="s">
        <v>23</v>
      </c>
      <c r="C137" s="95" t="s">
        <v>20</v>
      </c>
      <c r="D137" s="95" t="s">
        <v>21</v>
      </c>
      <c r="E137" s="95" t="s">
        <v>139</v>
      </c>
      <c r="F137" s="95" t="s">
        <v>200</v>
      </c>
      <c r="G137" s="95" t="s">
        <v>141</v>
      </c>
      <c r="H137" s="95">
        <v>3</v>
      </c>
      <c r="I137" s="95">
        <v>3</v>
      </c>
      <c r="J137" s="95">
        <v>3</v>
      </c>
      <c r="K137" s="95">
        <v>4</v>
      </c>
      <c r="L137" s="95">
        <v>4</v>
      </c>
      <c r="M137" s="95">
        <v>4</v>
      </c>
      <c r="N137" s="95">
        <v>3</v>
      </c>
      <c r="O137" s="95">
        <v>4</v>
      </c>
      <c r="P137" s="95">
        <v>4</v>
      </c>
      <c r="Q137" s="95">
        <v>4</v>
      </c>
      <c r="R137" s="95">
        <v>4</v>
      </c>
      <c r="S137" s="95">
        <v>4</v>
      </c>
      <c r="T137" s="95">
        <v>5</v>
      </c>
      <c r="U137" s="95">
        <v>5</v>
      </c>
      <c r="V137" s="95">
        <v>5</v>
      </c>
    </row>
    <row r="138" spans="1:23" x14ac:dyDescent="0.2">
      <c r="A138" s="94">
        <v>43868.598411585648</v>
      </c>
      <c r="B138" s="95" t="s">
        <v>23</v>
      </c>
      <c r="C138" s="95" t="s">
        <v>20</v>
      </c>
      <c r="D138" s="95" t="s">
        <v>21</v>
      </c>
      <c r="E138" s="95" t="s">
        <v>175</v>
      </c>
      <c r="F138" s="95" t="s">
        <v>175</v>
      </c>
      <c r="G138" s="95" t="s">
        <v>133</v>
      </c>
      <c r="H138" s="95">
        <v>4</v>
      </c>
      <c r="I138" s="95">
        <v>3</v>
      </c>
      <c r="J138" s="95">
        <v>4</v>
      </c>
      <c r="K138" s="95">
        <v>4</v>
      </c>
      <c r="L138" s="95">
        <v>4</v>
      </c>
      <c r="M138" s="95">
        <v>4</v>
      </c>
      <c r="N138" s="95">
        <v>3</v>
      </c>
      <c r="O138" s="95">
        <v>5</v>
      </c>
      <c r="P138" s="95">
        <v>5</v>
      </c>
      <c r="Q138" s="95">
        <v>5</v>
      </c>
      <c r="R138" s="95">
        <v>5</v>
      </c>
      <c r="S138" s="95">
        <v>5</v>
      </c>
      <c r="T138" s="95">
        <v>5</v>
      </c>
      <c r="U138" s="95">
        <v>5</v>
      </c>
      <c r="V138" s="95">
        <v>5</v>
      </c>
    </row>
    <row r="139" spans="1:23" x14ac:dyDescent="0.2">
      <c r="A139" s="94">
        <v>43868.598723645831</v>
      </c>
      <c r="B139" s="95" t="s">
        <v>23</v>
      </c>
      <c r="C139" s="95" t="s">
        <v>20</v>
      </c>
      <c r="D139" s="95" t="s">
        <v>21</v>
      </c>
      <c r="E139" s="95" t="s">
        <v>176</v>
      </c>
      <c r="F139" s="95" t="s">
        <v>175</v>
      </c>
      <c r="G139" s="95" t="s">
        <v>133</v>
      </c>
      <c r="H139" s="95">
        <v>4</v>
      </c>
      <c r="I139" s="95">
        <v>4</v>
      </c>
      <c r="J139" s="95">
        <v>4</v>
      </c>
      <c r="K139" s="95">
        <v>4</v>
      </c>
      <c r="L139" s="95">
        <v>4</v>
      </c>
      <c r="M139" s="95">
        <v>4</v>
      </c>
      <c r="N139" s="95">
        <v>4</v>
      </c>
      <c r="O139" s="95">
        <v>4</v>
      </c>
      <c r="P139" s="95">
        <v>5</v>
      </c>
      <c r="Q139" s="95">
        <v>5</v>
      </c>
      <c r="R139" s="95">
        <v>5</v>
      </c>
      <c r="S139" s="95">
        <v>5</v>
      </c>
      <c r="T139" s="95">
        <v>5</v>
      </c>
      <c r="U139" s="95">
        <v>5</v>
      </c>
      <c r="V139" s="95">
        <v>4</v>
      </c>
    </row>
    <row r="140" spans="1:23" x14ac:dyDescent="0.2">
      <c r="A140" s="94">
        <v>43868.732655462962</v>
      </c>
      <c r="B140" s="95" t="s">
        <v>23</v>
      </c>
      <c r="C140" s="95" t="s">
        <v>24</v>
      </c>
      <c r="D140" s="95" t="s">
        <v>125</v>
      </c>
      <c r="E140" s="95" t="s">
        <v>25</v>
      </c>
      <c r="F140" s="95" t="s">
        <v>188</v>
      </c>
      <c r="G140" s="95" t="s">
        <v>133</v>
      </c>
      <c r="H140" s="95">
        <v>5</v>
      </c>
      <c r="I140" s="95">
        <v>5</v>
      </c>
      <c r="J140" s="95">
        <v>5</v>
      </c>
      <c r="K140" s="95">
        <v>5</v>
      </c>
      <c r="L140" s="95">
        <v>5</v>
      </c>
      <c r="M140" s="95">
        <v>5</v>
      </c>
      <c r="N140" s="95">
        <v>2</v>
      </c>
      <c r="O140" s="95">
        <v>4</v>
      </c>
      <c r="P140" s="95">
        <v>4</v>
      </c>
      <c r="Q140" s="95">
        <v>4</v>
      </c>
      <c r="R140" s="95">
        <v>4</v>
      </c>
      <c r="S140" s="95">
        <v>5</v>
      </c>
      <c r="T140" s="95">
        <v>5</v>
      </c>
      <c r="U140" s="95">
        <v>5</v>
      </c>
      <c r="V140" s="95">
        <v>5</v>
      </c>
      <c r="W140" s="95" t="s">
        <v>256</v>
      </c>
    </row>
    <row r="141" spans="1:23" x14ac:dyDescent="0.2">
      <c r="A141" s="94">
        <v>43868.73409377315</v>
      </c>
      <c r="B141" s="95" t="s">
        <v>23</v>
      </c>
      <c r="C141" s="95" t="s">
        <v>20</v>
      </c>
      <c r="D141" s="95" t="s">
        <v>21</v>
      </c>
      <c r="E141" s="95" t="s">
        <v>154</v>
      </c>
      <c r="F141" s="95" t="s">
        <v>200</v>
      </c>
      <c r="G141" s="95" t="s">
        <v>141</v>
      </c>
      <c r="H141" s="95">
        <v>4</v>
      </c>
      <c r="I141" s="95">
        <v>3</v>
      </c>
      <c r="J141" s="95">
        <v>3</v>
      </c>
      <c r="K141" s="95">
        <v>4</v>
      </c>
      <c r="L141" s="95">
        <v>5</v>
      </c>
      <c r="M141" s="95">
        <v>5</v>
      </c>
      <c r="N141" s="95">
        <v>1</v>
      </c>
      <c r="O141" s="95">
        <v>3</v>
      </c>
      <c r="P141" s="95">
        <v>3</v>
      </c>
      <c r="Q141" s="95">
        <v>4</v>
      </c>
      <c r="R141" s="95">
        <v>4</v>
      </c>
      <c r="S141" s="95">
        <v>4</v>
      </c>
      <c r="T141" s="95">
        <v>4</v>
      </c>
      <c r="U141" s="95">
        <v>4</v>
      </c>
      <c r="V141" s="95">
        <v>3</v>
      </c>
    </row>
    <row r="142" spans="1:23" x14ac:dyDescent="0.2">
      <c r="A142" s="94">
        <v>43868.888440729163</v>
      </c>
      <c r="B142" s="95" t="s">
        <v>23</v>
      </c>
      <c r="C142" s="95" t="s">
        <v>143</v>
      </c>
      <c r="D142" s="95" t="s">
        <v>21</v>
      </c>
      <c r="E142" s="95" t="s">
        <v>233</v>
      </c>
      <c r="F142" s="95" t="s">
        <v>257</v>
      </c>
      <c r="G142" s="95" t="s">
        <v>141</v>
      </c>
      <c r="H142" s="95">
        <v>5</v>
      </c>
      <c r="I142" s="95">
        <v>5</v>
      </c>
      <c r="J142" s="95">
        <v>5</v>
      </c>
      <c r="K142" s="95">
        <v>5</v>
      </c>
      <c r="L142" s="95">
        <v>5</v>
      </c>
      <c r="M142" s="95">
        <v>5</v>
      </c>
      <c r="N142" s="95">
        <v>2</v>
      </c>
      <c r="O142" s="95">
        <v>4</v>
      </c>
      <c r="P142" s="95">
        <v>4</v>
      </c>
      <c r="Q142" s="95">
        <v>5</v>
      </c>
      <c r="R142" s="95">
        <v>5</v>
      </c>
      <c r="S142" s="95">
        <v>5</v>
      </c>
      <c r="T142" s="95">
        <v>5</v>
      </c>
      <c r="U142" s="95">
        <v>5</v>
      </c>
      <c r="V142" s="95">
        <v>5</v>
      </c>
    </row>
    <row r="143" spans="1:23" x14ac:dyDescent="0.2">
      <c r="A143" s="94">
        <v>43869.066366655097</v>
      </c>
      <c r="B143" s="95" t="s">
        <v>19</v>
      </c>
      <c r="C143" s="95" t="s">
        <v>24</v>
      </c>
      <c r="D143" s="95" t="s">
        <v>21</v>
      </c>
      <c r="E143" s="95" t="s">
        <v>150</v>
      </c>
      <c r="F143" s="95" t="s">
        <v>157</v>
      </c>
      <c r="G143" s="95" t="s">
        <v>147</v>
      </c>
      <c r="H143" s="95">
        <v>4</v>
      </c>
      <c r="I143" s="95">
        <v>4</v>
      </c>
      <c r="J143" s="95">
        <v>4</v>
      </c>
      <c r="K143" s="95">
        <v>3</v>
      </c>
      <c r="L143" s="95">
        <v>4</v>
      </c>
      <c r="M143" s="95">
        <v>5</v>
      </c>
      <c r="N143" s="95">
        <v>3</v>
      </c>
      <c r="O143" s="95">
        <v>4</v>
      </c>
      <c r="P143" s="95">
        <v>4</v>
      </c>
      <c r="Q143" s="95">
        <v>4</v>
      </c>
      <c r="R143" s="95">
        <v>5</v>
      </c>
      <c r="S143" s="95">
        <v>4</v>
      </c>
      <c r="T143" s="95">
        <v>5</v>
      </c>
      <c r="U143" s="95">
        <v>4</v>
      </c>
      <c r="V143" s="95">
        <v>5</v>
      </c>
      <c r="W143" s="95" t="s">
        <v>258</v>
      </c>
    </row>
    <row r="144" spans="1:23" x14ac:dyDescent="0.2">
      <c r="A144" s="94">
        <v>43870.557548506942</v>
      </c>
      <c r="B144" s="95" t="s">
        <v>23</v>
      </c>
      <c r="C144" s="95" t="s">
        <v>24</v>
      </c>
      <c r="D144" s="95" t="s">
        <v>21</v>
      </c>
      <c r="E144" s="95" t="s">
        <v>135</v>
      </c>
      <c r="F144" s="95" t="s">
        <v>259</v>
      </c>
      <c r="G144" s="95" t="s">
        <v>149</v>
      </c>
      <c r="H144" s="95">
        <v>4</v>
      </c>
      <c r="I144" s="95">
        <v>4</v>
      </c>
      <c r="J144" s="95">
        <v>4</v>
      </c>
      <c r="K144" s="95">
        <v>4</v>
      </c>
      <c r="L144" s="95">
        <v>4</v>
      </c>
      <c r="M144" s="95">
        <v>4</v>
      </c>
      <c r="N144" s="95">
        <v>3</v>
      </c>
      <c r="O144" s="95">
        <v>4</v>
      </c>
      <c r="P144" s="95">
        <v>4</v>
      </c>
      <c r="Q144" s="95">
        <v>4</v>
      </c>
      <c r="R144" s="95">
        <v>4</v>
      </c>
      <c r="S144" s="95">
        <v>5</v>
      </c>
      <c r="T144" s="95">
        <v>4</v>
      </c>
      <c r="U144" s="95">
        <v>5</v>
      </c>
      <c r="V144" s="95">
        <v>4</v>
      </c>
    </row>
    <row r="145" spans="1:22" x14ac:dyDescent="0.2">
      <c r="A145" s="94">
        <v>43870.923627349533</v>
      </c>
      <c r="B145" s="95" t="s">
        <v>23</v>
      </c>
      <c r="C145" s="95" t="s">
        <v>20</v>
      </c>
      <c r="D145" s="95" t="s">
        <v>21</v>
      </c>
      <c r="E145" s="95" t="s">
        <v>182</v>
      </c>
      <c r="F145" s="95" t="s">
        <v>237</v>
      </c>
      <c r="G145" s="95" t="s">
        <v>147</v>
      </c>
      <c r="H145" s="95">
        <v>4</v>
      </c>
      <c r="I145" s="95">
        <v>5</v>
      </c>
      <c r="J145" s="95">
        <v>5</v>
      </c>
      <c r="K145" s="95">
        <v>4</v>
      </c>
      <c r="L145" s="95">
        <v>4</v>
      </c>
      <c r="M145" s="95">
        <v>5</v>
      </c>
      <c r="N145" s="95">
        <v>3</v>
      </c>
      <c r="O145" s="95">
        <v>5</v>
      </c>
      <c r="P145" s="95">
        <v>4</v>
      </c>
      <c r="Q145" s="95">
        <v>4</v>
      </c>
      <c r="R145" s="95">
        <v>4</v>
      </c>
      <c r="S145" s="95">
        <v>4</v>
      </c>
      <c r="T145" s="95">
        <v>4</v>
      </c>
      <c r="U145" s="95">
        <v>4</v>
      </c>
      <c r="V145" s="95">
        <v>4</v>
      </c>
    </row>
    <row r="146" spans="1:22" ht="23.25" x14ac:dyDescent="0.2">
      <c r="H146" s="1">
        <f>AVERAGE(H2:H145)</f>
        <v>4.520833333333333</v>
      </c>
      <c r="I146" s="1">
        <f t="shared" ref="I146:U146" si="0">AVERAGE(I2:I145)</f>
        <v>4.3611111111111107</v>
      </c>
      <c r="J146" s="1">
        <f t="shared" si="0"/>
        <v>4.3680555555555554</v>
      </c>
      <c r="K146" s="1">
        <f>AVERAGE(K2:K145)</f>
        <v>4.458333333333333</v>
      </c>
      <c r="L146" s="1">
        <f>AVERAGE(L2:L145)</f>
        <v>4.4652777777777777</v>
      </c>
      <c r="M146" s="1">
        <f t="shared" si="0"/>
        <v>4.625</v>
      </c>
      <c r="N146" s="1">
        <f t="shared" si="0"/>
        <v>2.9513888888888888</v>
      </c>
      <c r="O146" s="1">
        <f t="shared" si="0"/>
        <v>4.1527777777777777</v>
      </c>
      <c r="P146" s="1">
        <f t="shared" si="0"/>
        <v>4.3263888888888893</v>
      </c>
      <c r="Q146" s="1">
        <f t="shared" si="0"/>
        <v>4.4236111111111107</v>
      </c>
      <c r="R146" s="1">
        <f t="shared" si="0"/>
        <v>4.3819444444444446</v>
      </c>
      <c r="S146" s="1">
        <f t="shared" si="0"/>
        <v>4.6597222222222223</v>
      </c>
      <c r="T146" s="1">
        <f t="shared" si="0"/>
        <v>4.7847222222222223</v>
      </c>
      <c r="U146" s="1">
        <f t="shared" si="0"/>
        <v>4.6875</v>
      </c>
      <c r="V146" s="1">
        <f>AVERAGE(V2:V145)</f>
        <v>4.729166666666667</v>
      </c>
    </row>
    <row r="147" spans="1:22" ht="23.25" x14ac:dyDescent="0.2">
      <c r="H147" s="2">
        <f>STDEV(H2:H145)</f>
        <v>0.59094271017864897</v>
      </c>
      <c r="I147" s="2">
        <f t="shared" ref="I147:V147" si="1">STDEV(I2:I145)</f>
        <v>0.81602062834812306</v>
      </c>
      <c r="J147" s="2">
        <f t="shared" si="1"/>
        <v>0.82569341723766942</v>
      </c>
      <c r="K147" s="2">
        <f t="shared" si="1"/>
        <v>0.74678799380567684</v>
      </c>
      <c r="L147" s="2">
        <f t="shared" si="1"/>
        <v>0.66808561115951481</v>
      </c>
      <c r="M147" s="2">
        <f t="shared" si="1"/>
        <v>0.61308574104616553</v>
      </c>
      <c r="N147" s="2">
        <f t="shared" si="1"/>
        <v>1.0127153909625659</v>
      </c>
      <c r="O147" s="2">
        <f t="shared" si="1"/>
        <v>0.62934580802301743</v>
      </c>
      <c r="P147" s="2">
        <f t="shared" si="1"/>
        <v>0.73693621201226112</v>
      </c>
      <c r="Q147" s="2">
        <f t="shared" si="1"/>
        <v>0.6097100206215319</v>
      </c>
      <c r="R147" s="2">
        <f t="shared" si="1"/>
        <v>0.66895731179491991</v>
      </c>
      <c r="S147" s="2">
        <f t="shared" si="1"/>
        <v>0.62760722700653315</v>
      </c>
      <c r="T147" s="2">
        <f t="shared" si="1"/>
        <v>0.47545626881834524</v>
      </c>
      <c r="U147" s="2">
        <f t="shared" si="1"/>
        <v>0.56057849740090082</v>
      </c>
      <c r="V147" s="2">
        <f t="shared" si="1"/>
        <v>0.51845318621231973</v>
      </c>
    </row>
    <row r="148" spans="1:22" ht="23.25" x14ac:dyDescent="0.2">
      <c r="H148" s="50">
        <f>AVERAGE(H114:H147)</f>
        <v>4.1797581189268227</v>
      </c>
      <c r="I148" s="50">
        <f t="shared" ref="I148:V148" si="2">AVERAGE(I114:I147)</f>
        <v>3.9757979923370366</v>
      </c>
      <c r="J148" s="50">
        <f t="shared" si="2"/>
        <v>3.9762867344939177</v>
      </c>
      <c r="K148" s="50">
        <f t="shared" si="2"/>
        <v>4.1825035684452647</v>
      </c>
      <c r="L148" s="50">
        <f t="shared" si="2"/>
        <v>4.2980400996746262</v>
      </c>
      <c r="M148" s="50">
        <f t="shared" si="2"/>
        <v>4.5658260512072406</v>
      </c>
      <c r="N148" s="50">
        <f t="shared" si="2"/>
        <v>2.7930618905838664</v>
      </c>
      <c r="O148" s="50">
        <f t="shared" si="2"/>
        <v>4.0230036348764937</v>
      </c>
      <c r="P148" s="50">
        <f t="shared" si="2"/>
        <v>4.148921326497093</v>
      </c>
      <c r="Q148" s="50">
        <f t="shared" si="2"/>
        <v>4.2950976803450773</v>
      </c>
      <c r="R148" s="50">
        <f t="shared" si="2"/>
        <v>4.3838500516540995</v>
      </c>
      <c r="S148" s="50">
        <f t="shared" si="2"/>
        <v>4.6849214543890811</v>
      </c>
      <c r="T148" s="50">
        <f t="shared" si="2"/>
        <v>4.7135346615011926</v>
      </c>
      <c r="U148" s="50">
        <f t="shared" si="2"/>
        <v>4.6249434852176741</v>
      </c>
      <c r="V148" s="50">
        <f t="shared" si="2"/>
        <v>4.4778711721434998</v>
      </c>
    </row>
    <row r="149" spans="1:22" ht="23.25" x14ac:dyDescent="0.2">
      <c r="H149" s="50">
        <f>STDEV(H2:H145)</f>
        <v>0.59094271017864897</v>
      </c>
      <c r="I149" s="50">
        <f t="shared" ref="I149:V149" si="3">STDEV(I2:I145)</f>
        <v>0.81602062834812306</v>
      </c>
      <c r="J149" s="50">
        <f t="shared" si="3"/>
        <v>0.82569341723766942</v>
      </c>
      <c r="K149" s="50">
        <f t="shared" si="3"/>
        <v>0.74678799380567684</v>
      </c>
      <c r="L149" s="50">
        <f t="shared" si="3"/>
        <v>0.66808561115951481</v>
      </c>
      <c r="M149" s="50">
        <f t="shared" si="3"/>
        <v>0.61308574104616553</v>
      </c>
      <c r="N149" s="50">
        <f t="shared" si="3"/>
        <v>1.0127153909625659</v>
      </c>
      <c r="O149" s="50">
        <f t="shared" si="3"/>
        <v>0.62934580802301743</v>
      </c>
      <c r="P149" s="50">
        <f t="shared" si="3"/>
        <v>0.73693621201226112</v>
      </c>
      <c r="Q149" s="50">
        <f t="shared" si="3"/>
        <v>0.6097100206215319</v>
      </c>
      <c r="R149" s="50">
        <f t="shared" si="3"/>
        <v>0.66895731179491991</v>
      </c>
      <c r="S149" s="50">
        <f t="shared" si="3"/>
        <v>0.62760722700653315</v>
      </c>
      <c r="T149" s="50">
        <f t="shared" si="3"/>
        <v>0.47545626881834524</v>
      </c>
      <c r="U149" s="50">
        <f t="shared" si="3"/>
        <v>0.56057849740090082</v>
      </c>
      <c r="V149" s="50">
        <f t="shared" si="3"/>
        <v>0.51845318621231973</v>
      </c>
    </row>
    <row r="150" spans="1:22" x14ac:dyDescent="0.2">
      <c r="A150" s="94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</row>
    <row r="151" spans="1:22" x14ac:dyDescent="0.2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</row>
    <row r="152" spans="1:22" x14ac:dyDescent="0.2">
      <c r="A152" s="94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</row>
    <row r="153" spans="1:22" x14ac:dyDescent="0.2">
      <c r="A153" s="94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</row>
    <row r="154" spans="1:22" x14ac:dyDescent="0.2">
      <c r="A154" s="94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</row>
    <row r="155" spans="1:22" x14ac:dyDescent="0.2">
      <c r="A155" s="94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</row>
    <row r="156" spans="1:22" x14ac:dyDescent="0.2">
      <c r="A156" s="94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</row>
    <row r="157" spans="1:22" x14ac:dyDescent="0.2">
      <c r="A157" s="94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</row>
    <row r="158" spans="1:22" x14ac:dyDescent="0.2">
      <c r="A158" s="94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</row>
    <row r="159" spans="1:22" x14ac:dyDescent="0.2">
      <c r="A159" s="94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</row>
    <row r="160" spans="1:22" x14ac:dyDescent="0.2">
      <c r="A160" s="94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</row>
    <row r="161" spans="1:22" x14ac:dyDescent="0.2">
      <c r="A161" s="94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</row>
    <row r="162" spans="1:22" x14ac:dyDescent="0.2">
      <c r="A162" s="94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</row>
    <row r="163" spans="1:22" x14ac:dyDescent="0.2">
      <c r="A163" s="94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</row>
    <row r="164" spans="1:22" x14ac:dyDescent="0.2">
      <c r="A164" s="94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</row>
    <row r="165" spans="1:22" x14ac:dyDescent="0.2">
      <c r="A165" s="94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</row>
    <row r="166" spans="1:22" x14ac:dyDescent="0.2">
      <c r="A166" s="94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</row>
    <row r="167" spans="1:22" x14ac:dyDescent="0.2">
      <c r="A167" s="94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</row>
    <row r="168" spans="1:22" x14ac:dyDescent="0.2">
      <c r="A168" s="94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</row>
    <row r="169" spans="1:22" x14ac:dyDescent="0.2">
      <c r="A169" s="94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</row>
    <row r="170" spans="1:22" x14ac:dyDescent="0.2">
      <c r="A170" s="94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</row>
    <row r="171" spans="1:22" x14ac:dyDescent="0.2">
      <c r="A171" s="94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</row>
    <row r="172" spans="1:22" x14ac:dyDescent="0.2">
      <c r="A172" s="94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</row>
    <row r="173" spans="1:22" x14ac:dyDescent="0.2">
      <c r="A173" s="94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</row>
    <row r="174" spans="1:22" x14ac:dyDescent="0.2">
      <c r="A174" s="94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</row>
    <row r="175" spans="1:22" x14ac:dyDescent="0.2">
      <c r="A175" s="94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</row>
    <row r="176" spans="1:22" x14ac:dyDescent="0.2">
      <c r="A176" s="94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</row>
    <row r="177" spans="1:22" x14ac:dyDescent="0.2">
      <c r="A177" s="94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</row>
    <row r="178" spans="1:22" x14ac:dyDescent="0.2">
      <c r="A178" s="94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</row>
    <row r="179" spans="1:22" x14ac:dyDescent="0.2">
      <c r="A179" s="94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</row>
    <row r="180" spans="1:22" x14ac:dyDescent="0.2">
      <c r="A180" s="94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</row>
    <row r="181" spans="1:22" x14ac:dyDescent="0.2">
      <c r="A181" s="94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</row>
    <row r="182" spans="1:22" x14ac:dyDescent="0.2">
      <c r="A182" s="94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</row>
    <row r="183" spans="1:22" x14ac:dyDescent="0.2">
      <c r="A183" s="94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</row>
    <row r="184" spans="1:22" x14ac:dyDescent="0.2">
      <c r="A184" s="94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</row>
    <row r="185" spans="1:22" x14ac:dyDescent="0.2">
      <c r="A185" s="94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</row>
    <row r="186" spans="1:22" x14ac:dyDescent="0.2">
      <c r="A186" s="94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</row>
    <row r="187" spans="1:22" x14ac:dyDescent="0.2">
      <c r="A187" s="94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</row>
    <row r="188" spans="1:22" x14ac:dyDescent="0.2">
      <c r="A188" s="94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</row>
    <row r="189" spans="1:22" x14ac:dyDescent="0.2">
      <c r="A189" s="94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</row>
    <row r="190" spans="1:22" x14ac:dyDescent="0.2">
      <c r="A190" s="94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</row>
    <row r="191" spans="1:22" x14ac:dyDescent="0.2">
      <c r="A191" s="94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</row>
    <row r="192" spans="1:22" x14ac:dyDescent="0.2">
      <c r="A192" s="94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</row>
    <row r="193" spans="1:22" x14ac:dyDescent="0.2">
      <c r="A193" s="94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</row>
    <row r="194" spans="1:22" x14ac:dyDescent="0.2">
      <c r="A194" s="94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</row>
    <row r="195" spans="1:22" x14ac:dyDescent="0.2">
      <c r="A195" s="94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</row>
    <row r="196" spans="1:22" x14ac:dyDescent="0.2">
      <c r="A196" s="94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</row>
    <row r="197" spans="1:22" x14ac:dyDescent="0.2">
      <c r="A197" s="94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</row>
    <row r="198" spans="1:22" x14ac:dyDescent="0.2">
      <c r="A198" s="94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</row>
    <row r="199" spans="1:22" x14ac:dyDescent="0.2">
      <c r="A199" s="94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</row>
    <row r="200" spans="1:22" x14ac:dyDescent="0.2">
      <c r="A200" s="94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</row>
    <row r="201" spans="1:22" x14ac:dyDescent="0.2">
      <c r="A201" s="94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</row>
    <row r="202" spans="1:22" x14ac:dyDescent="0.2">
      <c r="A202" s="94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</row>
    <row r="203" spans="1:22" x14ac:dyDescent="0.2">
      <c r="A203" s="94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</row>
    <row r="204" spans="1:22" x14ac:dyDescent="0.2">
      <c r="A204" s="94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</row>
    <row r="205" spans="1:22" x14ac:dyDescent="0.2">
      <c r="A205" s="94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</row>
    <row r="206" spans="1:22" x14ac:dyDescent="0.2">
      <c r="A206" s="94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</row>
    <row r="207" spans="1:22" x14ac:dyDescent="0.2">
      <c r="A207" s="94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</row>
    <row r="208" spans="1:22" x14ac:dyDescent="0.2">
      <c r="A208" s="94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</row>
    <row r="209" spans="1:22" x14ac:dyDescent="0.2">
      <c r="A209" s="94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</row>
    <row r="210" spans="1:22" x14ac:dyDescent="0.2">
      <c r="A210" s="94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</row>
    <row r="211" spans="1:22" x14ac:dyDescent="0.2">
      <c r="A211" s="94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</row>
    <row r="212" spans="1:22" x14ac:dyDescent="0.2">
      <c r="A212" s="94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</row>
    <row r="213" spans="1:22" x14ac:dyDescent="0.2">
      <c r="A213" s="94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</row>
    <row r="214" spans="1:22" x14ac:dyDescent="0.2">
      <c r="A214" s="94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</row>
    <row r="215" spans="1:22" x14ac:dyDescent="0.2">
      <c r="A215" s="94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</row>
    <row r="216" spans="1:22" x14ac:dyDescent="0.2">
      <c r="A216" s="94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</row>
    <row r="217" spans="1:22" x14ac:dyDescent="0.2">
      <c r="A217" s="94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</row>
    <row r="218" spans="1:22" x14ac:dyDescent="0.2">
      <c r="A218" s="94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</row>
    <row r="219" spans="1:22" x14ac:dyDescent="0.2">
      <c r="A219" s="94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</row>
    <row r="220" spans="1:22" x14ac:dyDescent="0.2">
      <c r="A220" s="94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</row>
    <row r="221" spans="1:22" x14ac:dyDescent="0.2">
      <c r="A221" s="94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</row>
    <row r="222" spans="1:22" x14ac:dyDescent="0.2">
      <c r="A222" s="94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</row>
    <row r="223" spans="1:22" x14ac:dyDescent="0.2">
      <c r="A223" s="94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</row>
    <row r="224" spans="1:22" x14ac:dyDescent="0.2">
      <c r="A224" s="94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</row>
    <row r="225" spans="1:22" x14ac:dyDescent="0.2">
      <c r="A225" s="94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</row>
    <row r="226" spans="1:22" x14ac:dyDescent="0.2">
      <c r="A226" s="94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</row>
    <row r="227" spans="1:22" x14ac:dyDescent="0.2">
      <c r="A227" s="94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</row>
    <row r="228" spans="1:22" x14ac:dyDescent="0.2">
      <c r="A228" s="94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</row>
    <row r="229" spans="1:22" x14ac:dyDescent="0.2">
      <c r="A229" s="94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</row>
    <row r="230" spans="1:22" x14ac:dyDescent="0.2">
      <c r="A230" s="94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</row>
    <row r="231" spans="1:22" x14ac:dyDescent="0.2">
      <c r="A231" s="94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</row>
    <row r="232" spans="1:22" x14ac:dyDescent="0.2">
      <c r="A232" s="94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</row>
    <row r="233" spans="1:22" x14ac:dyDescent="0.2">
      <c r="A233" s="94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</row>
    <row r="234" spans="1:22" x14ac:dyDescent="0.2">
      <c r="A234" s="94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</row>
    <row r="235" spans="1:22" x14ac:dyDescent="0.2">
      <c r="A235" s="94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</row>
    <row r="236" spans="1:22" x14ac:dyDescent="0.2">
      <c r="A236" s="94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</row>
    <row r="237" spans="1:22" x14ac:dyDescent="0.2">
      <c r="A237" s="94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</row>
    <row r="238" spans="1:22" x14ac:dyDescent="0.2">
      <c r="A238" s="94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</row>
    <row r="239" spans="1:22" x14ac:dyDescent="0.2">
      <c r="A239" s="94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</row>
    <row r="240" spans="1:22" x14ac:dyDescent="0.2">
      <c r="A240" s="94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</row>
    <row r="241" spans="1:22" x14ac:dyDescent="0.2">
      <c r="A241" s="94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</row>
    <row r="242" spans="1:22" x14ac:dyDescent="0.2">
      <c r="A242" s="94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</row>
    <row r="243" spans="1:22" x14ac:dyDescent="0.2">
      <c r="A243" s="94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</row>
    <row r="244" spans="1:22" x14ac:dyDescent="0.2">
      <c r="A244" s="94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</row>
    <row r="245" spans="1:22" x14ac:dyDescent="0.2">
      <c r="A245" s="94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</row>
    <row r="246" spans="1:22" x14ac:dyDescent="0.2">
      <c r="A246" s="94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</row>
    <row r="247" spans="1:22" x14ac:dyDescent="0.2">
      <c r="A247" s="94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</row>
    <row r="248" spans="1:22" x14ac:dyDescent="0.2">
      <c r="A248" s="94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</row>
    <row r="249" spans="1:22" x14ac:dyDescent="0.2">
      <c r="A249" s="94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</row>
    <row r="250" spans="1:22" x14ac:dyDescent="0.2">
      <c r="A250" s="94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</row>
    <row r="251" spans="1:22" x14ac:dyDescent="0.2">
      <c r="A251" s="94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</row>
    <row r="252" spans="1:22" x14ac:dyDescent="0.2">
      <c r="A252" s="94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</row>
    <row r="253" spans="1:22" x14ac:dyDescent="0.2">
      <c r="A253" s="94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</row>
    <row r="254" spans="1:22" x14ac:dyDescent="0.2">
      <c r="A254" s="94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</row>
    <row r="255" spans="1:22" x14ac:dyDescent="0.2">
      <c r="A255" s="94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</row>
    <row r="256" spans="1:22" x14ac:dyDescent="0.2">
      <c r="A256" s="94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</row>
    <row r="257" spans="1:22" x14ac:dyDescent="0.2">
      <c r="A257" s="94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</row>
    <row r="258" spans="1:22" x14ac:dyDescent="0.2">
      <c r="A258" s="94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</row>
    <row r="259" spans="1:22" x14ac:dyDescent="0.2">
      <c r="A259" s="94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</row>
    <row r="260" spans="1:22" x14ac:dyDescent="0.2">
      <c r="A260" s="94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</row>
    <row r="261" spans="1:22" x14ac:dyDescent="0.2">
      <c r="A261" s="94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</row>
    <row r="262" spans="1:22" x14ac:dyDescent="0.2">
      <c r="A262" s="94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</row>
    <row r="263" spans="1:22" x14ac:dyDescent="0.2">
      <c r="A263" s="94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</row>
    <row r="264" spans="1:22" x14ac:dyDescent="0.2">
      <c r="A264" s="94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</row>
    <row r="265" spans="1:22" x14ac:dyDescent="0.2">
      <c r="A265" s="94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</row>
    <row r="266" spans="1:22" x14ac:dyDescent="0.2">
      <c r="A266" s="94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</row>
    <row r="267" spans="1:22" x14ac:dyDescent="0.2">
      <c r="A267" s="94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</row>
    <row r="268" spans="1:22" x14ac:dyDescent="0.2">
      <c r="A268" s="94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</row>
    <row r="269" spans="1:22" x14ac:dyDescent="0.2">
      <c r="A269" s="94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</row>
    <row r="270" spans="1:22" x14ac:dyDescent="0.2">
      <c r="A270" s="94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</row>
    <row r="271" spans="1:22" x14ac:dyDescent="0.2">
      <c r="A271" s="94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</row>
    <row r="272" spans="1:22" x14ac:dyDescent="0.2">
      <c r="A272" s="94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</row>
    <row r="273" spans="1:22" x14ac:dyDescent="0.2">
      <c r="A273" s="94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</row>
    <row r="274" spans="1:22" x14ac:dyDescent="0.2">
      <c r="A274" s="94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</row>
    <row r="275" spans="1:22" x14ac:dyDescent="0.2">
      <c r="A275" s="94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</row>
    <row r="276" spans="1:22" ht="23.25" x14ac:dyDescent="0.2">
      <c r="I276" s="1">
        <f t="shared" ref="I276:V276" si="4">AVERAGE(I3:I17)</f>
        <v>4.4666666666666668</v>
      </c>
      <c r="J276" s="1">
        <f t="shared" si="4"/>
        <v>4.4000000000000004</v>
      </c>
      <c r="K276" s="1">
        <f t="shared" si="4"/>
        <v>4.2</v>
      </c>
      <c r="L276" s="1">
        <f t="shared" si="4"/>
        <v>4.2</v>
      </c>
      <c r="M276" s="1">
        <f t="shared" si="4"/>
        <v>4.5333333333333332</v>
      </c>
      <c r="N276" s="1">
        <f t="shared" si="4"/>
        <v>3.3333333333333335</v>
      </c>
      <c r="O276" s="1">
        <f t="shared" si="4"/>
        <v>4.0666666666666664</v>
      </c>
      <c r="P276" s="1">
        <f t="shared" si="4"/>
        <v>4.2666666666666666</v>
      </c>
      <c r="Q276" s="1">
        <f t="shared" si="4"/>
        <v>4.4000000000000004</v>
      </c>
      <c r="R276" s="1">
        <f t="shared" si="4"/>
        <v>4.333333333333333</v>
      </c>
      <c r="S276" s="1">
        <f t="shared" si="4"/>
        <v>4.4666666666666668</v>
      </c>
      <c r="T276" s="1">
        <f t="shared" si="4"/>
        <v>4.666666666666667</v>
      </c>
      <c r="U276" s="1">
        <f t="shared" si="4"/>
        <v>4.666666666666667</v>
      </c>
      <c r="V276" s="1">
        <f t="shared" si="4"/>
        <v>4.666666666666667</v>
      </c>
    </row>
    <row r="277" spans="1:22" ht="23.25" x14ac:dyDescent="0.2">
      <c r="I277" s="2">
        <f t="shared" ref="I277:V277" si="5">STDEV(I3:I17)</f>
        <v>0.91547541643412755</v>
      </c>
      <c r="J277" s="2">
        <f t="shared" si="5"/>
        <v>1.121223821162777</v>
      </c>
      <c r="K277" s="2">
        <f t="shared" si="5"/>
        <v>1.1464230084422209</v>
      </c>
      <c r="L277" s="2">
        <f t="shared" si="5"/>
        <v>0.94112394811431943</v>
      </c>
      <c r="M277" s="2">
        <f t="shared" si="5"/>
        <v>1.0600988273786198</v>
      </c>
      <c r="N277" s="2">
        <f t="shared" si="5"/>
        <v>1.1126972805283739</v>
      </c>
      <c r="O277" s="2">
        <f t="shared" si="5"/>
        <v>0.96115010472325502</v>
      </c>
      <c r="P277" s="2">
        <f t="shared" si="5"/>
        <v>1.0327955589886446</v>
      </c>
      <c r="Q277" s="2">
        <f t="shared" si="5"/>
        <v>0.82807867121082612</v>
      </c>
      <c r="R277" s="2">
        <f t="shared" si="5"/>
        <v>0.89973541084243658</v>
      </c>
      <c r="S277" s="2">
        <f t="shared" si="5"/>
        <v>1.0600988273786198</v>
      </c>
      <c r="T277" s="2">
        <f t="shared" si="5"/>
        <v>0.81649658092772515</v>
      </c>
      <c r="U277" s="2">
        <f t="shared" si="5"/>
        <v>0.81649658092772515</v>
      </c>
      <c r="V277" s="2">
        <f t="shared" si="5"/>
        <v>0.81649658092772515</v>
      </c>
    </row>
    <row r="278" spans="1:22" ht="23.25" x14ac:dyDescent="0.2">
      <c r="I278" s="50">
        <f t="shared" ref="I278:V278" si="6">AVERAGE(I3:I277)</f>
        <v>4.2842355197533237</v>
      </c>
      <c r="J278" s="50">
        <f t="shared" si="6"/>
        <v>4.2920600868838079</v>
      </c>
      <c r="K278" s="50">
        <f t="shared" si="6"/>
        <v>4.3790660127371286</v>
      </c>
      <c r="L278" s="50">
        <f t="shared" si="6"/>
        <v>4.3841651882408446</v>
      </c>
      <c r="M278" s="50">
        <f t="shared" si="6"/>
        <v>4.5436941590202116</v>
      </c>
      <c r="N278" s="50">
        <f t="shared" si="6"/>
        <v>2.9007779340621451</v>
      </c>
      <c r="O278" s="50">
        <f t="shared" si="6"/>
        <v>4.0769281194636937</v>
      </c>
      <c r="P278" s="50">
        <f t="shared" si="6"/>
        <v>4.2499909051346689</v>
      </c>
      <c r="Q278" s="50">
        <f t="shared" si="6"/>
        <v>4.3433973657980536</v>
      </c>
      <c r="R278" s="50">
        <f t="shared" si="6"/>
        <v>4.3042736769386858</v>
      </c>
      <c r="S278" s="50">
        <f t="shared" si="6"/>
        <v>4.5780310310380505</v>
      </c>
      <c r="T278" s="50">
        <f t="shared" si="6"/>
        <v>4.6975324340198279</v>
      </c>
      <c r="U278" s="50">
        <f t="shared" si="6"/>
        <v>4.6034682129370061</v>
      </c>
      <c r="V278" s="50">
        <f t="shared" si="6"/>
        <v>4.6424638084485181</v>
      </c>
    </row>
    <row r="279" spans="1:22" ht="23.25" x14ac:dyDescent="0.2">
      <c r="I279" s="50">
        <f>STDEV(I3:I17)</f>
        <v>0.91547541643412755</v>
      </c>
      <c r="J279" s="50">
        <f t="shared" ref="J279:V279" si="7">STDEV(J3:J17)</f>
        <v>1.121223821162777</v>
      </c>
      <c r="K279" s="50">
        <f t="shared" si="7"/>
        <v>1.1464230084422209</v>
      </c>
      <c r="L279" s="50">
        <f t="shared" si="7"/>
        <v>0.94112394811431943</v>
      </c>
      <c r="M279" s="50">
        <f t="shared" si="7"/>
        <v>1.0600988273786198</v>
      </c>
      <c r="N279" s="50">
        <f t="shared" si="7"/>
        <v>1.1126972805283739</v>
      </c>
      <c r="O279" s="50">
        <f t="shared" si="7"/>
        <v>0.96115010472325502</v>
      </c>
      <c r="P279" s="50">
        <f t="shared" si="7"/>
        <v>1.0327955589886446</v>
      </c>
      <c r="Q279" s="50">
        <f t="shared" si="7"/>
        <v>0.82807867121082612</v>
      </c>
      <c r="R279" s="50">
        <f t="shared" si="7"/>
        <v>0.89973541084243658</v>
      </c>
      <c r="S279" s="50">
        <f t="shared" si="7"/>
        <v>1.0600988273786198</v>
      </c>
      <c r="T279" s="50">
        <f t="shared" si="7"/>
        <v>0.81649658092772515</v>
      </c>
      <c r="U279" s="50">
        <f t="shared" si="7"/>
        <v>0.81649658092772515</v>
      </c>
      <c r="V279" s="50">
        <f t="shared" si="7"/>
        <v>0.81649658092772515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93"/>
  <sheetViews>
    <sheetView topLeftCell="M22" zoomScale="110" zoomScaleNormal="110" workbookViewId="0">
      <selection activeCell="N41" sqref="N41"/>
    </sheetView>
  </sheetViews>
  <sheetFormatPr defaultColWidth="14.42578125" defaultRowHeight="12.75" x14ac:dyDescent="0.2"/>
  <cols>
    <col min="1" max="1" width="40.5703125" bestFit="1" customWidth="1"/>
    <col min="2" max="5" width="21.5703125" customWidth="1"/>
    <col min="6" max="6" width="26.85546875" bestFit="1" customWidth="1"/>
    <col min="7" max="23" width="21.5703125" customWidth="1"/>
  </cols>
  <sheetData>
    <row r="1" spans="1:23" x14ac:dyDescent="0.2">
      <c r="A1" s="93" t="s">
        <v>112</v>
      </c>
      <c r="B1" s="93" t="s">
        <v>0</v>
      </c>
      <c r="C1" s="93" t="s">
        <v>1</v>
      </c>
      <c r="D1" s="93" t="s">
        <v>2</v>
      </c>
      <c r="E1" s="93" t="s">
        <v>3</v>
      </c>
      <c r="F1" s="93" t="s">
        <v>4</v>
      </c>
      <c r="G1" s="93" t="s">
        <v>5</v>
      </c>
      <c r="H1" s="93" t="s">
        <v>6</v>
      </c>
      <c r="I1" s="93" t="s">
        <v>7</v>
      </c>
      <c r="J1" s="93" t="s">
        <v>8</v>
      </c>
      <c r="K1" s="93" t="s">
        <v>113</v>
      </c>
      <c r="L1" s="93" t="s">
        <v>114</v>
      </c>
      <c r="M1" s="93" t="s">
        <v>115</v>
      </c>
      <c r="N1" s="93" t="s">
        <v>116</v>
      </c>
      <c r="O1" s="93" t="s">
        <v>117</v>
      </c>
      <c r="P1" s="93" t="s">
        <v>103</v>
      </c>
      <c r="Q1" s="93" t="s">
        <v>13</v>
      </c>
      <c r="R1" s="93" t="s">
        <v>118</v>
      </c>
      <c r="S1" s="93" t="s">
        <v>15</v>
      </c>
      <c r="T1" s="93" t="s">
        <v>119</v>
      </c>
      <c r="U1" s="93" t="s">
        <v>120</v>
      </c>
      <c r="V1" s="93" t="s">
        <v>121</v>
      </c>
      <c r="W1" s="93" t="s">
        <v>240</v>
      </c>
    </row>
    <row r="2" spans="1:23" x14ac:dyDescent="0.2">
      <c r="A2" s="94">
        <v>43862.430232534723</v>
      </c>
      <c r="B2" s="95" t="s">
        <v>23</v>
      </c>
      <c r="C2" s="95" t="s">
        <v>20</v>
      </c>
      <c r="D2" s="95" t="s">
        <v>21</v>
      </c>
      <c r="E2" s="95" t="s">
        <v>134</v>
      </c>
      <c r="F2" s="95" t="s">
        <v>134</v>
      </c>
      <c r="G2" s="95" t="s">
        <v>141</v>
      </c>
      <c r="H2" s="95">
        <v>5</v>
      </c>
      <c r="I2" s="95">
        <v>3</v>
      </c>
      <c r="J2" s="95">
        <v>3</v>
      </c>
      <c r="K2" s="95">
        <v>3</v>
      </c>
      <c r="L2" s="95">
        <v>3</v>
      </c>
      <c r="M2" s="95">
        <v>5</v>
      </c>
      <c r="N2" s="95">
        <v>4</v>
      </c>
      <c r="O2" s="95">
        <v>5</v>
      </c>
      <c r="P2" s="95">
        <v>5</v>
      </c>
      <c r="Q2" s="95">
        <v>5</v>
      </c>
      <c r="R2" s="95">
        <v>5</v>
      </c>
      <c r="S2" s="95">
        <v>5</v>
      </c>
      <c r="T2" s="95">
        <v>5</v>
      </c>
      <c r="U2" s="95">
        <v>5</v>
      </c>
      <c r="V2" s="95">
        <v>5</v>
      </c>
    </row>
    <row r="3" spans="1:23" x14ac:dyDescent="0.2">
      <c r="A3" s="94">
        <v>43862.430470833337</v>
      </c>
      <c r="B3" s="95" t="s">
        <v>23</v>
      </c>
      <c r="C3" s="95" t="s">
        <v>20</v>
      </c>
      <c r="D3" s="95" t="s">
        <v>21</v>
      </c>
      <c r="E3" s="95" t="s">
        <v>134</v>
      </c>
      <c r="F3" s="95" t="s">
        <v>134</v>
      </c>
      <c r="G3" s="95" t="s">
        <v>141</v>
      </c>
      <c r="H3" s="95">
        <v>5</v>
      </c>
      <c r="I3" s="95">
        <v>2</v>
      </c>
      <c r="J3" s="95">
        <v>1</v>
      </c>
      <c r="K3" s="95">
        <v>1</v>
      </c>
      <c r="L3" s="95">
        <v>2</v>
      </c>
      <c r="M3" s="95">
        <v>1</v>
      </c>
      <c r="N3" s="95">
        <v>1</v>
      </c>
      <c r="O3" s="95">
        <v>1</v>
      </c>
      <c r="P3" s="95">
        <v>1</v>
      </c>
      <c r="Q3" s="95">
        <v>2</v>
      </c>
      <c r="R3" s="95">
        <v>2</v>
      </c>
      <c r="S3" s="95">
        <v>2</v>
      </c>
      <c r="T3" s="95">
        <v>2</v>
      </c>
      <c r="U3" s="95">
        <v>2</v>
      </c>
      <c r="V3" s="95">
        <v>2</v>
      </c>
    </row>
    <row r="4" spans="1:23" x14ac:dyDescent="0.2">
      <c r="A4" s="94">
        <v>43862.432070706018</v>
      </c>
      <c r="B4" s="95" t="s">
        <v>19</v>
      </c>
      <c r="C4" s="95" t="s">
        <v>24</v>
      </c>
      <c r="D4" s="95" t="s">
        <v>125</v>
      </c>
      <c r="E4" s="95" t="s">
        <v>150</v>
      </c>
      <c r="F4" s="95" t="s">
        <v>151</v>
      </c>
      <c r="G4" s="95" t="s">
        <v>141</v>
      </c>
      <c r="H4" s="95">
        <v>5</v>
      </c>
      <c r="I4" s="95">
        <v>5</v>
      </c>
      <c r="J4" s="95">
        <v>5</v>
      </c>
      <c r="K4" s="95">
        <v>5</v>
      </c>
      <c r="L4" s="95">
        <v>4</v>
      </c>
      <c r="M4" s="95">
        <v>5</v>
      </c>
      <c r="N4" s="95">
        <v>3</v>
      </c>
      <c r="O4" s="95">
        <v>4</v>
      </c>
      <c r="P4" s="95">
        <v>4</v>
      </c>
      <c r="Q4" s="95">
        <v>4</v>
      </c>
      <c r="R4" s="95">
        <v>4</v>
      </c>
      <c r="S4" s="95">
        <v>5</v>
      </c>
      <c r="T4" s="95">
        <v>5</v>
      </c>
      <c r="U4" s="95">
        <v>5</v>
      </c>
      <c r="V4" s="95">
        <v>5</v>
      </c>
    </row>
    <row r="5" spans="1:23" x14ac:dyDescent="0.2">
      <c r="A5" s="94">
        <v>43862.432661087965</v>
      </c>
      <c r="B5" s="95" t="s">
        <v>23</v>
      </c>
      <c r="C5" s="95" t="s">
        <v>20</v>
      </c>
      <c r="D5" s="95" t="s">
        <v>21</v>
      </c>
      <c r="E5" s="95" t="s">
        <v>134</v>
      </c>
      <c r="F5" s="95" t="s">
        <v>134</v>
      </c>
      <c r="G5" s="95" t="s">
        <v>141</v>
      </c>
      <c r="H5" s="95">
        <v>4</v>
      </c>
      <c r="I5" s="95">
        <v>4</v>
      </c>
      <c r="J5" s="95">
        <v>4</v>
      </c>
      <c r="K5" s="95">
        <v>4</v>
      </c>
      <c r="L5" s="95">
        <v>4</v>
      </c>
      <c r="M5" s="95">
        <v>4</v>
      </c>
      <c r="N5" s="95">
        <v>4</v>
      </c>
      <c r="O5" s="95">
        <v>4</v>
      </c>
      <c r="P5" s="95">
        <v>4</v>
      </c>
      <c r="Q5" s="95">
        <v>4</v>
      </c>
      <c r="R5" s="95">
        <v>4</v>
      </c>
      <c r="S5" s="95">
        <v>4</v>
      </c>
      <c r="T5" s="95">
        <v>4</v>
      </c>
      <c r="U5" s="95">
        <v>4</v>
      </c>
      <c r="V5" s="95">
        <v>4</v>
      </c>
    </row>
    <row r="6" spans="1:23" x14ac:dyDescent="0.2">
      <c r="A6" s="94">
        <v>43862.435893703703</v>
      </c>
      <c r="B6" s="95" t="s">
        <v>19</v>
      </c>
      <c r="C6" s="95" t="s">
        <v>24</v>
      </c>
      <c r="D6" s="95" t="s">
        <v>125</v>
      </c>
      <c r="E6" s="95" t="s">
        <v>150</v>
      </c>
      <c r="F6" s="95" t="s">
        <v>157</v>
      </c>
      <c r="G6" s="95" t="s">
        <v>141</v>
      </c>
      <c r="H6" s="95">
        <v>4</v>
      </c>
      <c r="I6" s="95">
        <v>4</v>
      </c>
      <c r="J6" s="95">
        <v>4</v>
      </c>
      <c r="K6" s="95">
        <v>4</v>
      </c>
      <c r="L6" s="95">
        <v>4</v>
      </c>
      <c r="M6" s="95">
        <v>4</v>
      </c>
      <c r="N6" s="95">
        <v>3</v>
      </c>
      <c r="O6" s="95">
        <v>4</v>
      </c>
      <c r="P6" s="95">
        <v>4</v>
      </c>
      <c r="Q6" s="95">
        <v>4</v>
      </c>
      <c r="R6" s="95">
        <v>4</v>
      </c>
      <c r="S6" s="95">
        <v>4</v>
      </c>
      <c r="T6" s="95">
        <v>4</v>
      </c>
      <c r="U6" s="95">
        <v>4</v>
      </c>
      <c r="V6" s="95">
        <v>4</v>
      </c>
    </row>
    <row r="7" spans="1:23" x14ac:dyDescent="0.2">
      <c r="A7" s="94">
        <v>43862.441847430557</v>
      </c>
      <c r="B7" s="95" t="s">
        <v>19</v>
      </c>
      <c r="C7" s="95" t="s">
        <v>24</v>
      </c>
      <c r="D7" s="95" t="s">
        <v>21</v>
      </c>
      <c r="E7" s="95" t="s">
        <v>134</v>
      </c>
      <c r="F7" s="95" t="s">
        <v>134</v>
      </c>
      <c r="G7" s="95" t="s">
        <v>141</v>
      </c>
      <c r="H7" s="95">
        <v>4</v>
      </c>
      <c r="I7" s="95">
        <v>4</v>
      </c>
      <c r="J7" s="95">
        <v>4</v>
      </c>
      <c r="K7" s="95">
        <v>5</v>
      </c>
      <c r="L7" s="95">
        <v>4</v>
      </c>
      <c r="M7" s="95">
        <v>5</v>
      </c>
      <c r="N7" s="95">
        <v>3</v>
      </c>
      <c r="O7" s="95">
        <v>4</v>
      </c>
      <c r="P7" s="95">
        <v>4</v>
      </c>
      <c r="Q7" s="95">
        <v>5</v>
      </c>
      <c r="R7" s="95">
        <v>4</v>
      </c>
      <c r="S7" s="95">
        <v>5</v>
      </c>
      <c r="T7" s="95">
        <v>5</v>
      </c>
      <c r="U7" s="95">
        <v>5</v>
      </c>
      <c r="V7" s="95">
        <v>5</v>
      </c>
    </row>
    <row r="8" spans="1:23" x14ac:dyDescent="0.2">
      <c r="A8" s="94">
        <v>43862.443797974542</v>
      </c>
      <c r="B8" s="95" t="s">
        <v>23</v>
      </c>
      <c r="C8" s="95" t="s">
        <v>20</v>
      </c>
      <c r="D8" s="95" t="s">
        <v>21</v>
      </c>
      <c r="E8" s="95" t="s">
        <v>145</v>
      </c>
      <c r="F8" s="95" t="s">
        <v>146</v>
      </c>
      <c r="G8" s="95" t="s">
        <v>141</v>
      </c>
      <c r="H8" s="95">
        <v>5</v>
      </c>
      <c r="I8" s="95">
        <v>5</v>
      </c>
      <c r="J8" s="95">
        <v>5</v>
      </c>
      <c r="K8" s="95">
        <v>5</v>
      </c>
      <c r="L8" s="95">
        <v>5</v>
      </c>
      <c r="M8" s="95">
        <v>5</v>
      </c>
      <c r="N8" s="95">
        <v>5</v>
      </c>
      <c r="O8" s="95">
        <v>5</v>
      </c>
      <c r="P8" s="95">
        <v>5</v>
      </c>
      <c r="Q8" s="95">
        <v>5</v>
      </c>
      <c r="R8" s="95">
        <v>5</v>
      </c>
      <c r="S8" s="95">
        <v>5</v>
      </c>
      <c r="T8" s="95">
        <v>5</v>
      </c>
      <c r="U8" s="95">
        <v>5</v>
      </c>
      <c r="V8" s="95">
        <v>5</v>
      </c>
    </row>
    <row r="9" spans="1:23" x14ac:dyDescent="0.2">
      <c r="A9" s="94">
        <v>43862.447790879625</v>
      </c>
      <c r="B9" s="95" t="s">
        <v>23</v>
      </c>
      <c r="C9" s="95" t="s">
        <v>20</v>
      </c>
      <c r="D9" s="95" t="s">
        <v>21</v>
      </c>
      <c r="E9" s="95" t="s">
        <v>175</v>
      </c>
      <c r="F9" s="95" t="s">
        <v>176</v>
      </c>
      <c r="G9" s="95" t="s">
        <v>141</v>
      </c>
      <c r="H9" s="95">
        <v>5</v>
      </c>
      <c r="I9" s="95">
        <v>5</v>
      </c>
      <c r="J9" s="95">
        <v>5</v>
      </c>
      <c r="K9" s="95">
        <v>5</v>
      </c>
      <c r="L9" s="95">
        <v>5</v>
      </c>
      <c r="M9" s="95">
        <v>5</v>
      </c>
      <c r="N9" s="95">
        <v>3</v>
      </c>
      <c r="O9" s="95">
        <v>4</v>
      </c>
      <c r="P9" s="95">
        <v>5</v>
      </c>
      <c r="Q9" s="95">
        <v>5</v>
      </c>
      <c r="R9" s="95">
        <v>5</v>
      </c>
      <c r="S9" s="95">
        <v>5</v>
      </c>
      <c r="T9" s="95">
        <v>5</v>
      </c>
      <c r="U9" s="95">
        <v>5</v>
      </c>
      <c r="V9" s="95">
        <v>5</v>
      </c>
    </row>
    <row r="10" spans="1:23" x14ac:dyDescent="0.2">
      <c r="A10" s="94">
        <v>43862.45078644676</v>
      </c>
      <c r="B10" s="95" t="s">
        <v>19</v>
      </c>
      <c r="C10" s="95" t="s">
        <v>143</v>
      </c>
      <c r="D10" s="95" t="s">
        <v>125</v>
      </c>
      <c r="E10" s="95" t="s">
        <v>131</v>
      </c>
      <c r="F10" s="95" t="s">
        <v>177</v>
      </c>
      <c r="G10" s="95" t="s">
        <v>141</v>
      </c>
      <c r="H10" s="95">
        <v>3</v>
      </c>
      <c r="I10" s="95">
        <v>2</v>
      </c>
      <c r="J10" s="95">
        <v>1</v>
      </c>
      <c r="K10" s="95">
        <v>4</v>
      </c>
      <c r="L10" s="95">
        <v>4</v>
      </c>
      <c r="M10" s="95">
        <v>4</v>
      </c>
      <c r="N10" s="95">
        <v>3</v>
      </c>
      <c r="O10" s="95">
        <v>4</v>
      </c>
      <c r="P10" s="95">
        <v>3</v>
      </c>
      <c r="Q10" s="95">
        <v>4</v>
      </c>
      <c r="R10" s="95">
        <v>4</v>
      </c>
      <c r="S10" s="95">
        <v>3</v>
      </c>
      <c r="T10" s="95">
        <v>4</v>
      </c>
      <c r="U10" s="95">
        <v>4</v>
      </c>
      <c r="V10" s="95">
        <v>4</v>
      </c>
    </row>
    <row r="11" spans="1:23" x14ac:dyDescent="0.2">
      <c r="A11" s="94">
        <v>43862.453538680551</v>
      </c>
      <c r="B11" s="95" t="s">
        <v>23</v>
      </c>
      <c r="C11" s="95" t="s">
        <v>24</v>
      </c>
      <c r="D11" s="95" t="s">
        <v>21</v>
      </c>
      <c r="E11" s="95" t="s">
        <v>25</v>
      </c>
      <c r="F11" s="95" t="s">
        <v>180</v>
      </c>
      <c r="G11" s="95" t="s">
        <v>141</v>
      </c>
      <c r="H11" s="95">
        <v>4</v>
      </c>
      <c r="I11" s="95">
        <v>4</v>
      </c>
      <c r="J11" s="95">
        <v>4</v>
      </c>
      <c r="K11" s="95">
        <v>4</v>
      </c>
      <c r="L11" s="95">
        <v>4</v>
      </c>
      <c r="M11" s="95">
        <v>4</v>
      </c>
      <c r="N11" s="95">
        <v>1</v>
      </c>
      <c r="O11" s="95">
        <v>4</v>
      </c>
      <c r="P11" s="95">
        <v>4</v>
      </c>
      <c r="Q11" s="95">
        <v>4</v>
      </c>
      <c r="R11" s="95">
        <v>4</v>
      </c>
      <c r="S11" s="95">
        <v>4</v>
      </c>
      <c r="T11" s="95">
        <v>5</v>
      </c>
      <c r="U11" s="95">
        <v>5</v>
      </c>
      <c r="V11" s="95">
        <v>5</v>
      </c>
    </row>
    <row r="12" spans="1:23" x14ac:dyDescent="0.2">
      <c r="A12" s="94">
        <v>43862.458942905098</v>
      </c>
      <c r="B12" s="95" t="s">
        <v>23</v>
      </c>
      <c r="C12" s="95" t="s">
        <v>24</v>
      </c>
      <c r="D12" s="95" t="s">
        <v>125</v>
      </c>
      <c r="E12" s="95" t="s">
        <v>25</v>
      </c>
      <c r="F12" s="95" t="s">
        <v>188</v>
      </c>
      <c r="G12" s="95" t="s">
        <v>141</v>
      </c>
      <c r="H12" s="95">
        <v>5</v>
      </c>
      <c r="I12" s="95">
        <v>5</v>
      </c>
      <c r="J12" s="95">
        <v>5</v>
      </c>
      <c r="K12" s="95">
        <v>5</v>
      </c>
      <c r="L12" s="95">
        <v>5</v>
      </c>
      <c r="M12" s="95">
        <v>5</v>
      </c>
      <c r="N12" s="95">
        <v>3</v>
      </c>
      <c r="O12" s="95">
        <v>5</v>
      </c>
      <c r="P12" s="95">
        <v>5</v>
      </c>
      <c r="Q12" s="95">
        <v>5</v>
      </c>
      <c r="R12" s="95">
        <v>5</v>
      </c>
      <c r="S12" s="95">
        <v>5</v>
      </c>
      <c r="T12" s="95">
        <v>5</v>
      </c>
      <c r="U12" s="95">
        <v>5</v>
      </c>
      <c r="V12" s="95">
        <v>5</v>
      </c>
    </row>
    <row r="13" spans="1:23" x14ac:dyDescent="0.2">
      <c r="A13" s="94">
        <v>43862.459520868055</v>
      </c>
      <c r="B13" s="95" t="s">
        <v>23</v>
      </c>
      <c r="C13" s="95" t="s">
        <v>20</v>
      </c>
      <c r="D13" s="95" t="s">
        <v>21</v>
      </c>
      <c r="E13" s="95" t="s">
        <v>175</v>
      </c>
      <c r="F13" s="95" t="s">
        <v>176</v>
      </c>
      <c r="G13" s="95" t="s">
        <v>141</v>
      </c>
      <c r="H13" s="95">
        <v>4</v>
      </c>
      <c r="I13" s="95">
        <v>4</v>
      </c>
      <c r="J13" s="95">
        <v>4</v>
      </c>
      <c r="K13" s="95">
        <v>5</v>
      </c>
      <c r="L13" s="95">
        <v>5</v>
      </c>
      <c r="M13" s="95">
        <v>4</v>
      </c>
      <c r="N13" s="95">
        <v>3</v>
      </c>
      <c r="O13" s="95">
        <v>4</v>
      </c>
      <c r="P13" s="95">
        <v>4</v>
      </c>
      <c r="Q13" s="95">
        <v>4</v>
      </c>
      <c r="R13" s="95">
        <v>4</v>
      </c>
      <c r="S13" s="95">
        <v>5</v>
      </c>
      <c r="T13" s="95">
        <v>4</v>
      </c>
      <c r="U13" s="95">
        <v>4</v>
      </c>
      <c r="V13" s="95">
        <v>5</v>
      </c>
    </row>
    <row r="14" spans="1:23" x14ac:dyDescent="0.2">
      <c r="A14" s="94">
        <v>43862.459593587962</v>
      </c>
      <c r="B14" s="95" t="s">
        <v>19</v>
      </c>
      <c r="C14" s="95" t="s">
        <v>24</v>
      </c>
      <c r="D14" s="95" t="s">
        <v>21</v>
      </c>
      <c r="E14" s="113" t="s">
        <v>265</v>
      </c>
      <c r="F14" s="113" t="s">
        <v>266</v>
      </c>
      <c r="G14" s="95" t="s">
        <v>141</v>
      </c>
      <c r="H14" s="95">
        <v>5</v>
      </c>
      <c r="I14" s="95">
        <v>3</v>
      </c>
      <c r="J14" s="95">
        <v>5</v>
      </c>
      <c r="K14" s="95">
        <v>5</v>
      </c>
      <c r="L14" s="95">
        <v>5</v>
      </c>
      <c r="M14" s="95">
        <v>5</v>
      </c>
      <c r="N14" s="95">
        <v>3</v>
      </c>
      <c r="O14" s="95">
        <v>4</v>
      </c>
      <c r="P14" s="95">
        <v>5</v>
      </c>
      <c r="Q14" s="95">
        <v>5</v>
      </c>
      <c r="R14" s="95">
        <v>5</v>
      </c>
      <c r="S14" s="95">
        <v>5</v>
      </c>
      <c r="T14" s="95">
        <v>5</v>
      </c>
      <c r="U14" s="95">
        <v>5</v>
      </c>
      <c r="V14" s="95">
        <v>5</v>
      </c>
    </row>
    <row r="15" spans="1:23" x14ac:dyDescent="0.2">
      <c r="A15" s="94">
        <v>43862.459840694442</v>
      </c>
      <c r="B15" s="95" t="s">
        <v>19</v>
      </c>
      <c r="C15" s="95" t="s">
        <v>143</v>
      </c>
      <c r="D15" s="95" t="s">
        <v>125</v>
      </c>
      <c r="E15" s="95" t="s">
        <v>191</v>
      </c>
      <c r="F15" s="95" t="s">
        <v>192</v>
      </c>
      <c r="G15" s="95" t="s">
        <v>141</v>
      </c>
      <c r="H15" s="95">
        <v>5</v>
      </c>
      <c r="I15" s="95">
        <v>5</v>
      </c>
      <c r="J15" s="95">
        <v>5</v>
      </c>
      <c r="K15" s="95">
        <v>5</v>
      </c>
      <c r="L15" s="95">
        <v>5</v>
      </c>
      <c r="M15" s="95">
        <v>5</v>
      </c>
      <c r="N15" s="95">
        <v>3</v>
      </c>
      <c r="O15" s="95">
        <v>5</v>
      </c>
      <c r="P15" s="95">
        <v>5</v>
      </c>
      <c r="Q15" s="95">
        <v>5</v>
      </c>
      <c r="R15" s="95">
        <v>5</v>
      </c>
      <c r="S15" s="95">
        <v>5</v>
      </c>
      <c r="T15" s="95">
        <v>5</v>
      </c>
      <c r="U15" s="95">
        <v>5</v>
      </c>
      <c r="V15" s="95">
        <v>5</v>
      </c>
    </row>
    <row r="16" spans="1:23" x14ac:dyDescent="0.2">
      <c r="A16" s="94">
        <v>43862.460751932871</v>
      </c>
      <c r="B16" s="95" t="s">
        <v>19</v>
      </c>
      <c r="C16" s="95" t="s">
        <v>20</v>
      </c>
      <c r="D16" s="95" t="s">
        <v>125</v>
      </c>
      <c r="E16" s="113" t="s">
        <v>172</v>
      </c>
      <c r="F16" s="95" t="s">
        <v>244</v>
      </c>
      <c r="G16" s="95" t="s">
        <v>141</v>
      </c>
      <c r="H16" s="95">
        <v>5</v>
      </c>
      <c r="I16" s="95">
        <v>4</v>
      </c>
      <c r="J16" s="95">
        <v>5</v>
      </c>
      <c r="K16" s="95">
        <v>5</v>
      </c>
      <c r="L16" s="95">
        <v>3</v>
      </c>
      <c r="M16" s="95">
        <v>5</v>
      </c>
      <c r="N16" s="95">
        <v>2</v>
      </c>
      <c r="O16" s="95">
        <v>4</v>
      </c>
      <c r="P16" s="95">
        <v>4</v>
      </c>
      <c r="Q16" s="95">
        <v>4</v>
      </c>
      <c r="R16" s="95">
        <v>5</v>
      </c>
      <c r="S16" s="95">
        <v>5</v>
      </c>
      <c r="T16" s="95">
        <v>5</v>
      </c>
      <c r="U16" s="95">
        <v>5</v>
      </c>
      <c r="V16" s="95">
        <v>5</v>
      </c>
      <c r="W16" s="95" t="s">
        <v>194</v>
      </c>
    </row>
    <row r="17" spans="1:23" x14ac:dyDescent="0.2">
      <c r="A17" s="94">
        <v>43862.466597025465</v>
      </c>
      <c r="B17" s="95" t="s">
        <v>19</v>
      </c>
      <c r="C17" s="95" t="s">
        <v>24</v>
      </c>
      <c r="D17" s="95" t="s">
        <v>125</v>
      </c>
      <c r="E17" s="95" t="s">
        <v>150</v>
      </c>
      <c r="F17" s="95" t="s">
        <v>157</v>
      </c>
      <c r="G17" s="95" t="s">
        <v>141</v>
      </c>
      <c r="H17" s="95">
        <v>4</v>
      </c>
      <c r="I17" s="95">
        <v>4</v>
      </c>
      <c r="J17" s="95">
        <v>4</v>
      </c>
      <c r="K17" s="95">
        <v>4</v>
      </c>
      <c r="L17" s="95">
        <v>4</v>
      </c>
      <c r="M17" s="95">
        <v>4</v>
      </c>
      <c r="N17" s="95">
        <v>3</v>
      </c>
      <c r="O17" s="95">
        <v>4</v>
      </c>
      <c r="P17" s="95">
        <v>4</v>
      </c>
      <c r="Q17" s="95">
        <v>4</v>
      </c>
      <c r="R17" s="95">
        <v>5</v>
      </c>
      <c r="S17" s="95">
        <v>5</v>
      </c>
      <c r="T17" s="95">
        <v>5</v>
      </c>
      <c r="U17" s="95">
        <v>5</v>
      </c>
      <c r="V17" s="95">
        <v>4</v>
      </c>
    </row>
    <row r="18" spans="1:23" x14ac:dyDescent="0.2">
      <c r="A18" s="94">
        <v>43862.468508877311</v>
      </c>
      <c r="B18" s="95" t="s">
        <v>23</v>
      </c>
      <c r="C18" s="95" t="s">
        <v>20</v>
      </c>
      <c r="D18" s="95" t="s">
        <v>125</v>
      </c>
      <c r="E18" s="95" t="s">
        <v>25</v>
      </c>
      <c r="F18" s="95" t="s">
        <v>196</v>
      </c>
      <c r="G18" s="95" t="s">
        <v>141</v>
      </c>
      <c r="H18" s="95">
        <v>5</v>
      </c>
      <c r="I18" s="95">
        <v>5</v>
      </c>
      <c r="J18" s="95">
        <v>4</v>
      </c>
      <c r="K18" s="95">
        <v>5</v>
      </c>
      <c r="L18" s="95">
        <v>5</v>
      </c>
      <c r="M18" s="95">
        <v>5</v>
      </c>
      <c r="N18" s="95">
        <v>2</v>
      </c>
      <c r="O18" s="95">
        <v>4</v>
      </c>
      <c r="P18" s="95">
        <v>4</v>
      </c>
      <c r="Q18" s="95">
        <v>5</v>
      </c>
      <c r="R18" s="95">
        <v>5</v>
      </c>
      <c r="S18" s="95">
        <v>5</v>
      </c>
      <c r="T18" s="95">
        <v>5</v>
      </c>
      <c r="U18" s="95">
        <v>5</v>
      </c>
      <c r="V18" s="95">
        <v>4</v>
      </c>
    </row>
    <row r="19" spans="1:23" x14ac:dyDescent="0.2">
      <c r="A19" s="94">
        <v>43862.468763055556</v>
      </c>
      <c r="B19" s="95" t="s">
        <v>23</v>
      </c>
      <c r="C19" s="95" t="s">
        <v>20</v>
      </c>
      <c r="D19" s="95" t="s">
        <v>125</v>
      </c>
      <c r="E19" s="95" t="s">
        <v>25</v>
      </c>
      <c r="F19" s="95" t="s">
        <v>196</v>
      </c>
      <c r="G19" s="95" t="s">
        <v>141</v>
      </c>
      <c r="H19" s="95">
        <v>5</v>
      </c>
      <c r="I19" s="95">
        <v>5</v>
      </c>
      <c r="J19" s="95">
        <v>3</v>
      </c>
      <c r="K19" s="95">
        <v>4</v>
      </c>
      <c r="L19" s="95">
        <v>4</v>
      </c>
      <c r="M19" s="95">
        <v>4</v>
      </c>
      <c r="N19" s="95">
        <v>2</v>
      </c>
      <c r="O19" s="95">
        <v>3</v>
      </c>
      <c r="P19" s="95">
        <v>3</v>
      </c>
      <c r="Q19" s="95">
        <v>3</v>
      </c>
      <c r="R19" s="95">
        <v>3</v>
      </c>
      <c r="S19" s="95">
        <v>5</v>
      </c>
      <c r="T19" s="95">
        <v>5</v>
      </c>
      <c r="U19" s="95">
        <v>3</v>
      </c>
      <c r="V19" s="95">
        <v>5</v>
      </c>
      <c r="W19" s="95" t="s">
        <v>199</v>
      </c>
    </row>
    <row r="20" spans="1:23" x14ac:dyDescent="0.2">
      <c r="A20" s="94">
        <v>43862.659404791666</v>
      </c>
      <c r="B20" s="95" t="s">
        <v>23</v>
      </c>
      <c r="C20" s="95" t="s">
        <v>24</v>
      </c>
      <c r="D20" s="95" t="s">
        <v>21</v>
      </c>
      <c r="E20" s="95" t="s">
        <v>25</v>
      </c>
      <c r="F20" s="95" t="s">
        <v>146</v>
      </c>
      <c r="G20" s="95" t="s">
        <v>141</v>
      </c>
      <c r="H20" s="95">
        <v>4</v>
      </c>
      <c r="I20" s="95">
        <v>3</v>
      </c>
      <c r="J20" s="95">
        <v>4</v>
      </c>
      <c r="K20" s="95">
        <v>4</v>
      </c>
      <c r="L20" s="95">
        <v>3</v>
      </c>
      <c r="M20" s="95">
        <v>5</v>
      </c>
      <c r="N20" s="95">
        <v>3</v>
      </c>
      <c r="O20" s="95">
        <v>5</v>
      </c>
      <c r="P20" s="95">
        <v>5</v>
      </c>
      <c r="Q20" s="95">
        <v>5</v>
      </c>
      <c r="R20" s="95">
        <v>5</v>
      </c>
      <c r="S20" s="95">
        <v>5</v>
      </c>
      <c r="T20" s="95">
        <v>5</v>
      </c>
      <c r="U20" s="95">
        <v>5</v>
      </c>
      <c r="V20" s="95">
        <v>5</v>
      </c>
    </row>
    <row r="21" spans="1:23" x14ac:dyDescent="0.2">
      <c r="A21" s="94">
        <v>43863.912020752316</v>
      </c>
      <c r="B21" s="95" t="s">
        <v>23</v>
      </c>
      <c r="C21" s="95" t="s">
        <v>20</v>
      </c>
      <c r="D21" s="95" t="s">
        <v>21</v>
      </c>
      <c r="E21" s="95" t="s">
        <v>175</v>
      </c>
      <c r="F21" s="95" t="s">
        <v>176</v>
      </c>
      <c r="G21" s="95" t="s">
        <v>141</v>
      </c>
      <c r="H21" s="95">
        <v>4</v>
      </c>
      <c r="I21" s="95">
        <v>4</v>
      </c>
      <c r="J21" s="95">
        <v>3</v>
      </c>
      <c r="K21" s="95">
        <v>3</v>
      </c>
      <c r="L21" s="95">
        <v>3</v>
      </c>
      <c r="M21" s="95">
        <v>4</v>
      </c>
      <c r="N21" s="95">
        <v>3</v>
      </c>
      <c r="O21" s="95">
        <v>4</v>
      </c>
      <c r="P21" s="95">
        <v>4</v>
      </c>
      <c r="Q21" s="95">
        <v>4</v>
      </c>
      <c r="R21" s="95">
        <v>5</v>
      </c>
      <c r="S21" s="95">
        <v>4</v>
      </c>
      <c r="T21" s="95">
        <v>5</v>
      </c>
      <c r="U21" s="95">
        <v>5</v>
      </c>
      <c r="V21" s="95">
        <v>4</v>
      </c>
    </row>
    <row r="22" spans="1:23" x14ac:dyDescent="0.2">
      <c r="A22" s="94">
        <v>43864.453279629626</v>
      </c>
      <c r="B22" s="95" t="s">
        <v>23</v>
      </c>
      <c r="C22" s="95" t="s">
        <v>143</v>
      </c>
      <c r="D22" s="95" t="s">
        <v>125</v>
      </c>
      <c r="E22" s="95" t="s">
        <v>25</v>
      </c>
      <c r="F22" s="95" t="s">
        <v>158</v>
      </c>
      <c r="G22" s="95" t="s">
        <v>141</v>
      </c>
      <c r="H22" s="95">
        <v>5</v>
      </c>
      <c r="I22" s="95">
        <v>4</v>
      </c>
      <c r="J22" s="95">
        <v>5</v>
      </c>
      <c r="K22" s="95">
        <v>5</v>
      </c>
      <c r="L22" s="95">
        <v>4</v>
      </c>
      <c r="M22" s="95">
        <v>4</v>
      </c>
      <c r="N22" s="95">
        <v>3</v>
      </c>
      <c r="O22" s="95">
        <v>5</v>
      </c>
      <c r="P22" s="95">
        <v>5</v>
      </c>
      <c r="Q22" s="95">
        <v>5</v>
      </c>
      <c r="R22" s="95">
        <v>4</v>
      </c>
      <c r="S22" s="95">
        <v>5</v>
      </c>
      <c r="T22" s="95">
        <v>5</v>
      </c>
      <c r="U22" s="95">
        <v>5</v>
      </c>
      <c r="V22" s="95">
        <v>5</v>
      </c>
    </row>
    <row r="23" spans="1:23" x14ac:dyDescent="0.2">
      <c r="A23" s="94">
        <v>43864.460159479167</v>
      </c>
      <c r="B23" s="95" t="s">
        <v>23</v>
      </c>
      <c r="C23" s="95" t="s">
        <v>24</v>
      </c>
      <c r="D23" s="95" t="s">
        <v>125</v>
      </c>
      <c r="E23" s="95" t="s">
        <v>25</v>
      </c>
      <c r="F23" s="95" t="s">
        <v>158</v>
      </c>
      <c r="G23" s="95" t="s">
        <v>141</v>
      </c>
      <c r="H23" s="95">
        <v>4</v>
      </c>
      <c r="I23" s="95">
        <v>4</v>
      </c>
      <c r="J23" s="95">
        <v>4</v>
      </c>
      <c r="K23" s="95">
        <v>4</v>
      </c>
      <c r="L23" s="95">
        <v>4</v>
      </c>
      <c r="M23" s="95">
        <v>5</v>
      </c>
      <c r="N23" s="95">
        <v>3</v>
      </c>
      <c r="O23" s="95">
        <v>4</v>
      </c>
      <c r="P23" s="95">
        <v>5</v>
      </c>
      <c r="Q23" s="95">
        <v>5</v>
      </c>
      <c r="R23" s="95">
        <v>5</v>
      </c>
      <c r="S23" s="95">
        <v>5</v>
      </c>
      <c r="T23" s="95">
        <v>5</v>
      </c>
      <c r="U23" s="95">
        <v>5</v>
      </c>
      <c r="V23" s="95">
        <v>5</v>
      </c>
    </row>
    <row r="24" spans="1:23" x14ac:dyDescent="0.2">
      <c r="A24" s="94">
        <v>43864.460527604169</v>
      </c>
      <c r="B24" s="95" t="s">
        <v>23</v>
      </c>
      <c r="C24" s="95" t="s">
        <v>24</v>
      </c>
      <c r="D24" s="95" t="s">
        <v>125</v>
      </c>
      <c r="E24" s="95" t="s">
        <v>25</v>
      </c>
      <c r="F24" s="95" t="s">
        <v>158</v>
      </c>
      <c r="G24" s="95" t="s">
        <v>141</v>
      </c>
      <c r="H24" s="95">
        <v>4</v>
      </c>
      <c r="I24" s="95">
        <v>4</v>
      </c>
      <c r="J24" s="95">
        <v>5</v>
      </c>
      <c r="K24" s="95">
        <v>5</v>
      </c>
      <c r="L24" s="95">
        <v>5</v>
      </c>
      <c r="M24" s="95">
        <v>5</v>
      </c>
      <c r="N24" s="95">
        <v>3</v>
      </c>
      <c r="O24" s="95">
        <v>4</v>
      </c>
      <c r="P24" s="95">
        <v>4</v>
      </c>
      <c r="Q24" s="95">
        <v>5</v>
      </c>
      <c r="R24" s="95">
        <v>5</v>
      </c>
      <c r="S24" s="95">
        <v>5</v>
      </c>
      <c r="T24" s="95">
        <v>5</v>
      </c>
      <c r="U24" s="95">
        <v>5</v>
      </c>
      <c r="V24" s="95">
        <v>5</v>
      </c>
    </row>
    <row r="25" spans="1:23" x14ac:dyDescent="0.2">
      <c r="A25" s="94">
        <v>43865.375412881942</v>
      </c>
      <c r="B25" s="95" t="s">
        <v>23</v>
      </c>
      <c r="C25" s="95" t="s">
        <v>20</v>
      </c>
      <c r="D25" s="95" t="s">
        <v>21</v>
      </c>
      <c r="E25" s="95" t="s">
        <v>175</v>
      </c>
      <c r="F25" s="95" t="s">
        <v>176</v>
      </c>
      <c r="G25" s="95" t="s">
        <v>141</v>
      </c>
      <c r="H25" s="95">
        <v>4</v>
      </c>
      <c r="I25" s="95">
        <v>4</v>
      </c>
      <c r="J25" s="95">
        <v>4</v>
      </c>
      <c r="K25" s="95">
        <v>4</v>
      </c>
      <c r="L25" s="95">
        <v>4</v>
      </c>
      <c r="M25" s="95">
        <v>4</v>
      </c>
      <c r="N25" s="95">
        <v>3</v>
      </c>
      <c r="O25" s="95">
        <v>4</v>
      </c>
      <c r="P25" s="95">
        <v>3</v>
      </c>
      <c r="Q25" s="95">
        <v>4</v>
      </c>
      <c r="R25" s="95">
        <v>4</v>
      </c>
      <c r="S25" s="95">
        <v>5</v>
      </c>
      <c r="T25" s="95">
        <v>5</v>
      </c>
      <c r="U25" s="95">
        <v>4</v>
      </c>
      <c r="V25" s="95">
        <v>4</v>
      </c>
    </row>
    <row r="26" spans="1:23" x14ac:dyDescent="0.2">
      <c r="A26" s="94">
        <v>43866.434907118055</v>
      </c>
      <c r="B26" s="95" t="s">
        <v>23</v>
      </c>
      <c r="C26" s="95" t="s">
        <v>20</v>
      </c>
      <c r="D26" s="95" t="s">
        <v>21</v>
      </c>
      <c r="E26" s="113" t="s">
        <v>172</v>
      </c>
      <c r="F26" s="95" t="s">
        <v>156</v>
      </c>
      <c r="G26" s="95" t="s">
        <v>141</v>
      </c>
      <c r="H26" s="95">
        <v>4</v>
      </c>
      <c r="I26" s="95">
        <v>4</v>
      </c>
      <c r="J26" s="95">
        <v>4</v>
      </c>
      <c r="K26" s="95">
        <v>4</v>
      </c>
      <c r="L26" s="95">
        <v>4</v>
      </c>
      <c r="M26" s="95">
        <v>5</v>
      </c>
      <c r="N26" s="95">
        <v>3</v>
      </c>
      <c r="O26" s="95">
        <v>4</v>
      </c>
      <c r="P26" s="95">
        <v>5</v>
      </c>
      <c r="Q26" s="95">
        <v>5</v>
      </c>
      <c r="R26" s="95">
        <v>5</v>
      </c>
      <c r="S26" s="95">
        <v>5</v>
      </c>
      <c r="T26" s="95">
        <v>5</v>
      </c>
      <c r="U26" s="95">
        <v>5</v>
      </c>
      <c r="V26" s="95">
        <v>4</v>
      </c>
    </row>
    <row r="27" spans="1:23" x14ac:dyDescent="0.2">
      <c r="A27" s="94">
        <v>43866.443672557871</v>
      </c>
      <c r="B27" s="95" t="s">
        <v>19</v>
      </c>
      <c r="C27" s="95" t="s">
        <v>20</v>
      </c>
      <c r="D27" s="95" t="s">
        <v>21</v>
      </c>
      <c r="E27" s="113" t="s">
        <v>172</v>
      </c>
      <c r="F27" s="95" t="s">
        <v>242</v>
      </c>
      <c r="G27" s="95" t="s">
        <v>141</v>
      </c>
      <c r="H27" s="95">
        <v>5</v>
      </c>
      <c r="I27" s="95">
        <v>5</v>
      </c>
      <c r="J27" s="95">
        <v>5</v>
      </c>
      <c r="K27" s="95">
        <v>5</v>
      </c>
      <c r="L27" s="95">
        <v>5</v>
      </c>
      <c r="M27" s="95">
        <v>5</v>
      </c>
      <c r="N27" s="95">
        <v>2</v>
      </c>
      <c r="O27" s="95">
        <v>4</v>
      </c>
      <c r="P27" s="95">
        <v>5</v>
      </c>
      <c r="Q27" s="95">
        <v>5</v>
      </c>
      <c r="R27" s="95">
        <v>5</v>
      </c>
      <c r="S27" s="95">
        <v>5</v>
      </c>
      <c r="T27" s="95">
        <v>5</v>
      </c>
      <c r="U27" s="95">
        <v>5</v>
      </c>
      <c r="V27" s="95">
        <v>5</v>
      </c>
      <c r="W27" s="95" t="s">
        <v>243</v>
      </c>
    </row>
    <row r="28" spans="1:23" x14ac:dyDescent="0.2">
      <c r="A28" s="94">
        <v>43866.445051909723</v>
      </c>
      <c r="B28" s="95" t="s">
        <v>19</v>
      </c>
      <c r="C28" s="95" t="s">
        <v>20</v>
      </c>
      <c r="D28" s="95" t="s">
        <v>21</v>
      </c>
      <c r="E28" s="113" t="s">
        <v>172</v>
      </c>
      <c r="F28" s="95" t="s">
        <v>244</v>
      </c>
      <c r="G28" s="95" t="s">
        <v>141</v>
      </c>
      <c r="H28" s="95">
        <v>5</v>
      </c>
      <c r="I28" s="95">
        <v>5</v>
      </c>
      <c r="J28" s="95">
        <v>5</v>
      </c>
      <c r="K28" s="95">
        <v>5</v>
      </c>
      <c r="L28" s="95">
        <v>5</v>
      </c>
      <c r="M28" s="95">
        <v>5</v>
      </c>
      <c r="N28" s="95">
        <v>3</v>
      </c>
      <c r="O28" s="95">
        <v>4</v>
      </c>
      <c r="P28" s="95">
        <v>5</v>
      </c>
      <c r="Q28" s="95">
        <v>4</v>
      </c>
      <c r="R28" s="95">
        <v>5</v>
      </c>
      <c r="S28" s="95">
        <v>5</v>
      </c>
      <c r="T28" s="95">
        <v>5</v>
      </c>
      <c r="U28" s="95">
        <v>5</v>
      </c>
      <c r="V28" s="95">
        <v>5</v>
      </c>
    </row>
    <row r="29" spans="1:23" x14ac:dyDescent="0.2">
      <c r="A29" s="94">
        <v>43866.445370462963</v>
      </c>
      <c r="B29" s="95" t="s">
        <v>23</v>
      </c>
      <c r="C29" s="95" t="s">
        <v>24</v>
      </c>
      <c r="D29" s="95" t="s">
        <v>21</v>
      </c>
      <c r="E29" s="95" t="s">
        <v>245</v>
      </c>
      <c r="F29" s="95" t="s">
        <v>246</v>
      </c>
      <c r="G29" s="95" t="s">
        <v>141</v>
      </c>
      <c r="H29" s="95">
        <v>5</v>
      </c>
      <c r="I29" s="95">
        <v>5</v>
      </c>
      <c r="J29" s="95">
        <v>5</v>
      </c>
      <c r="K29" s="95">
        <v>5</v>
      </c>
      <c r="L29" s="95">
        <v>5</v>
      </c>
      <c r="M29" s="95">
        <v>5</v>
      </c>
      <c r="N29" s="95">
        <v>3</v>
      </c>
      <c r="O29" s="95">
        <v>5</v>
      </c>
      <c r="P29" s="95">
        <v>5</v>
      </c>
      <c r="Q29" s="95">
        <v>5</v>
      </c>
      <c r="R29" s="95">
        <v>5</v>
      </c>
      <c r="S29" s="95">
        <v>5</v>
      </c>
      <c r="T29" s="95">
        <v>5</v>
      </c>
      <c r="U29" s="95">
        <v>5</v>
      </c>
      <c r="V29" s="95">
        <v>5</v>
      </c>
      <c r="W29" s="95" t="s">
        <v>247</v>
      </c>
    </row>
    <row r="30" spans="1:23" x14ac:dyDescent="0.2">
      <c r="A30" s="94">
        <v>43866.446461990738</v>
      </c>
      <c r="B30" s="95" t="s">
        <v>23</v>
      </c>
      <c r="C30" s="95" t="s">
        <v>20</v>
      </c>
      <c r="D30" s="95" t="s">
        <v>21</v>
      </c>
      <c r="E30" s="95" t="s">
        <v>150</v>
      </c>
      <c r="F30" s="95" t="s">
        <v>248</v>
      </c>
      <c r="G30" s="95" t="s">
        <v>141</v>
      </c>
      <c r="H30" s="95">
        <v>4</v>
      </c>
      <c r="I30" s="95">
        <v>4</v>
      </c>
      <c r="J30" s="95">
        <v>4</v>
      </c>
      <c r="K30" s="95">
        <v>4</v>
      </c>
      <c r="L30" s="95">
        <v>4</v>
      </c>
      <c r="M30" s="95">
        <v>5</v>
      </c>
      <c r="N30" s="95">
        <v>3</v>
      </c>
      <c r="O30" s="95">
        <v>4</v>
      </c>
      <c r="P30" s="95">
        <v>4</v>
      </c>
      <c r="Q30" s="95">
        <v>5</v>
      </c>
      <c r="R30" s="95">
        <v>4</v>
      </c>
      <c r="S30" s="95">
        <v>5</v>
      </c>
      <c r="T30" s="95">
        <v>5</v>
      </c>
      <c r="U30" s="95">
        <v>5</v>
      </c>
      <c r="V30" s="95">
        <v>5</v>
      </c>
      <c r="W30" s="95" t="s">
        <v>28</v>
      </c>
    </row>
    <row r="31" spans="1:23" x14ac:dyDescent="0.2">
      <c r="A31" s="94">
        <v>43866.47321935185</v>
      </c>
      <c r="B31" s="95" t="s">
        <v>23</v>
      </c>
      <c r="C31" s="95" t="s">
        <v>20</v>
      </c>
      <c r="D31" s="95" t="s">
        <v>21</v>
      </c>
      <c r="E31" s="95" t="s">
        <v>134</v>
      </c>
      <c r="F31" s="95" t="s">
        <v>200</v>
      </c>
      <c r="G31" s="95" t="s">
        <v>141</v>
      </c>
      <c r="H31" s="95">
        <v>4</v>
      </c>
      <c r="I31" s="95">
        <v>2</v>
      </c>
      <c r="J31" s="95">
        <v>2</v>
      </c>
      <c r="K31" s="95">
        <v>4</v>
      </c>
      <c r="L31" s="95">
        <v>4</v>
      </c>
      <c r="M31" s="95">
        <v>4</v>
      </c>
      <c r="N31" s="95">
        <v>2</v>
      </c>
      <c r="O31" s="95">
        <v>4</v>
      </c>
      <c r="P31" s="95">
        <v>4</v>
      </c>
      <c r="Q31" s="95">
        <v>5</v>
      </c>
      <c r="R31" s="95">
        <v>5</v>
      </c>
      <c r="S31" s="95">
        <v>5</v>
      </c>
      <c r="T31" s="95">
        <v>5</v>
      </c>
      <c r="U31" s="95">
        <v>5</v>
      </c>
      <c r="V31" s="95">
        <v>5</v>
      </c>
      <c r="W31" s="95" t="s">
        <v>249</v>
      </c>
    </row>
    <row r="32" spans="1:23" x14ac:dyDescent="0.2">
      <c r="A32" s="94">
        <v>43866.483994560185</v>
      </c>
      <c r="B32" s="95" t="s">
        <v>23</v>
      </c>
      <c r="C32" s="95" t="s">
        <v>20</v>
      </c>
      <c r="D32" s="95" t="s">
        <v>21</v>
      </c>
      <c r="E32" s="95" t="s">
        <v>150</v>
      </c>
      <c r="F32" s="95" t="s">
        <v>157</v>
      </c>
      <c r="G32" s="95" t="s">
        <v>141</v>
      </c>
      <c r="H32" s="95">
        <v>5</v>
      </c>
      <c r="I32" s="95">
        <v>5</v>
      </c>
      <c r="J32" s="95">
        <v>5</v>
      </c>
      <c r="K32" s="95">
        <v>3</v>
      </c>
      <c r="L32" s="95">
        <v>3</v>
      </c>
      <c r="M32" s="95">
        <v>4</v>
      </c>
      <c r="N32" s="95">
        <v>2</v>
      </c>
      <c r="O32" s="95">
        <v>4</v>
      </c>
      <c r="P32" s="95">
        <v>4</v>
      </c>
      <c r="Q32" s="95">
        <v>4</v>
      </c>
      <c r="R32" s="95">
        <v>3</v>
      </c>
      <c r="S32" s="95">
        <v>4</v>
      </c>
      <c r="T32" s="95">
        <v>5</v>
      </c>
      <c r="U32" s="95">
        <v>4</v>
      </c>
      <c r="V32" s="95">
        <v>5</v>
      </c>
    </row>
    <row r="33" spans="1:22" x14ac:dyDescent="0.2">
      <c r="A33" s="94">
        <v>43868.433077928239</v>
      </c>
      <c r="B33" s="95" t="s">
        <v>23</v>
      </c>
      <c r="C33" s="95" t="s">
        <v>24</v>
      </c>
      <c r="D33" s="95" t="s">
        <v>125</v>
      </c>
      <c r="E33" s="95" t="s">
        <v>134</v>
      </c>
      <c r="F33" s="113" t="s">
        <v>134</v>
      </c>
      <c r="G33" s="95" t="s">
        <v>141</v>
      </c>
      <c r="H33" s="95">
        <v>3</v>
      </c>
      <c r="I33" s="95">
        <v>2</v>
      </c>
      <c r="J33" s="95">
        <v>3</v>
      </c>
      <c r="K33" s="95">
        <v>4</v>
      </c>
      <c r="L33" s="95">
        <v>4</v>
      </c>
      <c r="M33" s="95">
        <v>5</v>
      </c>
      <c r="N33" s="95">
        <v>3</v>
      </c>
      <c r="O33" s="95">
        <v>4</v>
      </c>
      <c r="P33" s="95">
        <v>5</v>
      </c>
      <c r="Q33" s="95">
        <v>5</v>
      </c>
      <c r="R33" s="95">
        <v>4</v>
      </c>
      <c r="S33" s="95">
        <v>5</v>
      </c>
      <c r="T33" s="95">
        <v>5</v>
      </c>
      <c r="U33" s="95">
        <v>5</v>
      </c>
      <c r="V33" s="95">
        <v>4</v>
      </c>
    </row>
    <row r="34" spans="1:22" x14ac:dyDescent="0.2">
      <c r="A34" s="94">
        <v>43868.466144583334</v>
      </c>
      <c r="B34" s="95" t="s">
        <v>23</v>
      </c>
      <c r="C34" s="95" t="s">
        <v>143</v>
      </c>
      <c r="D34" s="95" t="s">
        <v>21</v>
      </c>
      <c r="E34" s="95" t="s">
        <v>134</v>
      </c>
      <c r="F34" s="95" t="s">
        <v>134</v>
      </c>
      <c r="G34" s="95" t="s">
        <v>141</v>
      </c>
      <c r="H34" s="95">
        <v>5</v>
      </c>
      <c r="I34" s="95">
        <v>4</v>
      </c>
      <c r="J34" s="95">
        <v>4</v>
      </c>
      <c r="K34" s="95">
        <v>4</v>
      </c>
      <c r="L34" s="95">
        <v>5</v>
      </c>
      <c r="M34" s="95">
        <v>5</v>
      </c>
      <c r="N34" s="95">
        <v>2</v>
      </c>
      <c r="O34" s="95">
        <v>3</v>
      </c>
      <c r="P34" s="95">
        <v>4</v>
      </c>
      <c r="Q34" s="95">
        <v>5</v>
      </c>
      <c r="R34" s="95">
        <v>5</v>
      </c>
      <c r="S34" s="95">
        <v>5</v>
      </c>
      <c r="T34" s="95">
        <v>5</v>
      </c>
      <c r="U34" s="95">
        <v>5</v>
      </c>
      <c r="V34" s="95">
        <v>5</v>
      </c>
    </row>
    <row r="35" spans="1:22" x14ac:dyDescent="0.2">
      <c r="A35" s="94">
        <v>43868.467325219906</v>
      </c>
      <c r="B35" s="95" t="s">
        <v>23</v>
      </c>
      <c r="C35" s="95" t="s">
        <v>24</v>
      </c>
      <c r="D35" s="95" t="s">
        <v>125</v>
      </c>
      <c r="E35" s="95" t="s">
        <v>134</v>
      </c>
      <c r="F35" s="95" t="s">
        <v>134</v>
      </c>
      <c r="G35" s="95" t="s">
        <v>141</v>
      </c>
      <c r="H35" s="95">
        <v>3</v>
      </c>
      <c r="I35" s="95">
        <v>2</v>
      </c>
      <c r="J35" s="95">
        <v>1</v>
      </c>
      <c r="K35" s="95">
        <v>4</v>
      </c>
      <c r="L35" s="95">
        <v>4</v>
      </c>
      <c r="M35" s="95">
        <v>5</v>
      </c>
      <c r="N35" s="95">
        <v>2</v>
      </c>
      <c r="O35" s="95">
        <v>4</v>
      </c>
      <c r="P35" s="95">
        <v>4</v>
      </c>
      <c r="Q35" s="95">
        <v>4</v>
      </c>
      <c r="R35" s="95">
        <v>5</v>
      </c>
      <c r="S35" s="95">
        <v>5</v>
      </c>
      <c r="T35" s="95">
        <v>5</v>
      </c>
      <c r="U35" s="95">
        <v>5</v>
      </c>
      <c r="V35" s="95">
        <v>5</v>
      </c>
    </row>
    <row r="36" spans="1:22" x14ac:dyDescent="0.2">
      <c r="A36" s="94">
        <v>43868.47249724537</v>
      </c>
      <c r="B36" s="95" t="s">
        <v>23</v>
      </c>
      <c r="C36" s="95" t="s">
        <v>143</v>
      </c>
      <c r="D36" s="95" t="s">
        <v>125</v>
      </c>
      <c r="E36" s="95" t="s">
        <v>25</v>
      </c>
      <c r="F36" s="95" t="s">
        <v>188</v>
      </c>
      <c r="G36" s="95" t="s">
        <v>141</v>
      </c>
      <c r="H36" s="95">
        <v>5</v>
      </c>
      <c r="I36" s="95">
        <v>5</v>
      </c>
      <c r="J36" s="95">
        <v>4</v>
      </c>
      <c r="K36" s="95">
        <v>5</v>
      </c>
      <c r="L36" s="95">
        <v>4</v>
      </c>
      <c r="M36" s="95">
        <v>5</v>
      </c>
      <c r="N36" s="95">
        <v>4</v>
      </c>
      <c r="O36" s="95">
        <v>5</v>
      </c>
      <c r="P36" s="95">
        <v>4</v>
      </c>
      <c r="Q36" s="95">
        <v>4</v>
      </c>
      <c r="R36" s="95">
        <v>4</v>
      </c>
      <c r="S36" s="95">
        <v>5</v>
      </c>
      <c r="T36" s="95">
        <v>5</v>
      </c>
      <c r="U36" s="95">
        <v>5</v>
      </c>
      <c r="V36" s="95">
        <v>5</v>
      </c>
    </row>
    <row r="37" spans="1:22" x14ac:dyDescent="0.2">
      <c r="A37" s="94">
        <v>43868.480470092589</v>
      </c>
      <c r="B37" s="95" t="s">
        <v>23</v>
      </c>
      <c r="C37" s="95" t="s">
        <v>20</v>
      </c>
      <c r="D37" s="95" t="s">
        <v>21</v>
      </c>
      <c r="E37" s="95" t="s">
        <v>134</v>
      </c>
      <c r="F37" s="95" t="s">
        <v>200</v>
      </c>
      <c r="G37" s="95" t="s">
        <v>141</v>
      </c>
      <c r="H37" s="95">
        <v>3</v>
      </c>
      <c r="I37" s="95">
        <v>3</v>
      </c>
      <c r="J37" s="95">
        <v>3</v>
      </c>
      <c r="K37" s="95">
        <v>4</v>
      </c>
      <c r="L37" s="95">
        <v>4</v>
      </c>
      <c r="M37" s="95">
        <v>4</v>
      </c>
      <c r="N37" s="95">
        <v>3</v>
      </c>
      <c r="O37" s="95">
        <v>4</v>
      </c>
      <c r="P37" s="95">
        <v>4</v>
      </c>
      <c r="Q37" s="95">
        <v>4</v>
      </c>
      <c r="R37" s="95">
        <v>4</v>
      </c>
      <c r="S37" s="95">
        <v>4</v>
      </c>
      <c r="T37" s="95">
        <v>5</v>
      </c>
      <c r="U37" s="95">
        <v>5</v>
      </c>
      <c r="V37" s="95">
        <v>5</v>
      </c>
    </row>
    <row r="38" spans="1:22" x14ac:dyDescent="0.2">
      <c r="A38" s="94">
        <v>43868.73409377315</v>
      </c>
      <c r="B38" s="95" t="s">
        <v>23</v>
      </c>
      <c r="C38" s="95" t="s">
        <v>20</v>
      </c>
      <c r="D38" s="95" t="s">
        <v>21</v>
      </c>
      <c r="E38" s="95" t="s">
        <v>134</v>
      </c>
      <c r="F38" s="95" t="s">
        <v>200</v>
      </c>
      <c r="G38" s="95" t="s">
        <v>141</v>
      </c>
      <c r="H38" s="95">
        <v>4</v>
      </c>
      <c r="I38" s="95">
        <v>3</v>
      </c>
      <c r="J38" s="95">
        <v>3</v>
      </c>
      <c r="K38" s="95">
        <v>4</v>
      </c>
      <c r="L38" s="95">
        <v>5</v>
      </c>
      <c r="M38" s="95">
        <v>5</v>
      </c>
      <c r="N38" s="95">
        <v>1</v>
      </c>
      <c r="O38" s="95">
        <v>3</v>
      </c>
      <c r="P38" s="95">
        <v>3</v>
      </c>
      <c r="Q38" s="95">
        <v>4</v>
      </c>
      <c r="R38" s="95">
        <v>4</v>
      </c>
      <c r="S38" s="95">
        <v>4</v>
      </c>
      <c r="T38" s="95">
        <v>4</v>
      </c>
      <c r="U38" s="95">
        <v>4</v>
      </c>
      <c r="V38" s="95">
        <v>3</v>
      </c>
    </row>
    <row r="39" spans="1:22" x14ac:dyDescent="0.2">
      <c r="A39" s="94">
        <v>43868.888440729163</v>
      </c>
      <c r="B39" s="95" t="s">
        <v>23</v>
      </c>
      <c r="C39" s="95" t="s">
        <v>143</v>
      </c>
      <c r="D39" s="95" t="s">
        <v>21</v>
      </c>
      <c r="E39" s="113" t="s">
        <v>135</v>
      </c>
      <c r="F39" s="113" t="s">
        <v>267</v>
      </c>
      <c r="G39" s="95" t="s">
        <v>141</v>
      </c>
      <c r="H39" s="95">
        <v>5</v>
      </c>
      <c r="I39" s="95">
        <v>5</v>
      </c>
      <c r="J39" s="95">
        <v>5</v>
      </c>
      <c r="K39" s="95">
        <v>5</v>
      </c>
      <c r="L39" s="95">
        <v>5</v>
      </c>
      <c r="M39" s="95">
        <v>5</v>
      </c>
      <c r="N39" s="95">
        <v>2</v>
      </c>
      <c r="O39" s="95">
        <v>4</v>
      </c>
      <c r="P39" s="95">
        <v>4</v>
      </c>
      <c r="Q39" s="95">
        <v>5</v>
      </c>
      <c r="R39" s="95">
        <v>5</v>
      </c>
      <c r="S39" s="95">
        <v>5</v>
      </c>
      <c r="T39" s="95">
        <v>5</v>
      </c>
      <c r="U39" s="95">
        <v>5</v>
      </c>
      <c r="V39" s="95">
        <v>5</v>
      </c>
    </row>
    <row r="40" spans="1:22" ht="23.25" x14ac:dyDescent="0.2">
      <c r="H40" s="1">
        <f t="shared" ref="H40:V40" si="0">AVERAGE(H2:H39)</f>
        <v>4.3947368421052628</v>
      </c>
      <c r="I40" s="1">
        <f t="shared" si="0"/>
        <v>3.9473684210526314</v>
      </c>
      <c r="J40" s="1">
        <f t="shared" si="0"/>
        <v>3.9210526315789473</v>
      </c>
      <c r="K40" s="1">
        <f t="shared" si="0"/>
        <v>4.2894736842105265</v>
      </c>
      <c r="L40" s="1">
        <f t="shared" si="0"/>
        <v>4.1842105263157894</v>
      </c>
      <c r="M40" s="1">
        <f t="shared" si="0"/>
        <v>4.5526315789473681</v>
      </c>
      <c r="N40" s="1">
        <f t="shared" si="0"/>
        <v>2.736842105263158</v>
      </c>
      <c r="O40" s="1">
        <f t="shared" si="0"/>
        <v>4.0526315789473681</v>
      </c>
      <c r="P40" s="1">
        <f t="shared" si="0"/>
        <v>4.1842105263157894</v>
      </c>
      <c r="Q40" s="1">
        <f t="shared" si="0"/>
        <v>4.4473684210526319</v>
      </c>
      <c r="R40" s="1">
        <f t="shared" si="0"/>
        <v>4.4473684210526319</v>
      </c>
      <c r="S40" s="1">
        <f t="shared" si="0"/>
        <v>4.6842105263157894</v>
      </c>
      <c r="T40" s="1">
        <f t="shared" si="0"/>
        <v>4.7894736842105265</v>
      </c>
      <c r="U40" s="1">
        <f t="shared" si="0"/>
        <v>4.6842105263157894</v>
      </c>
      <c r="V40" s="1">
        <f t="shared" si="0"/>
        <v>4.6315789473684212</v>
      </c>
    </row>
    <row r="41" spans="1:22" ht="23.25" x14ac:dyDescent="0.2">
      <c r="H41" s="2">
        <f t="shared" ref="H41:V41" si="1">STDEV(H2:H39)</f>
        <v>0.67940648519092572</v>
      </c>
      <c r="I41" s="2">
        <f t="shared" si="1"/>
        <v>1.0120188124801126</v>
      </c>
      <c r="J41" s="2">
        <f t="shared" si="1"/>
        <v>1.1713143217763087</v>
      </c>
      <c r="K41" s="2">
        <f t="shared" si="1"/>
        <v>0.83529877279288611</v>
      </c>
      <c r="L41" s="2">
        <f t="shared" si="1"/>
        <v>0.76600977898968348</v>
      </c>
      <c r="M41" s="2">
        <f t="shared" si="1"/>
        <v>0.76041839198411776</v>
      </c>
      <c r="N41" s="2">
        <f t="shared" si="1"/>
        <v>0.82802958970224894</v>
      </c>
      <c r="O41" s="2">
        <f t="shared" si="1"/>
        <v>0.7332772942940281</v>
      </c>
      <c r="P41" s="2">
        <f t="shared" si="1"/>
        <v>0.833594079643043</v>
      </c>
      <c r="Q41" s="2">
        <f t="shared" si="1"/>
        <v>0.68565882387642552</v>
      </c>
      <c r="R41" s="2">
        <f t="shared" si="1"/>
        <v>0.72400419668235161</v>
      </c>
      <c r="S41" s="2">
        <f t="shared" si="1"/>
        <v>0.66190810001024702</v>
      </c>
      <c r="T41" s="2">
        <f t="shared" si="1"/>
        <v>0.57693948986391708</v>
      </c>
      <c r="U41" s="2">
        <f t="shared" si="1"/>
        <v>0.66190810001024702</v>
      </c>
      <c r="V41" s="2">
        <f t="shared" si="1"/>
        <v>0.67467920832007511</v>
      </c>
    </row>
    <row r="42" spans="1:22" ht="23.25" x14ac:dyDescent="0.2">
      <c r="H42" s="50">
        <f t="shared" ref="H42:V42" si="2">AVERAGE(H25:H41)</f>
        <v>4.0631849016056583</v>
      </c>
      <c r="I42" s="50">
        <f t="shared" si="2"/>
        <v>3.7034933666783969</v>
      </c>
      <c r="J42" s="50">
        <f t="shared" si="2"/>
        <v>3.6524921737267797</v>
      </c>
      <c r="K42" s="50">
        <f t="shared" si="2"/>
        <v>4.0661630857060826</v>
      </c>
      <c r="L42" s="50">
        <f t="shared" si="2"/>
        <v>4.1147188414885578</v>
      </c>
      <c r="M42" s="50">
        <f t="shared" si="2"/>
        <v>4.489002939466558</v>
      </c>
      <c r="N42" s="50">
        <f t="shared" si="2"/>
        <v>2.4449924526450237</v>
      </c>
      <c r="O42" s="50">
        <f t="shared" si="2"/>
        <v>3.8109358160730231</v>
      </c>
      <c r="P42" s="50">
        <f t="shared" si="2"/>
        <v>4.0010473297622848</v>
      </c>
      <c r="Q42" s="50">
        <f t="shared" si="2"/>
        <v>4.3019427791134737</v>
      </c>
      <c r="R42" s="50">
        <f t="shared" si="2"/>
        <v>4.2453748598667644</v>
      </c>
      <c r="S42" s="50">
        <f t="shared" si="2"/>
        <v>4.5497716839015325</v>
      </c>
      <c r="T42" s="50">
        <f t="shared" si="2"/>
        <v>4.6686125396514377</v>
      </c>
      <c r="U42" s="50">
        <f t="shared" si="2"/>
        <v>4.5497716839015325</v>
      </c>
      <c r="V42" s="50">
        <f t="shared" si="2"/>
        <v>4.429779891511088</v>
      </c>
    </row>
    <row r="43" spans="1:22" ht="24" x14ac:dyDescent="0.55000000000000004">
      <c r="A43" s="107" t="s">
        <v>19</v>
      </c>
      <c r="B43" s="108">
        <f>COUNTIF(B2:B39,"ชาย")</f>
        <v>10</v>
      </c>
      <c r="H43" s="50">
        <f t="shared" ref="H43:V43" si="3">STDEV(H2:H39)</f>
        <v>0.67940648519092572</v>
      </c>
      <c r="I43" s="50">
        <f t="shared" si="3"/>
        <v>1.0120188124801126</v>
      </c>
      <c r="J43" s="50">
        <f t="shared" si="3"/>
        <v>1.1713143217763087</v>
      </c>
      <c r="K43" s="50">
        <f t="shared" si="3"/>
        <v>0.83529877279288611</v>
      </c>
      <c r="L43" s="50">
        <f t="shared" si="3"/>
        <v>0.76600977898968348</v>
      </c>
      <c r="M43" s="50">
        <f t="shared" si="3"/>
        <v>0.76041839198411776</v>
      </c>
      <c r="N43" s="50">
        <f t="shared" si="3"/>
        <v>0.82802958970224894</v>
      </c>
      <c r="O43" s="50">
        <f t="shared" si="3"/>
        <v>0.7332772942940281</v>
      </c>
      <c r="P43" s="50">
        <f t="shared" si="3"/>
        <v>0.833594079643043</v>
      </c>
      <c r="Q43" s="50">
        <f t="shared" si="3"/>
        <v>0.68565882387642552</v>
      </c>
      <c r="R43" s="50">
        <f t="shared" si="3"/>
        <v>0.72400419668235161</v>
      </c>
      <c r="S43" s="50">
        <f t="shared" si="3"/>
        <v>0.66190810001024702</v>
      </c>
      <c r="T43" s="50">
        <f t="shared" si="3"/>
        <v>0.57693948986391708</v>
      </c>
      <c r="U43" s="50">
        <f t="shared" si="3"/>
        <v>0.66190810001024702</v>
      </c>
      <c r="V43" s="50">
        <f t="shared" si="3"/>
        <v>0.67467920832007511</v>
      </c>
    </row>
    <row r="44" spans="1:22" ht="24" x14ac:dyDescent="0.55000000000000004">
      <c r="A44" s="107" t="s">
        <v>23</v>
      </c>
      <c r="B44" s="108">
        <f>COUNTIF(B2:B39,"หญิง")</f>
        <v>28</v>
      </c>
      <c r="C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24" x14ac:dyDescent="0.55000000000000004">
      <c r="A45" s="109"/>
      <c r="B45" s="110">
        <f>SUM(B43:B44)</f>
        <v>38</v>
      </c>
      <c r="C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x14ac:dyDescent="0.2">
      <c r="A46" s="94"/>
      <c r="B46" s="95"/>
      <c r="C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</row>
    <row r="47" spans="1:22" ht="24" x14ac:dyDescent="0.55000000000000004">
      <c r="A47" s="107" t="s">
        <v>20</v>
      </c>
      <c r="B47" s="108">
        <f>COUNTIF(C2:C39,"20-30 ปี")</f>
        <v>19</v>
      </c>
      <c r="C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22" ht="24" x14ac:dyDescent="0.55000000000000004">
      <c r="A48" s="107" t="s">
        <v>24</v>
      </c>
      <c r="B48" s="108">
        <f>COUNTIF(C2:C39,"31-40 ปี")</f>
        <v>13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24" x14ac:dyDescent="0.55000000000000004">
      <c r="A49" s="107" t="s">
        <v>143</v>
      </c>
      <c r="B49" s="108">
        <f>COUNTIF(C2:C40,"41-50 ปี")</f>
        <v>6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 ht="24" x14ac:dyDescent="0.55000000000000004">
      <c r="A50" s="109"/>
      <c r="B50" s="110">
        <f>SUM(B47:B49)</f>
        <v>38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ht="24.75" customHeight="1" x14ac:dyDescent="0.2">
      <c r="A51" s="117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24" x14ac:dyDescent="0.55000000000000004">
      <c r="A52" s="112" t="s">
        <v>125</v>
      </c>
      <c r="B52" s="108">
        <f>COUNTIF(D2:D39,"ปริญญาเอก")</f>
        <v>15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1:22" ht="24" x14ac:dyDescent="0.55000000000000004">
      <c r="A53" s="112" t="s">
        <v>21</v>
      </c>
      <c r="B53" s="108">
        <f>COUNTIF(D2:D40,"ปริญญาโท")</f>
        <v>23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</row>
    <row r="54" spans="1:22" ht="24" x14ac:dyDescent="0.55000000000000004">
      <c r="A54" s="109"/>
      <c r="B54" s="110">
        <f>SUM(B52:B53)</f>
        <v>38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</row>
    <row r="55" spans="1:22" ht="22.5" customHeight="1" x14ac:dyDescent="0.2">
      <c r="A55" s="117" t="s">
        <v>268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</row>
    <row r="56" spans="1:22" ht="24" x14ac:dyDescent="0.55000000000000004">
      <c r="A56" s="112" t="s">
        <v>134</v>
      </c>
      <c r="B56" s="108">
        <f>COUNTIF(E2:E39,"บริหารธุรกิจ")</f>
        <v>10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</row>
    <row r="57" spans="1:22" ht="24" x14ac:dyDescent="0.55000000000000004">
      <c r="A57" s="112" t="s">
        <v>150</v>
      </c>
      <c r="B57" s="108">
        <f>COUNTIF(E2:E40,"วิทยาศาสตร์")</f>
        <v>5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</row>
    <row r="58" spans="1:22" ht="24" x14ac:dyDescent="0.55000000000000004">
      <c r="A58" s="112" t="s">
        <v>25</v>
      </c>
      <c r="B58" s="108">
        <f>COUNTIF(E2:E41,"ศึกษาศาสตร์")</f>
        <v>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</row>
    <row r="59" spans="1:22" ht="24" x14ac:dyDescent="0.55000000000000004">
      <c r="A59" s="112" t="s">
        <v>135</v>
      </c>
      <c r="B59" s="108">
        <f>COUNTIF(E2:E42,"พยาบาลศาสตร์")</f>
        <v>1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</row>
    <row r="60" spans="1:22" ht="24" x14ac:dyDescent="0.55000000000000004">
      <c r="A60" s="115" t="s">
        <v>265</v>
      </c>
      <c r="B60" s="108">
        <f>COUNTIF(E2:E43,"สถาปัตยกรรม​ศ​า​ส​ตร์")</f>
        <v>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</row>
    <row r="61" spans="1:22" ht="24" x14ac:dyDescent="0.55000000000000004">
      <c r="A61" s="112" t="s">
        <v>175</v>
      </c>
      <c r="B61" s="108">
        <f>COUNTIF(E2:E44,"สาธารณสุขศาสตร์")</f>
        <v>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</row>
    <row r="62" spans="1:22" ht="24" x14ac:dyDescent="0.55000000000000004">
      <c r="A62" s="112" t="s">
        <v>145</v>
      </c>
      <c r="B62" s="108">
        <f>COUNTIF(E2:E45,"มนุษยศาสตร์")</f>
        <v>1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</row>
    <row r="63" spans="1:22" ht="24" x14ac:dyDescent="0.55000000000000004">
      <c r="A63" s="112" t="s">
        <v>131</v>
      </c>
      <c r="B63" s="108">
        <f>COUNTIF(E2:E46,"วิศวกรรมศาสตร์")</f>
        <v>1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</row>
    <row r="64" spans="1:22" ht="24" x14ac:dyDescent="0.55000000000000004">
      <c r="A64" s="112" t="s">
        <v>172</v>
      </c>
      <c r="B64" s="108">
        <f>COUNTIF(E2:E47,"เกษตรศาสตร์ ทรัพยากรธรรมชาติและสิ่งแวดล้อม")</f>
        <v>4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</row>
    <row r="65" spans="1:22" ht="24" x14ac:dyDescent="0.55000000000000004">
      <c r="A65" s="112" t="s">
        <v>191</v>
      </c>
      <c r="B65" s="108">
        <f>COUNTIF(E2:E48,"พลังงาน")</f>
        <v>1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</row>
    <row r="66" spans="1:22" ht="24" x14ac:dyDescent="0.55000000000000004">
      <c r="A66" s="112" t="s">
        <v>245</v>
      </c>
      <c r="B66" s="108">
        <f>COUNTIF(E2:E49,"สหเวชศาสตร์")</f>
        <v>1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</row>
    <row r="67" spans="1:22" ht="24" x14ac:dyDescent="0.55000000000000004">
      <c r="A67" s="109"/>
      <c r="B67" s="110">
        <f>SUM(B56:B66)</f>
        <v>38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</row>
    <row r="68" spans="1:22" ht="26.25" customHeight="1" x14ac:dyDescent="0.35">
      <c r="A68" s="117" t="s">
        <v>269</v>
      </c>
      <c r="B68" s="95"/>
      <c r="C68" s="95"/>
      <c r="D68" s="114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</row>
    <row r="69" spans="1:22" ht="24" x14ac:dyDescent="0.55000000000000004">
      <c r="A69" s="112" t="s">
        <v>134</v>
      </c>
      <c r="B69" s="108">
        <f>COUNTIF(F2:F39,"บริหารธุรกิจ")</f>
        <v>7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</row>
    <row r="70" spans="1:22" ht="24" x14ac:dyDescent="0.55000000000000004">
      <c r="A70" s="115" t="s">
        <v>188</v>
      </c>
      <c r="B70" s="108">
        <f>COUNTIF(F2:F39,"วิจัยและประเมินผลการศึกษา")</f>
        <v>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</row>
    <row r="71" spans="1:22" ht="24" x14ac:dyDescent="0.55000000000000004">
      <c r="A71" s="112" t="s">
        <v>200</v>
      </c>
      <c r="B71" s="108">
        <f>COUNTIF(F2:F54,"การสื่อสาร")</f>
        <v>3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</row>
    <row r="72" spans="1:22" ht="24" x14ac:dyDescent="0.55000000000000004">
      <c r="A72" s="112" t="s">
        <v>158</v>
      </c>
      <c r="B72" s="108">
        <f>COUNTIF(F2:F55,"หลักสูตรและการสอน")</f>
        <v>3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</row>
    <row r="73" spans="1:22" ht="24" x14ac:dyDescent="0.55000000000000004">
      <c r="A73" s="112" t="s">
        <v>156</v>
      </c>
      <c r="B73" s="108">
        <f>COUNTIF(F2:F56,"สัตวศาสตร์")</f>
        <v>1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</row>
    <row r="74" spans="1:22" ht="24" x14ac:dyDescent="0.55000000000000004">
      <c r="A74" s="112" t="s">
        <v>242</v>
      </c>
      <c r="B74" s="108">
        <f>COUNTIF(F2:F57,"วิทยาศาสตร์​การเกษตร​")</f>
        <v>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</row>
    <row r="75" spans="1:22" ht="24" x14ac:dyDescent="0.55000000000000004">
      <c r="A75" s="112" t="s">
        <v>244</v>
      </c>
      <c r="B75" s="108">
        <f>COUNTIF(F2:F58,"เทคโนโลยีชีวภาพทางการเกษตร")</f>
        <v>2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</row>
    <row r="76" spans="1:22" ht="24" x14ac:dyDescent="0.55000000000000004">
      <c r="A76" s="112" t="s">
        <v>246</v>
      </c>
      <c r="B76" s="108">
        <f>COUNTIF(F2:F59,"ชีวเวชศาสตร์")</f>
        <v>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</row>
    <row r="77" spans="1:22" ht="24" x14ac:dyDescent="0.55000000000000004">
      <c r="A77" s="112" t="s">
        <v>248</v>
      </c>
      <c r="B77" s="108">
        <f>COUNTIF(F2:F60,"คอมพิวเตอร์")</f>
        <v>1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</row>
    <row r="78" spans="1:22" ht="24" x14ac:dyDescent="0.55000000000000004">
      <c r="A78" s="112" t="s">
        <v>177</v>
      </c>
      <c r="B78" s="108">
        <f>COUNTIF(F2:F61,"วิศวกรรมไฟฟ้า")</f>
        <v>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</row>
    <row r="79" spans="1:22" ht="24" x14ac:dyDescent="0.55000000000000004">
      <c r="A79" s="112" t="s">
        <v>180</v>
      </c>
      <c r="B79" s="108">
        <f>COUNTIF(F2:F62,"บริหารการศึกษา")</f>
        <v>1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</row>
    <row r="80" spans="1:22" ht="24" x14ac:dyDescent="0.55000000000000004">
      <c r="A80" s="112" t="s">
        <v>176</v>
      </c>
      <c r="B80" s="108">
        <f>COUNTIF(F2:F64,"สาธารณสุขศาสตรมหาบัณฑิต")</f>
        <v>4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  <row r="81" spans="1:22" ht="24" x14ac:dyDescent="0.55000000000000004">
      <c r="A81" s="112" t="s">
        <v>151</v>
      </c>
      <c r="B81" s="108">
        <f>COUNTIF(F2:F65,"ฟิสิกส์ประยุกต์")</f>
        <v>1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</row>
    <row r="82" spans="1:22" ht="24" x14ac:dyDescent="0.55000000000000004">
      <c r="A82" s="112" t="s">
        <v>157</v>
      </c>
      <c r="B82" s="108">
        <f>COUNTIF(F2:F66,"เทคโนโลยีสารสนเทศ")</f>
        <v>3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</row>
    <row r="83" spans="1:22" ht="24" x14ac:dyDescent="0.55000000000000004">
      <c r="A83" s="112" t="s">
        <v>146</v>
      </c>
      <c r="B83" s="108">
        <f>COUNTIF(F2:F67,"ภาษาไทย")</f>
        <v>2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</row>
    <row r="84" spans="1:22" ht="24" x14ac:dyDescent="0.55000000000000004">
      <c r="A84" s="112" t="s">
        <v>153</v>
      </c>
      <c r="B84" s="108">
        <f>COUNTIF(F15:F68,"หลักสูตรและการสอน")</f>
        <v>3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</row>
    <row r="85" spans="1:22" ht="24" x14ac:dyDescent="0.55000000000000004">
      <c r="A85" s="112" t="s">
        <v>192</v>
      </c>
      <c r="B85" s="108">
        <f>COUNTIF(F2:F69,"พลังงานทดแทน")</f>
        <v>1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</row>
    <row r="86" spans="1:22" ht="24" x14ac:dyDescent="0.55000000000000004">
      <c r="A86" s="112" t="s">
        <v>266</v>
      </c>
      <c r="B86" s="108">
        <f>COUNTIF(F2:F70,"สถาปัตยกรรม​ศาสตร์")</f>
        <v>1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</row>
    <row r="87" spans="1:22" ht="24" customHeight="1" x14ac:dyDescent="0.2">
      <c r="A87" s="94"/>
      <c r="B87" s="116">
        <f>SUM(B69:B86)</f>
        <v>38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</row>
    <row r="88" spans="1:22" x14ac:dyDescent="0.2">
      <c r="A88" s="94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</row>
    <row r="89" spans="1:22" x14ac:dyDescent="0.2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</row>
    <row r="90" spans="1:22" x14ac:dyDescent="0.2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</row>
    <row r="91" spans="1:22" x14ac:dyDescent="0.2">
      <c r="A91" s="94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</row>
    <row r="92" spans="1:22" x14ac:dyDescent="0.2">
      <c r="A92" s="94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</row>
    <row r="93" spans="1:22" x14ac:dyDescent="0.2">
      <c r="A93" s="94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</row>
    <row r="94" spans="1:22" x14ac:dyDescent="0.2">
      <c r="A94" s="94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</row>
    <row r="95" spans="1:22" x14ac:dyDescent="0.2">
      <c r="A95" s="94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</row>
    <row r="96" spans="1:22" x14ac:dyDescent="0.2">
      <c r="A96" s="9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</row>
    <row r="97" spans="1:22" x14ac:dyDescent="0.2">
      <c r="A97" s="94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</row>
    <row r="98" spans="1:22" x14ac:dyDescent="0.2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</row>
    <row r="99" spans="1:22" x14ac:dyDescent="0.2">
      <c r="A99" s="9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</row>
    <row r="100" spans="1:22" x14ac:dyDescent="0.2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</row>
    <row r="101" spans="1:22" x14ac:dyDescent="0.2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</row>
    <row r="102" spans="1:22" x14ac:dyDescent="0.2">
      <c r="A102" s="94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</row>
    <row r="103" spans="1:22" x14ac:dyDescent="0.2">
      <c r="A103" s="94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</row>
    <row r="104" spans="1:22" x14ac:dyDescent="0.2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</row>
    <row r="105" spans="1:22" x14ac:dyDescent="0.2">
      <c r="A105" s="9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</row>
    <row r="106" spans="1:22" x14ac:dyDescent="0.2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</row>
    <row r="107" spans="1:22" x14ac:dyDescent="0.2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</row>
    <row r="108" spans="1:22" x14ac:dyDescent="0.2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</row>
    <row r="109" spans="1:22" x14ac:dyDescent="0.2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</row>
    <row r="110" spans="1:22" x14ac:dyDescent="0.2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</row>
    <row r="111" spans="1:22" x14ac:dyDescent="0.2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</row>
    <row r="112" spans="1:22" x14ac:dyDescent="0.2">
      <c r="A112" s="94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</row>
    <row r="113" spans="1:22" x14ac:dyDescent="0.2">
      <c r="A113" s="94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</row>
    <row r="114" spans="1:22" x14ac:dyDescent="0.2">
      <c r="A114" s="94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</row>
    <row r="115" spans="1:22" x14ac:dyDescent="0.2">
      <c r="A115" s="94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</row>
    <row r="116" spans="1:22" x14ac:dyDescent="0.2">
      <c r="A116" s="94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</row>
    <row r="117" spans="1:22" x14ac:dyDescent="0.2">
      <c r="A117" s="94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</row>
    <row r="118" spans="1:22" x14ac:dyDescent="0.2">
      <c r="A118" s="94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</row>
    <row r="119" spans="1:22" x14ac:dyDescent="0.2">
      <c r="A119" s="94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</row>
    <row r="120" spans="1:22" x14ac:dyDescent="0.2">
      <c r="A120" s="94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</row>
    <row r="121" spans="1:22" x14ac:dyDescent="0.2">
      <c r="A121" s="94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</row>
    <row r="122" spans="1:22" x14ac:dyDescent="0.2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</row>
    <row r="123" spans="1:22" x14ac:dyDescent="0.2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</row>
    <row r="124" spans="1:22" x14ac:dyDescent="0.2">
      <c r="A124" s="94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</row>
    <row r="125" spans="1:22" x14ac:dyDescent="0.2">
      <c r="A125" s="94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</row>
    <row r="126" spans="1:22" x14ac:dyDescent="0.2">
      <c r="A126" s="94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</row>
    <row r="127" spans="1:22" x14ac:dyDescent="0.2">
      <c r="A127" s="94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</row>
    <row r="128" spans="1:22" x14ac:dyDescent="0.2">
      <c r="A128" s="94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</row>
    <row r="129" spans="1:22" x14ac:dyDescent="0.2">
      <c r="A129" s="94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</row>
    <row r="130" spans="1:22" x14ac:dyDescent="0.2">
      <c r="A130" s="94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</row>
    <row r="131" spans="1:22" x14ac:dyDescent="0.2">
      <c r="A131" s="94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</row>
    <row r="132" spans="1:22" x14ac:dyDescent="0.2">
      <c r="A132" s="94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</row>
    <row r="133" spans="1:22" x14ac:dyDescent="0.2">
      <c r="A133" s="94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</row>
    <row r="134" spans="1:22" x14ac:dyDescent="0.2">
      <c r="A134" s="94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</row>
    <row r="135" spans="1:22" x14ac:dyDescent="0.2">
      <c r="A135" s="94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</row>
    <row r="136" spans="1:22" x14ac:dyDescent="0.2">
      <c r="A136" s="94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</row>
    <row r="137" spans="1:22" x14ac:dyDescent="0.2">
      <c r="A137" s="94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</row>
    <row r="138" spans="1:22" x14ac:dyDescent="0.2">
      <c r="A138" s="94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</row>
    <row r="139" spans="1:22" x14ac:dyDescent="0.2">
      <c r="A139" s="94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</row>
    <row r="140" spans="1:22" x14ac:dyDescent="0.2">
      <c r="A140" s="94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</row>
    <row r="141" spans="1:22" x14ac:dyDescent="0.2">
      <c r="A141" s="94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</row>
    <row r="142" spans="1:22" x14ac:dyDescent="0.2">
      <c r="A142" s="94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</row>
    <row r="143" spans="1:22" x14ac:dyDescent="0.2">
      <c r="A143" s="94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</row>
    <row r="144" spans="1:22" x14ac:dyDescent="0.2">
      <c r="A144" s="94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</row>
    <row r="145" spans="1:22" x14ac:dyDescent="0.2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</row>
    <row r="146" spans="1:22" x14ac:dyDescent="0.2">
      <c r="A146" s="94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</row>
    <row r="147" spans="1:22" x14ac:dyDescent="0.2">
      <c r="A147" s="94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</row>
    <row r="148" spans="1:22" x14ac:dyDescent="0.2">
      <c r="A148" s="9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</row>
    <row r="149" spans="1:22" x14ac:dyDescent="0.2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</row>
    <row r="150" spans="1:22" x14ac:dyDescent="0.2">
      <c r="A150" s="94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</row>
    <row r="151" spans="1:22" x14ac:dyDescent="0.2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</row>
    <row r="152" spans="1:22" x14ac:dyDescent="0.2">
      <c r="A152" s="94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</row>
    <row r="153" spans="1:22" x14ac:dyDescent="0.2">
      <c r="A153" s="94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</row>
    <row r="154" spans="1:22" x14ac:dyDescent="0.2">
      <c r="A154" s="94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</row>
    <row r="155" spans="1:22" x14ac:dyDescent="0.2">
      <c r="A155" s="94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</row>
    <row r="156" spans="1:22" x14ac:dyDescent="0.2">
      <c r="A156" s="94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</row>
    <row r="157" spans="1:22" x14ac:dyDescent="0.2">
      <c r="A157" s="94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</row>
    <row r="158" spans="1:22" x14ac:dyDescent="0.2">
      <c r="A158" s="94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</row>
    <row r="159" spans="1:22" x14ac:dyDescent="0.2">
      <c r="A159" s="94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</row>
    <row r="160" spans="1:22" x14ac:dyDescent="0.2">
      <c r="A160" s="94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</row>
    <row r="161" spans="1:22" x14ac:dyDescent="0.2">
      <c r="A161" s="94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</row>
    <row r="162" spans="1:22" x14ac:dyDescent="0.2">
      <c r="A162" s="94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</row>
    <row r="163" spans="1:22" x14ac:dyDescent="0.2">
      <c r="A163" s="94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</row>
    <row r="164" spans="1:22" x14ac:dyDescent="0.2">
      <c r="A164" s="94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</row>
    <row r="165" spans="1:22" x14ac:dyDescent="0.2">
      <c r="A165" s="94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</row>
    <row r="166" spans="1:22" x14ac:dyDescent="0.2">
      <c r="A166" s="94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</row>
    <row r="167" spans="1:22" x14ac:dyDescent="0.2">
      <c r="A167" s="94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</row>
    <row r="168" spans="1:22" x14ac:dyDescent="0.2">
      <c r="A168" s="94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</row>
    <row r="169" spans="1:22" x14ac:dyDescent="0.2">
      <c r="A169" s="94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</row>
    <row r="170" spans="1:22" x14ac:dyDescent="0.2">
      <c r="A170" s="94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</row>
    <row r="171" spans="1:22" x14ac:dyDescent="0.2">
      <c r="A171" s="94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</row>
    <row r="172" spans="1:22" x14ac:dyDescent="0.2">
      <c r="A172" s="94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</row>
    <row r="173" spans="1:22" x14ac:dyDescent="0.2">
      <c r="A173" s="94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</row>
    <row r="174" spans="1:22" x14ac:dyDescent="0.2">
      <c r="A174" s="94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</row>
    <row r="175" spans="1:22" x14ac:dyDescent="0.2">
      <c r="A175" s="94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</row>
    <row r="176" spans="1:22" x14ac:dyDescent="0.2">
      <c r="A176" s="94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</row>
    <row r="177" spans="1:22" x14ac:dyDescent="0.2">
      <c r="A177" s="94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</row>
    <row r="178" spans="1:22" x14ac:dyDescent="0.2">
      <c r="A178" s="94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</row>
    <row r="179" spans="1:22" x14ac:dyDescent="0.2">
      <c r="A179" s="94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</row>
    <row r="180" spans="1:22" x14ac:dyDescent="0.2">
      <c r="A180" s="94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</row>
    <row r="181" spans="1:22" x14ac:dyDescent="0.2">
      <c r="A181" s="94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</row>
    <row r="182" spans="1:22" x14ac:dyDescent="0.2">
      <c r="A182" s="94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</row>
    <row r="183" spans="1:22" x14ac:dyDescent="0.2">
      <c r="A183" s="94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</row>
    <row r="184" spans="1:22" x14ac:dyDescent="0.2">
      <c r="A184" s="94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</row>
    <row r="185" spans="1:22" x14ac:dyDescent="0.2">
      <c r="A185" s="94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</row>
    <row r="186" spans="1:22" ht="23.25" x14ac:dyDescent="0.2">
      <c r="I186" s="1">
        <f t="shared" ref="I186:V186" si="4">AVERAGE(I2:I5)</f>
        <v>3.5</v>
      </c>
      <c r="J186" s="1">
        <f t="shared" si="4"/>
        <v>3.25</v>
      </c>
      <c r="K186" s="1">
        <f t="shared" si="4"/>
        <v>3.25</v>
      </c>
      <c r="L186" s="1">
        <f t="shared" si="4"/>
        <v>3.25</v>
      </c>
      <c r="M186" s="1">
        <f t="shared" si="4"/>
        <v>3.75</v>
      </c>
      <c r="N186" s="1">
        <f t="shared" si="4"/>
        <v>3</v>
      </c>
      <c r="O186" s="1">
        <f t="shared" si="4"/>
        <v>3.5</v>
      </c>
      <c r="P186" s="1">
        <f t="shared" si="4"/>
        <v>3.5</v>
      </c>
      <c r="Q186" s="1">
        <f t="shared" si="4"/>
        <v>3.75</v>
      </c>
      <c r="R186" s="1">
        <f t="shared" si="4"/>
        <v>3.75</v>
      </c>
      <c r="S186" s="1">
        <f t="shared" si="4"/>
        <v>4</v>
      </c>
      <c r="T186" s="1">
        <f t="shared" si="4"/>
        <v>4</v>
      </c>
      <c r="U186" s="1">
        <f t="shared" si="4"/>
        <v>4</v>
      </c>
      <c r="V186" s="1">
        <f t="shared" si="4"/>
        <v>4</v>
      </c>
    </row>
    <row r="187" spans="1:22" ht="23.25" x14ac:dyDescent="0.2">
      <c r="I187" s="2">
        <f t="shared" ref="I187:V187" si="5">STDEV(I2:I5)</f>
        <v>1.2909944487358056</v>
      </c>
      <c r="J187" s="2">
        <f t="shared" si="5"/>
        <v>1.707825127659933</v>
      </c>
      <c r="K187" s="2">
        <f t="shared" si="5"/>
        <v>1.707825127659933</v>
      </c>
      <c r="L187" s="2">
        <f t="shared" si="5"/>
        <v>0.9574271077563381</v>
      </c>
      <c r="M187" s="2">
        <f t="shared" si="5"/>
        <v>1.8929694486000912</v>
      </c>
      <c r="N187" s="2">
        <f t="shared" si="5"/>
        <v>1.4142135623730951</v>
      </c>
      <c r="O187" s="2">
        <f t="shared" si="5"/>
        <v>1.7320508075688772</v>
      </c>
      <c r="P187" s="2">
        <f t="shared" si="5"/>
        <v>1.7320508075688772</v>
      </c>
      <c r="Q187" s="2">
        <f t="shared" si="5"/>
        <v>1.2583057392117916</v>
      </c>
      <c r="R187" s="2">
        <f t="shared" si="5"/>
        <v>1.2583057392117916</v>
      </c>
      <c r="S187" s="2">
        <f t="shared" si="5"/>
        <v>1.4142135623730951</v>
      </c>
      <c r="T187" s="2">
        <f t="shared" si="5"/>
        <v>1.4142135623730951</v>
      </c>
      <c r="U187" s="2">
        <f t="shared" si="5"/>
        <v>1.4142135623730951</v>
      </c>
      <c r="V187" s="2">
        <f t="shared" si="5"/>
        <v>1.4142135623730951</v>
      </c>
    </row>
    <row r="188" spans="1:22" ht="23.25" x14ac:dyDescent="0.2">
      <c r="I188" s="50">
        <f t="shared" ref="I188:V188" si="6">AVERAGE(I2:I187)</f>
        <v>3.7378612241233422</v>
      </c>
      <c r="J188" s="50">
        <f t="shared" si="6"/>
        <v>3.7244090585572347</v>
      </c>
      <c r="K188" s="50">
        <f t="shared" si="6"/>
        <v>4.0450922600718711</v>
      </c>
      <c r="L188" s="50">
        <f t="shared" si="6"/>
        <v>3.9326903643986371</v>
      </c>
      <c r="M188" s="50">
        <f t="shared" si="6"/>
        <v>4.3001236534314158</v>
      </c>
      <c r="N188" s="50">
        <f t="shared" si="6"/>
        <v>2.6193660749928589</v>
      </c>
      <c r="O188" s="50">
        <f t="shared" si="6"/>
        <v>3.8309584725267571</v>
      </c>
      <c r="P188" s="50">
        <f t="shared" si="6"/>
        <v>3.9564658368848411</v>
      </c>
      <c r="Q188" s="50">
        <f t="shared" si="6"/>
        <v>4.1847485133438802</v>
      </c>
      <c r="R188" s="50">
        <f t="shared" si="6"/>
        <v>4.1852058503067244</v>
      </c>
      <c r="S188" s="50">
        <f t="shared" si="6"/>
        <v>4.4084548175593383</v>
      </c>
      <c r="T188" s="50">
        <f t="shared" si="6"/>
        <v>4.500594971953702</v>
      </c>
      <c r="U188" s="50">
        <f t="shared" si="6"/>
        <v>4.4084548175593383</v>
      </c>
      <c r="V188" s="50">
        <f t="shared" si="6"/>
        <v>4.3596575185884712</v>
      </c>
    </row>
    <row r="189" spans="1:22" ht="23.25" x14ac:dyDescent="0.2">
      <c r="I189" s="50">
        <f t="shared" ref="I189:V189" si="7">STDEV(I2:I5)</f>
        <v>1.2909944487358056</v>
      </c>
      <c r="J189" s="50">
        <f t="shared" si="7"/>
        <v>1.707825127659933</v>
      </c>
      <c r="K189" s="50">
        <f t="shared" si="7"/>
        <v>1.707825127659933</v>
      </c>
      <c r="L189" s="50">
        <f t="shared" si="7"/>
        <v>0.9574271077563381</v>
      </c>
      <c r="M189" s="50">
        <f t="shared" si="7"/>
        <v>1.8929694486000912</v>
      </c>
      <c r="N189" s="50">
        <f t="shared" si="7"/>
        <v>1.4142135623730951</v>
      </c>
      <c r="O189" s="50">
        <f t="shared" si="7"/>
        <v>1.7320508075688772</v>
      </c>
      <c r="P189" s="50">
        <f t="shared" si="7"/>
        <v>1.7320508075688772</v>
      </c>
      <c r="Q189" s="50">
        <f t="shared" si="7"/>
        <v>1.2583057392117916</v>
      </c>
      <c r="R189" s="50">
        <f t="shared" si="7"/>
        <v>1.2583057392117916</v>
      </c>
      <c r="S189" s="50">
        <f t="shared" si="7"/>
        <v>1.4142135623730951</v>
      </c>
      <c r="T189" s="50">
        <f t="shared" si="7"/>
        <v>1.4142135623730951</v>
      </c>
      <c r="U189" s="50">
        <f t="shared" si="7"/>
        <v>1.4142135623730951</v>
      </c>
      <c r="V189" s="50">
        <f t="shared" si="7"/>
        <v>1.4142135623730951</v>
      </c>
    </row>
    <row r="190" spans="1:22" ht="23.25" x14ac:dyDescent="0.2">
      <c r="H190" s="1">
        <f t="shared" ref="H190:V190" si="8">AVERAGE(H2:H189)</f>
        <v>4.2099222550974469</v>
      </c>
      <c r="I190" s="1">
        <f t="shared" si="8"/>
        <v>3.6846684681366564</v>
      </c>
      <c r="J190" s="1">
        <f t="shared" si="8"/>
        <v>3.6805702774507711</v>
      </c>
      <c r="K190" s="1">
        <f t="shared" si="8"/>
        <v>3.9942821050194373</v>
      </c>
      <c r="L190" s="1">
        <f t="shared" si="8"/>
        <v>3.8680107283846739</v>
      </c>
      <c r="M190" s="1">
        <f t="shared" si="8"/>
        <v>4.2477942141959524</v>
      </c>
      <c r="N190" s="1">
        <f t="shared" si="8"/>
        <v>2.5931671073272118</v>
      </c>
      <c r="O190" s="1">
        <f t="shared" si="8"/>
        <v>3.7853300450276728</v>
      </c>
      <c r="P190" s="1">
        <f t="shared" si="8"/>
        <v>3.9081089884214499</v>
      </c>
      <c r="Q190" s="1">
        <f t="shared" si="8"/>
        <v>4.1211301921670955</v>
      </c>
      <c r="R190" s="1">
        <f t="shared" si="8"/>
        <v>4.1215775870220517</v>
      </c>
      <c r="S190" s="1">
        <f t="shared" si="8"/>
        <v>4.3433626163596379</v>
      </c>
      <c r="T190" s="1">
        <f t="shared" si="8"/>
        <v>4.4334997239193408</v>
      </c>
      <c r="U190" s="1">
        <f t="shared" si="8"/>
        <v>4.3433626163596379</v>
      </c>
      <c r="V190" s="1">
        <f t="shared" si="8"/>
        <v>4.2956261282359636</v>
      </c>
    </row>
    <row r="191" spans="1:22" ht="23.25" x14ac:dyDescent="0.2">
      <c r="H191" s="2">
        <f t="shared" ref="H191:V191" si="9">STDEV(H2:H189)</f>
        <v>1.0283975606609843</v>
      </c>
      <c r="I191" s="2">
        <f t="shared" si="9"/>
        <v>1.2144402044894334</v>
      </c>
      <c r="J191" s="2">
        <f t="shared" si="9"/>
        <v>1.2787396170939784</v>
      </c>
      <c r="K191" s="2">
        <f t="shared" si="9"/>
        <v>1.156527378227763</v>
      </c>
      <c r="L191" s="2">
        <f t="shared" si="9"/>
        <v>1.1761012419219361</v>
      </c>
      <c r="M191" s="2">
        <f t="shared" si="9"/>
        <v>1.1618141224841878</v>
      </c>
      <c r="N191" s="2">
        <f t="shared" si="9"/>
        <v>0.88660297641186681</v>
      </c>
      <c r="O191" s="2">
        <f t="shared" si="9"/>
        <v>1.0522716719078162</v>
      </c>
      <c r="P191" s="2">
        <f t="shared" si="9"/>
        <v>1.1277987187801257</v>
      </c>
      <c r="Q191" s="2">
        <f t="shared" si="9"/>
        <v>1.1711010354274596</v>
      </c>
      <c r="R191" s="2">
        <f t="shared" si="9"/>
        <v>1.1848608857334237</v>
      </c>
      <c r="S191" s="2">
        <f t="shared" si="9"/>
        <v>1.2034415794702216</v>
      </c>
      <c r="T191" s="2">
        <f t="shared" si="9"/>
        <v>1.2063145322009836</v>
      </c>
      <c r="U191" s="2">
        <f t="shared" si="9"/>
        <v>1.2034415794702216</v>
      </c>
      <c r="V191" s="2">
        <f t="shared" si="9"/>
        <v>1.1942537868733962</v>
      </c>
    </row>
    <row r="192" spans="1:22" ht="23.25" x14ac:dyDescent="0.2">
      <c r="H192" s="50">
        <f t="shared" ref="H192:V192" si="10">AVERAGE(H2:H191)</f>
        <v>4.1376148756784366</v>
      </c>
      <c r="I192" s="50">
        <f t="shared" si="10"/>
        <v>3.6332053793106724</v>
      </c>
      <c r="J192" s="50">
        <f t="shared" si="10"/>
        <v>3.6305321386933382</v>
      </c>
      <c r="K192" s="50">
        <f t="shared" si="10"/>
        <v>3.9351622148779444</v>
      </c>
      <c r="L192" s="50">
        <f t="shared" si="10"/>
        <v>3.8119292807500336</v>
      </c>
      <c r="M192" s="50">
        <f t="shared" si="10"/>
        <v>4.1835029622852913</v>
      </c>
      <c r="N192" s="50">
        <f t="shared" si="10"/>
        <v>2.5576136879331419</v>
      </c>
      <c r="O192" s="50">
        <f t="shared" si="10"/>
        <v>3.7283913289210093</v>
      </c>
      <c r="P192" s="50">
        <f t="shared" si="10"/>
        <v>3.8501858578039223</v>
      </c>
      <c r="Q192" s="50">
        <f t="shared" si="10"/>
        <v>4.0596712514016859</v>
      </c>
      <c r="R192" s="50">
        <f t="shared" si="10"/>
        <v>4.0603959890785388</v>
      </c>
      <c r="S192" s="50">
        <f t="shared" si="10"/>
        <v>4.2779475947577748</v>
      </c>
      <c r="T192" s="50">
        <f t="shared" si="10"/>
        <v>4.3662666990918755</v>
      </c>
      <c r="U192" s="50">
        <f t="shared" si="10"/>
        <v>4.2779475947577748</v>
      </c>
      <c r="V192" s="50">
        <f t="shared" si="10"/>
        <v>4.2310142044575771</v>
      </c>
    </row>
    <row r="193" spans="8:22" ht="23.25" x14ac:dyDescent="0.2">
      <c r="H193" s="50">
        <f>STDEV(H2:H189)</f>
        <v>1.0283975606609843</v>
      </c>
      <c r="I193" s="50">
        <f t="shared" ref="I193:U193" si="11">STDEV(I2:I189)</f>
        <v>1.2144402044894334</v>
      </c>
      <c r="J193" s="50">
        <f t="shared" si="11"/>
        <v>1.2787396170939784</v>
      </c>
      <c r="K193" s="50">
        <f t="shared" si="11"/>
        <v>1.156527378227763</v>
      </c>
      <c r="L193" s="50">
        <f t="shared" si="11"/>
        <v>1.1761012419219361</v>
      </c>
      <c r="M193" s="50">
        <f t="shared" si="11"/>
        <v>1.1618141224841878</v>
      </c>
      <c r="N193" s="50">
        <f t="shared" si="11"/>
        <v>0.88660297641186681</v>
      </c>
      <c r="O193" s="50">
        <f t="shared" si="11"/>
        <v>1.0522716719078162</v>
      </c>
      <c r="P193" s="50">
        <f t="shared" si="11"/>
        <v>1.1277987187801257</v>
      </c>
      <c r="Q193" s="50">
        <f t="shared" si="11"/>
        <v>1.1711010354274596</v>
      </c>
      <c r="R193" s="50">
        <f t="shared" si="11"/>
        <v>1.1848608857334237</v>
      </c>
      <c r="S193" s="50">
        <f t="shared" si="11"/>
        <v>1.2034415794702216</v>
      </c>
      <c r="T193" s="50">
        <f t="shared" si="11"/>
        <v>1.2063145322009836</v>
      </c>
      <c r="U193" s="50">
        <f t="shared" si="11"/>
        <v>1.2034415794702216</v>
      </c>
      <c r="V193" s="50">
        <f>STDEV(V2:V189)</f>
        <v>1.1942537868733962</v>
      </c>
    </row>
  </sheetData>
  <autoFilter ref="F1:F193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98"/>
  <sheetViews>
    <sheetView topLeftCell="L1" workbookViewId="0">
      <selection activeCell="P32" sqref="P32"/>
    </sheetView>
  </sheetViews>
  <sheetFormatPr defaultColWidth="14.42578125" defaultRowHeight="12.75" x14ac:dyDescent="0.2"/>
  <cols>
    <col min="1" max="2" width="21.5703125" customWidth="1"/>
    <col min="3" max="3" width="7.28515625" bestFit="1" customWidth="1"/>
    <col min="4" max="4" width="14.7109375" bestFit="1" customWidth="1"/>
    <col min="5" max="23" width="21.5703125" customWidth="1"/>
  </cols>
  <sheetData>
    <row r="1" spans="1:23" x14ac:dyDescent="0.2">
      <c r="A1" s="93" t="s">
        <v>112</v>
      </c>
      <c r="B1" s="93" t="s">
        <v>0</v>
      </c>
      <c r="C1" s="93" t="s">
        <v>1</v>
      </c>
      <c r="D1" s="93" t="s">
        <v>2</v>
      </c>
      <c r="E1" s="93" t="s">
        <v>3</v>
      </c>
      <c r="F1" s="93" t="s">
        <v>4</v>
      </c>
      <c r="G1" s="93" t="s">
        <v>5</v>
      </c>
      <c r="H1" s="93" t="s">
        <v>6</v>
      </c>
      <c r="I1" s="93" t="s">
        <v>7</v>
      </c>
      <c r="J1" s="93" t="s">
        <v>8</v>
      </c>
      <c r="K1" s="93" t="s">
        <v>113</v>
      </c>
      <c r="L1" s="93" t="s">
        <v>114</v>
      </c>
      <c r="M1" s="93" t="s">
        <v>115</v>
      </c>
      <c r="N1" s="93" t="s">
        <v>116</v>
      </c>
      <c r="O1" s="93" t="s">
        <v>117</v>
      </c>
      <c r="P1" s="93" t="s">
        <v>103</v>
      </c>
      <c r="Q1" s="93" t="s">
        <v>13</v>
      </c>
      <c r="R1" s="93" t="s">
        <v>118</v>
      </c>
      <c r="S1" s="93" t="s">
        <v>15</v>
      </c>
      <c r="T1" s="93" t="s">
        <v>119</v>
      </c>
      <c r="U1" s="93" t="s">
        <v>120</v>
      </c>
      <c r="V1" s="93" t="s">
        <v>121</v>
      </c>
      <c r="W1" s="93" t="s">
        <v>240</v>
      </c>
    </row>
    <row r="2" spans="1:23" x14ac:dyDescent="0.2">
      <c r="A2" s="94">
        <v>43862.431361076393</v>
      </c>
      <c r="B2" s="95" t="s">
        <v>23</v>
      </c>
      <c r="C2" s="95" t="s">
        <v>20</v>
      </c>
      <c r="D2" s="95" t="s">
        <v>21</v>
      </c>
      <c r="E2" s="95" t="s">
        <v>145</v>
      </c>
      <c r="F2" s="95" t="s">
        <v>146</v>
      </c>
      <c r="G2" s="95" t="s">
        <v>147</v>
      </c>
      <c r="H2" s="95">
        <v>5</v>
      </c>
      <c r="I2" s="95">
        <v>4</v>
      </c>
      <c r="J2" s="95">
        <v>4</v>
      </c>
      <c r="K2" s="95">
        <v>4</v>
      </c>
      <c r="L2" s="95">
        <v>4</v>
      </c>
      <c r="M2" s="95">
        <v>4</v>
      </c>
      <c r="N2" s="95">
        <v>3</v>
      </c>
      <c r="O2" s="95">
        <v>4</v>
      </c>
      <c r="P2" s="95">
        <v>4</v>
      </c>
      <c r="Q2" s="95">
        <v>5</v>
      </c>
      <c r="R2" s="95">
        <v>5</v>
      </c>
      <c r="S2" s="95">
        <v>5</v>
      </c>
      <c r="T2" s="95">
        <v>5</v>
      </c>
      <c r="U2" s="95">
        <v>5</v>
      </c>
      <c r="V2" s="95">
        <v>5</v>
      </c>
      <c r="W2" s="95" t="s">
        <v>148</v>
      </c>
    </row>
    <row r="3" spans="1:23" x14ac:dyDescent="0.2">
      <c r="A3" s="94">
        <v>43862.437642141202</v>
      </c>
      <c r="B3" s="95" t="s">
        <v>19</v>
      </c>
      <c r="C3" s="95" t="s">
        <v>20</v>
      </c>
      <c r="D3" s="95" t="s">
        <v>21</v>
      </c>
      <c r="E3" s="95" t="s">
        <v>25</v>
      </c>
      <c r="F3" s="95" t="s">
        <v>124</v>
      </c>
      <c r="G3" s="95" t="s">
        <v>147</v>
      </c>
      <c r="H3" s="95">
        <v>5</v>
      </c>
      <c r="I3" s="95">
        <v>5</v>
      </c>
      <c r="J3" s="95">
        <v>5</v>
      </c>
      <c r="K3" s="95">
        <v>5</v>
      </c>
      <c r="L3" s="95">
        <v>5</v>
      </c>
      <c r="M3" s="95">
        <v>5</v>
      </c>
      <c r="N3" s="95">
        <v>5</v>
      </c>
      <c r="O3" s="95">
        <v>4</v>
      </c>
      <c r="P3" s="95">
        <v>4</v>
      </c>
      <c r="Q3" s="95">
        <v>5</v>
      </c>
      <c r="R3" s="95">
        <v>5</v>
      </c>
      <c r="S3" s="95">
        <v>4</v>
      </c>
      <c r="T3" s="95">
        <v>5</v>
      </c>
      <c r="U3" s="95">
        <v>3</v>
      </c>
      <c r="V3" s="95">
        <v>5</v>
      </c>
    </row>
    <row r="4" spans="1:23" x14ac:dyDescent="0.2">
      <c r="A4" s="94">
        <v>43862.437952187502</v>
      </c>
      <c r="B4" s="95" t="s">
        <v>19</v>
      </c>
      <c r="C4" s="95" t="s">
        <v>143</v>
      </c>
      <c r="D4" s="95" t="s">
        <v>21</v>
      </c>
      <c r="E4" s="113" t="s">
        <v>159</v>
      </c>
      <c r="F4" s="95" t="s">
        <v>192</v>
      </c>
      <c r="G4" s="95" t="s">
        <v>147</v>
      </c>
      <c r="H4" s="95">
        <v>5</v>
      </c>
      <c r="I4" s="95">
        <v>5</v>
      </c>
      <c r="J4" s="95">
        <v>5</v>
      </c>
      <c r="K4" s="95">
        <v>5</v>
      </c>
      <c r="L4" s="95">
        <v>5</v>
      </c>
      <c r="M4" s="95">
        <v>5</v>
      </c>
      <c r="N4" s="95">
        <v>4</v>
      </c>
      <c r="O4" s="95">
        <v>5</v>
      </c>
      <c r="P4" s="95">
        <v>5</v>
      </c>
      <c r="Q4" s="95">
        <v>5</v>
      </c>
      <c r="R4" s="95">
        <v>5</v>
      </c>
      <c r="S4" s="95">
        <v>5</v>
      </c>
      <c r="T4" s="95">
        <v>5</v>
      </c>
      <c r="U4" s="95">
        <v>5</v>
      </c>
      <c r="V4" s="95">
        <v>5</v>
      </c>
      <c r="W4" s="95" t="s">
        <v>161</v>
      </c>
    </row>
    <row r="5" spans="1:23" x14ac:dyDescent="0.2">
      <c r="A5" s="94">
        <v>43862.441373842594</v>
      </c>
      <c r="B5" s="95" t="s">
        <v>23</v>
      </c>
      <c r="C5" s="95" t="s">
        <v>20</v>
      </c>
      <c r="D5" s="95" t="s">
        <v>21</v>
      </c>
      <c r="E5" s="113" t="s">
        <v>134</v>
      </c>
      <c r="F5" s="95" t="s">
        <v>134</v>
      </c>
      <c r="G5" s="95" t="s">
        <v>147</v>
      </c>
      <c r="H5" s="95">
        <v>4</v>
      </c>
      <c r="I5" s="95">
        <v>3</v>
      </c>
      <c r="J5" s="95">
        <v>3</v>
      </c>
      <c r="K5" s="95">
        <v>4</v>
      </c>
      <c r="L5" s="95">
        <v>4</v>
      </c>
      <c r="M5" s="95">
        <v>4</v>
      </c>
      <c r="N5" s="95">
        <v>4</v>
      </c>
      <c r="O5" s="95">
        <v>4</v>
      </c>
      <c r="P5" s="95">
        <v>4</v>
      </c>
      <c r="Q5" s="95">
        <v>4</v>
      </c>
      <c r="R5" s="95">
        <v>4</v>
      </c>
      <c r="S5" s="95">
        <v>4</v>
      </c>
      <c r="T5" s="95">
        <v>4</v>
      </c>
      <c r="U5" s="95">
        <v>4</v>
      </c>
      <c r="V5" s="95">
        <v>4</v>
      </c>
    </row>
    <row r="6" spans="1:23" x14ac:dyDescent="0.2">
      <c r="A6" s="94">
        <v>43862.441991562504</v>
      </c>
      <c r="B6" s="95" t="s">
        <v>19</v>
      </c>
      <c r="C6" s="95" t="s">
        <v>20</v>
      </c>
      <c r="D6" s="95" t="s">
        <v>21</v>
      </c>
      <c r="E6" s="113" t="s">
        <v>172</v>
      </c>
      <c r="F6" s="95" t="s">
        <v>167</v>
      </c>
      <c r="G6" s="95" t="s">
        <v>147</v>
      </c>
      <c r="H6" s="95">
        <v>5</v>
      </c>
      <c r="I6" s="95">
        <v>5</v>
      </c>
      <c r="J6" s="95">
        <v>5</v>
      </c>
      <c r="K6" s="95">
        <v>5</v>
      </c>
      <c r="L6" s="95">
        <v>5</v>
      </c>
      <c r="M6" s="95">
        <v>5</v>
      </c>
      <c r="N6" s="95">
        <v>5</v>
      </c>
      <c r="O6" s="95">
        <v>5</v>
      </c>
      <c r="P6" s="95">
        <v>5</v>
      </c>
      <c r="Q6" s="95">
        <v>5</v>
      </c>
      <c r="R6" s="95">
        <v>5</v>
      </c>
      <c r="S6" s="95">
        <v>5</v>
      </c>
      <c r="T6" s="95">
        <v>5</v>
      </c>
      <c r="U6" s="95">
        <v>5</v>
      </c>
      <c r="V6" s="95">
        <v>5</v>
      </c>
    </row>
    <row r="7" spans="1:23" x14ac:dyDescent="0.2">
      <c r="A7" s="94">
        <v>43862.446469143513</v>
      </c>
      <c r="B7" s="95" t="s">
        <v>19</v>
      </c>
      <c r="C7" s="95" t="s">
        <v>20</v>
      </c>
      <c r="D7" s="95" t="s">
        <v>21</v>
      </c>
      <c r="E7" s="113" t="s">
        <v>134</v>
      </c>
      <c r="F7" s="95" t="s">
        <v>134</v>
      </c>
      <c r="G7" s="95" t="s">
        <v>147</v>
      </c>
      <c r="H7" s="95">
        <v>4</v>
      </c>
      <c r="I7" s="95">
        <v>4</v>
      </c>
      <c r="J7" s="95">
        <v>4</v>
      </c>
      <c r="K7" s="95">
        <v>4</v>
      </c>
      <c r="L7" s="95">
        <v>4</v>
      </c>
      <c r="M7" s="95">
        <v>4</v>
      </c>
      <c r="N7" s="95">
        <v>4</v>
      </c>
      <c r="O7" s="95">
        <v>4</v>
      </c>
      <c r="P7" s="95">
        <v>4</v>
      </c>
      <c r="Q7" s="95">
        <v>4</v>
      </c>
      <c r="R7" s="95">
        <v>4</v>
      </c>
      <c r="S7" s="95">
        <v>4</v>
      </c>
      <c r="T7" s="95">
        <v>4</v>
      </c>
      <c r="U7" s="95">
        <v>4</v>
      </c>
      <c r="V7" s="95">
        <v>4</v>
      </c>
    </row>
    <row r="8" spans="1:23" x14ac:dyDescent="0.2">
      <c r="A8" s="94">
        <v>43862.448940879629</v>
      </c>
      <c r="B8" s="95" t="s">
        <v>23</v>
      </c>
      <c r="C8" s="95" t="s">
        <v>20</v>
      </c>
      <c r="D8" s="95" t="s">
        <v>21</v>
      </c>
      <c r="E8" s="113" t="s">
        <v>134</v>
      </c>
      <c r="F8" s="95" t="s">
        <v>134</v>
      </c>
      <c r="G8" s="95" t="s">
        <v>147</v>
      </c>
      <c r="H8" s="95">
        <v>4</v>
      </c>
      <c r="I8" s="95">
        <v>3</v>
      </c>
      <c r="J8" s="95">
        <v>3</v>
      </c>
      <c r="K8" s="95">
        <v>5</v>
      </c>
      <c r="L8" s="95">
        <v>5</v>
      </c>
      <c r="M8" s="95">
        <v>4</v>
      </c>
      <c r="N8" s="95">
        <v>2</v>
      </c>
      <c r="O8" s="95">
        <v>4</v>
      </c>
      <c r="P8" s="95">
        <v>4</v>
      </c>
      <c r="Q8" s="95">
        <v>4</v>
      </c>
      <c r="R8" s="95">
        <v>4</v>
      </c>
      <c r="S8" s="95">
        <v>5</v>
      </c>
      <c r="T8" s="95">
        <v>5</v>
      </c>
      <c r="U8" s="95">
        <v>5</v>
      </c>
      <c r="V8" s="95">
        <v>5</v>
      </c>
    </row>
    <row r="9" spans="1:23" x14ac:dyDescent="0.2">
      <c r="A9" s="94">
        <v>43862.449788229162</v>
      </c>
      <c r="B9" s="95" t="s">
        <v>19</v>
      </c>
      <c r="C9" s="95" t="s">
        <v>20</v>
      </c>
      <c r="D9" s="95" t="s">
        <v>125</v>
      </c>
      <c r="E9" s="113" t="s">
        <v>25</v>
      </c>
      <c r="F9" s="95" t="s">
        <v>126</v>
      </c>
      <c r="G9" s="95" t="s">
        <v>147</v>
      </c>
      <c r="H9" s="95">
        <v>5</v>
      </c>
      <c r="I9" s="95">
        <v>5</v>
      </c>
      <c r="J9" s="95">
        <v>5</v>
      </c>
      <c r="K9" s="95">
        <v>5</v>
      </c>
      <c r="L9" s="95">
        <v>5</v>
      </c>
      <c r="M9" s="95">
        <v>5</v>
      </c>
      <c r="N9" s="95">
        <v>3</v>
      </c>
      <c r="O9" s="95">
        <v>4</v>
      </c>
      <c r="P9" s="95">
        <v>5</v>
      </c>
      <c r="Q9" s="95">
        <v>5</v>
      </c>
      <c r="R9" s="95">
        <v>5</v>
      </c>
      <c r="S9" s="95">
        <v>5</v>
      </c>
      <c r="T9" s="95">
        <v>5</v>
      </c>
      <c r="U9" s="95">
        <v>5</v>
      </c>
      <c r="V9" s="95">
        <v>5</v>
      </c>
    </row>
    <row r="10" spans="1:23" x14ac:dyDescent="0.2">
      <c r="A10" s="94">
        <v>43862.450580300923</v>
      </c>
      <c r="B10" s="95" t="s">
        <v>19</v>
      </c>
      <c r="C10" s="95" t="s">
        <v>20</v>
      </c>
      <c r="D10" s="95" t="s">
        <v>125</v>
      </c>
      <c r="E10" s="95" t="s">
        <v>25</v>
      </c>
      <c r="F10" s="95" t="s">
        <v>124</v>
      </c>
      <c r="G10" s="95" t="s">
        <v>147</v>
      </c>
      <c r="H10" s="95">
        <v>4</v>
      </c>
      <c r="I10" s="95">
        <v>4</v>
      </c>
      <c r="J10" s="95">
        <v>4</v>
      </c>
      <c r="K10" s="95">
        <v>4</v>
      </c>
      <c r="L10" s="95">
        <v>4</v>
      </c>
      <c r="M10" s="95">
        <v>4</v>
      </c>
      <c r="N10" s="95">
        <v>2</v>
      </c>
      <c r="O10" s="95">
        <v>5</v>
      </c>
      <c r="P10" s="95">
        <v>4</v>
      </c>
      <c r="Q10" s="95">
        <v>4</v>
      </c>
      <c r="R10" s="95">
        <v>4</v>
      </c>
      <c r="S10" s="95">
        <v>4</v>
      </c>
      <c r="T10" s="95">
        <v>4</v>
      </c>
      <c r="U10" s="95">
        <v>4</v>
      </c>
      <c r="V10" s="95">
        <v>4</v>
      </c>
    </row>
    <row r="11" spans="1:23" x14ac:dyDescent="0.2">
      <c r="A11" s="94">
        <v>43862.452620497686</v>
      </c>
      <c r="B11" s="95" t="s">
        <v>19</v>
      </c>
      <c r="C11" s="95" t="s">
        <v>143</v>
      </c>
      <c r="D11" s="95" t="s">
        <v>125</v>
      </c>
      <c r="E11" s="95" t="s">
        <v>25</v>
      </c>
      <c r="F11" s="95" t="s">
        <v>180</v>
      </c>
      <c r="G11" s="95" t="s">
        <v>147</v>
      </c>
      <c r="H11" s="95">
        <v>4</v>
      </c>
      <c r="I11" s="95">
        <v>4</v>
      </c>
      <c r="J11" s="95">
        <v>4</v>
      </c>
      <c r="K11" s="95">
        <v>4</v>
      </c>
      <c r="L11" s="95">
        <v>4</v>
      </c>
      <c r="M11" s="95">
        <v>4</v>
      </c>
      <c r="N11" s="95">
        <v>3</v>
      </c>
      <c r="O11" s="95">
        <v>3</v>
      </c>
      <c r="P11" s="95">
        <v>3</v>
      </c>
      <c r="Q11" s="95">
        <v>3</v>
      </c>
      <c r="R11" s="95">
        <v>3</v>
      </c>
      <c r="S11" s="95">
        <v>4</v>
      </c>
      <c r="T11" s="95">
        <v>4</v>
      </c>
      <c r="U11" s="95">
        <v>4</v>
      </c>
      <c r="V11" s="95">
        <v>5</v>
      </c>
      <c r="W11" s="95" t="s">
        <v>181</v>
      </c>
    </row>
    <row r="12" spans="1:23" x14ac:dyDescent="0.2">
      <c r="A12" s="94">
        <v>43862.453670381947</v>
      </c>
      <c r="B12" s="95" t="s">
        <v>23</v>
      </c>
      <c r="C12" s="95" t="s">
        <v>143</v>
      </c>
      <c r="D12" s="95" t="s">
        <v>125</v>
      </c>
      <c r="E12" s="95" t="s">
        <v>25</v>
      </c>
      <c r="F12" s="95" t="s">
        <v>180</v>
      </c>
      <c r="G12" s="95" t="s">
        <v>147</v>
      </c>
      <c r="H12" s="95">
        <v>5</v>
      </c>
      <c r="I12" s="95">
        <v>5</v>
      </c>
      <c r="J12" s="95">
        <v>5</v>
      </c>
      <c r="K12" s="95">
        <v>5</v>
      </c>
      <c r="L12" s="95">
        <v>5</v>
      </c>
      <c r="M12" s="95">
        <v>5</v>
      </c>
      <c r="N12" s="95">
        <v>1</v>
      </c>
      <c r="O12" s="95">
        <v>3</v>
      </c>
      <c r="P12" s="95">
        <v>3</v>
      </c>
      <c r="Q12" s="95">
        <v>4</v>
      </c>
      <c r="R12" s="95">
        <v>4</v>
      </c>
      <c r="S12" s="95">
        <v>5</v>
      </c>
      <c r="T12" s="95">
        <v>5</v>
      </c>
      <c r="U12" s="95">
        <v>4</v>
      </c>
      <c r="V12" s="95">
        <v>5</v>
      </c>
    </row>
    <row r="13" spans="1:23" x14ac:dyDescent="0.2">
      <c r="A13" s="94">
        <v>43862.454125682867</v>
      </c>
      <c r="B13" s="95" t="s">
        <v>19</v>
      </c>
      <c r="C13" s="95" t="s">
        <v>20</v>
      </c>
      <c r="D13" s="95" t="s">
        <v>125</v>
      </c>
      <c r="E13" s="95" t="s">
        <v>25</v>
      </c>
      <c r="F13" s="95" t="s">
        <v>124</v>
      </c>
      <c r="G13" s="95" t="s">
        <v>147</v>
      </c>
      <c r="H13" s="95">
        <v>4</v>
      </c>
      <c r="I13" s="95">
        <v>3</v>
      </c>
      <c r="J13" s="95">
        <v>3</v>
      </c>
      <c r="K13" s="95">
        <v>5</v>
      </c>
      <c r="L13" s="95">
        <v>4</v>
      </c>
      <c r="M13" s="95">
        <v>4</v>
      </c>
      <c r="N13" s="95">
        <v>2</v>
      </c>
      <c r="O13" s="95">
        <v>3</v>
      </c>
      <c r="P13" s="95">
        <v>5</v>
      </c>
      <c r="Q13" s="95">
        <v>4</v>
      </c>
      <c r="R13" s="95">
        <v>3</v>
      </c>
      <c r="S13" s="95">
        <v>4</v>
      </c>
      <c r="T13" s="95">
        <v>5</v>
      </c>
      <c r="U13" s="95">
        <v>4</v>
      </c>
      <c r="V13" s="95">
        <v>5</v>
      </c>
      <c r="W13" s="95" t="s">
        <v>183</v>
      </c>
    </row>
    <row r="14" spans="1:23" x14ac:dyDescent="0.2">
      <c r="A14" s="94">
        <v>43862.455547708334</v>
      </c>
      <c r="B14" s="95" t="s">
        <v>23</v>
      </c>
      <c r="C14" s="95" t="s">
        <v>20</v>
      </c>
      <c r="D14" s="95" t="s">
        <v>21</v>
      </c>
      <c r="E14" s="113" t="s">
        <v>184</v>
      </c>
      <c r="F14" s="95" t="s">
        <v>185</v>
      </c>
      <c r="G14" s="95" t="s">
        <v>147</v>
      </c>
      <c r="H14" s="95">
        <v>5</v>
      </c>
      <c r="I14" s="95">
        <v>5</v>
      </c>
      <c r="J14" s="95">
        <v>5</v>
      </c>
      <c r="K14" s="95">
        <v>5</v>
      </c>
      <c r="L14" s="95">
        <v>5</v>
      </c>
      <c r="M14" s="95">
        <v>5</v>
      </c>
      <c r="N14" s="95">
        <v>2</v>
      </c>
      <c r="O14" s="95">
        <v>4</v>
      </c>
      <c r="P14" s="95">
        <v>5</v>
      </c>
      <c r="Q14" s="95">
        <v>5</v>
      </c>
      <c r="R14" s="95">
        <v>4</v>
      </c>
      <c r="S14" s="95">
        <v>5</v>
      </c>
      <c r="T14" s="95">
        <v>5</v>
      </c>
      <c r="U14" s="95">
        <v>5</v>
      </c>
      <c r="V14" s="95">
        <v>5</v>
      </c>
    </row>
    <row r="15" spans="1:23" x14ac:dyDescent="0.2">
      <c r="A15" s="94">
        <v>43862.457625706018</v>
      </c>
      <c r="B15" s="95" t="s">
        <v>19</v>
      </c>
      <c r="C15" s="95" t="s">
        <v>20</v>
      </c>
      <c r="D15" s="95" t="s">
        <v>21</v>
      </c>
      <c r="E15" s="113" t="s">
        <v>172</v>
      </c>
      <c r="F15" s="113" t="s">
        <v>167</v>
      </c>
      <c r="G15" s="95" t="s">
        <v>147</v>
      </c>
      <c r="H15" s="95">
        <v>4</v>
      </c>
      <c r="I15" s="95">
        <v>4</v>
      </c>
      <c r="J15" s="95">
        <v>5</v>
      </c>
      <c r="K15" s="95">
        <v>5</v>
      </c>
      <c r="L15" s="95">
        <v>4</v>
      </c>
      <c r="M15" s="95">
        <v>4</v>
      </c>
      <c r="N15" s="95">
        <v>4</v>
      </c>
      <c r="O15" s="95">
        <v>4</v>
      </c>
      <c r="P15" s="95">
        <v>4</v>
      </c>
      <c r="Q15" s="95">
        <v>4</v>
      </c>
      <c r="R15" s="95">
        <v>4</v>
      </c>
      <c r="S15" s="95">
        <v>3</v>
      </c>
      <c r="T15" s="95">
        <v>5</v>
      </c>
      <c r="U15" s="95">
        <v>5</v>
      </c>
      <c r="V15" s="95">
        <v>5</v>
      </c>
    </row>
    <row r="16" spans="1:23" x14ac:dyDescent="0.2">
      <c r="A16" s="94">
        <v>43862.471595520838</v>
      </c>
      <c r="B16" s="95" t="s">
        <v>23</v>
      </c>
      <c r="C16" s="95" t="s">
        <v>24</v>
      </c>
      <c r="D16" s="95" t="s">
        <v>125</v>
      </c>
      <c r="E16" s="95" t="s">
        <v>150</v>
      </c>
      <c r="F16" s="95" t="s">
        <v>157</v>
      </c>
      <c r="G16" s="95" t="s">
        <v>147</v>
      </c>
      <c r="H16" s="95">
        <v>5</v>
      </c>
      <c r="I16" s="95">
        <v>5</v>
      </c>
      <c r="J16" s="95">
        <v>5</v>
      </c>
      <c r="K16" s="95">
        <v>5</v>
      </c>
      <c r="L16" s="95">
        <v>5</v>
      </c>
      <c r="M16" s="95">
        <v>5</v>
      </c>
      <c r="N16" s="95">
        <v>3</v>
      </c>
      <c r="O16" s="95">
        <v>5</v>
      </c>
      <c r="P16" s="95">
        <v>5</v>
      </c>
      <c r="Q16" s="95">
        <v>5</v>
      </c>
      <c r="R16" s="95">
        <v>5</v>
      </c>
      <c r="S16" s="95">
        <v>5</v>
      </c>
      <c r="T16" s="95">
        <v>5</v>
      </c>
      <c r="U16" s="95">
        <v>5</v>
      </c>
      <c r="V16" s="95">
        <v>5</v>
      </c>
    </row>
    <row r="17" spans="1:23" x14ac:dyDescent="0.2">
      <c r="A17" s="94">
        <v>43862.475540300926</v>
      </c>
      <c r="B17" s="95" t="s">
        <v>19</v>
      </c>
      <c r="C17" s="95" t="s">
        <v>20</v>
      </c>
      <c r="D17" s="95" t="s">
        <v>21</v>
      </c>
      <c r="E17" s="113" t="s">
        <v>172</v>
      </c>
      <c r="F17" s="95" t="s">
        <v>167</v>
      </c>
      <c r="G17" s="95" t="s">
        <v>147</v>
      </c>
      <c r="H17" s="95">
        <v>4</v>
      </c>
      <c r="I17" s="95">
        <v>4</v>
      </c>
      <c r="J17" s="95">
        <v>4</v>
      </c>
      <c r="K17" s="95">
        <v>4</v>
      </c>
      <c r="L17" s="95">
        <v>4</v>
      </c>
      <c r="M17" s="95">
        <v>4</v>
      </c>
      <c r="N17" s="95">
        <v>3</v>
      </c>
      <c r="O17" s="95">
        <v>4</v>
      </c>
      <c r="P17" s="95">
        <v>4</v>
      </c>
      <c r="Q17" s="95">
        <v>4</v>
      </c>
      <c r="R17" s="95">
        <v>4</v>
      </c>
      <c r="S17" s="95">
        <v>4</v>
      </c>
      <c r="T17" s="95">
        <v>4</v>
      </c>
      <c r="U17" s="95">
        <v>4</v>
      </c>
      <c r="V17" s="95">
        <v>5</v>
      </c>
      <c r="W17" s="95" t="s">
        <v>201</v>
      </c>
    </row>
    <row r="18" spans="1:23" x14ac:dyDescent="0.2">
      <c r="A18" s="94">
        <v>43862.628877071758</v>
      </c>
      <c r="B18" s="95" t="s">
        <v>19</v>
      </c>
      <c r="C18" s="95" t="s">
        <v>24</v>
      </c>
      <c r="D18" s="95" t="s">
        <v>125</v>
      </c>
      <c r="E18" s="95" t="s">
        <v>159</v>
      </c>
      <c r="F18" s="95" t="s">
        <v>192</v>
      </c>
      <c r="G18" s="95" t="s">
        <v>147</v>
      </c>
      <c r="H18" s="95">
        <v>4</v>
      </c>
      <c r="I18" s="95">
        <v>4</v>
      </c>
      <c r="J18" s="95">
        <v>5</v>
      </c>
      <c r="K18" s="95">
        <v>4</v>
      </c>
      <c r="L18" s="95">
        <v>4</v>
      </c>
      <c r="M18" s="95">
        <v>5</v>
      </c>
      <c r="N18" s="95">
        <v>2</v>
      </c>
      <c r="O18" s="95">
        <v>4</v>
      </c>
      <c r="P18" s="95">
        <v>4</v>
      </c>
      <c r="Q18" s="95">
        <v>4</v>
      </c>
      <c r="R18" s="95">
        <v>4</v>
      </c>
      <c r="S18" s="95">
        <v>5</v>
      </c>
      <c r="T18" s="95">
        <v>5</v>
      </c>
      <c r="U18" s="95">
        <v>5</v>
      </c>
      <c r="V18" s="95">
        <v>5</v>
      </c>
    </row>
    <row r="19" spans="1:23" x14ac:dyDescent="0.2">
      <c r="A19" s="94">
        <v>43862.81685974537</v>
      </c>
      <c r="B19" s="95" t="s">
        <v>23</v>
      </c>
      <c r="C19" s="95" t="s">
        <v>24</v>
      </c>
      <c r="D19" s="95" t="s">
        <v>21</v>
      </c>
      <c r="E19" s="113" t="s">
        <v>134</v>
      </c>
      <c r="F19" s="95" t="s">
        <v>134</v>
      </c>
      <c r="G19" s="95" t="s">
        <v>147</v>
      </c>
      <c r="H19" s="95">
        <v>5</v>
      </c>
      <c r="I19" s="95">
        <v>4</v>
      </c>
      <c r="J19" s="95">
        <v>4</v>
      </c>
      <c r="K19" s="95">
        <v>5</v>
      </c>
      <c r="L19" s="95">
        <v>5</v>
      </c>
      <c r="M19" s="95">
        <v>5</v>
      </c>
      <c r="N19" s="95">
        <v>3</v>
      </c>
      <c r="O19" s="95">
        <v>4</v>
      </c>
      <c r="P19" s="95">
        <v>4</v>
      </c>
      <c r="Q19" s="95">
        <v>5</v>
      </c>
      <c r="R19" s="95">
        <v>4</v>
      </c>
      <c r="S19" s="95">
        <v>5</v>
      </c>
      <c r="T19" s="95">
        <v>5</v>
      </c>
      <c r="U19" s="95">
        <v>5</v>
      </c>
      <c r="V19" s="95">
        <v>5</v>
      </c>
    </row>
    <row r="20" spans="1:23" x14ac:dyDescent="0.2">
      <c r="A20" s="94">
        <v>43862.860711956018</v>
      </c>
      <c r="B20" s="95" t="s">
        <v>23</v>
      </c>
      <c r="C20" s="95" t="s">
        <v>20</v>
      </c>
      <c r="D20" s="95" t="s">
        <v>125</v>
      </c>
      <c r="E20" s="95" t="s">
        <v>221</v>
      </c>
      <c r="F20" s="95" t="s">
        <v>222</v>
      </c>
      <c r="G20" s="95" t="s">
        <v>147</v>
      </c>
      <c r="H20" s="95">
        <v>5</v>
      </c>
      <c r="I20" s="95">
        <v>5</v>
      </c>
      <c r="J20" s="95">
        <v>5</v>
      </c>
      <c r="K20" s="95">
        <v>5</v>
      </c>
      <c r="L20" s="95">
        <v>5</v>
      </c>
      <c r="M20" s="95">
        <v>5</v>
      </c>
      <c r="N20" s="95">
        <v>3</v>
      </c>
      <c r="O20" s="95">
        <v>4</v>
      </c>
      <c r="P20" s="95">
        <v>5</v>
      </c>
      <c r="Q20" s="95">
        <v>5</v>
      </c>
      <c r="R20" s="95">
        <v>5</v>
      </c>
      <c r="S20" s="95">
        <v>4</v>
      </c>
      <c r="T20" s="95">
        <v>5</v>
      </c>
      <c r="U20" s="95">
        <v>5</v>
      </c>
      <c r="V20" s="95">
        <v>5</v>
      </c>
    </row>
    <row r="21" spans="1:23" x14ac:dyDescent="0.2">
      <c r="A21" s="94">
        <v>43862.923463946761</v>
      </c>
      <c r="B21" s="95" t="s">
        <v>23</v>
      </c>
      <c r="C21" s="95" t="s">
        <v>24</v>
      </c>
      <c r="D21" s="95" t="s">
        <v>125</v>
      </c>
      <c r="E21" s="95" t="s">
        <v>150</v>
      </c>
      <c r="F21" s="95" t="s">
        <v>224</v>
      </c>
      <c r="G21" s="95" t="s">
        <v>147</v>
      </c>
      <c r="H21" s="95">
        <v>4</v>
      </c>
      <c r="I21" s="95">
        <v>4</v>
      </c>
      <c r="J21" s="95">
        <v>4</v>
      </c>
      <c r="K21" s="95">
        <v>3</v>
      </c>
      <c r="L21" s="95">
        <v>4</v>
      </c>
      <c r="M21" s="95">
        <v>4</v>
      </c>
      <c r="N21" s="95">
        <v>2</v>
      </c>
      <c r="O21" s="95">
        <v>3</v>
      </c>
      <c r="P21" s="95">
        <v>4</v>
      </c>
      <c r="Q21" s="95">
        <v>4</v>
      </c>
      <c r="R21" s="95">
        <v>4</v>
      </c>
      <c r="S21" s="95">
        <v>4</v>
      </c>
      <c r="T21" s="95">
        <v>5</v>
      </c>
      <c r="U21" s="95">
        <v>5</v>
      </c>
      <c r="V21" s="95">
        <v>4</v>
      </c>
      <c r="W21" s="95" t="s">
        <v>225</v>
      </c>
    </row>
    <row r="22" spans="1:23" x14ac:dyDescent="0.2">
      <c r="A22" s="94">
        <v>43863.64215078704</v>
      </c>
      <c r="B22" s="95" t="s">
        <v>23</v>
      </c>
      <c r="C22" s="95" t="s">
        <v>24</v>
      </c>
      <c r="D22" s="95" t="s">
        <v>125</v>
      </c>
      <c r="E22" s="95" t="s">
        <v>25</v>
      </c>
      <c r="F22" s="113" t="s">
        <v>180</v>
      </c>
      <c r="G22" s="95" t="s">
        <v>147</v>
      </c>
      <c r="H22" s="95">
        <v>5</v>
      </c>
      <c r="I22" s="95">
        <v>5</v>
      </c>
      <c r="J22" s="95">
        <v>5</v>
      </c>
      <c r="K22" s="95">
        <v>5</v>
      </c>
      <c r="L22" s="95">
        <v>5</v>
      </c>
      <c r="M22" s="95">
        <v>5</v>
      </c>
      <c r="N22" s="95">
        <v>3</v>
      </c>
      <c r="O22" s="95">
        <v>5</v>
      </c>
      <c r="P22" s="95">
        <v>5</v>
      </c>
      <c r="Q22" s="95">
        <v>5</v>
      </c>
      <c r="R22" s="95">
        <v>5</v>
      </c>
      <c r="S22" s="95">
        <v>5</v>
      </c>
      <c r="T22" s="95">
        <v>5</v>
      </c>
      <c r="U22" s="95">
        <v>5</v>
      </c>
      <c r="V22" s="95">
        <v>5</v>
      </c>
      <c r="W22" s="95" t="s">
        <v>228</v>
      </c>
    </row>
    <row r="23" spans="1:23" x14ac:dyDescent="0.2">
      <c r="A23" s="94">
        <v>43863.796548773149</v>
      </c>
      <c r="B23" s="95" t="s">
        <v>23</v>
      </c>
      <c r="C23" s="95" t="s">
        <v>24</v>
      </c>
      <c r="D23" s="95" t="s">
        <v>21</v>
      </c>
      <c r="E23" s="95" t="s">
        <v>25</v>
      </c>
      <c r="F23" s="113" t="s">
        <v>180</v>
      </c>
      <c r="G23" s="95" t="s">
        <v>147</v>
      </c>
      <c r="H23" s="95">
        <v>4</v>
      </c>
      <c r="I23" s="95">
        <v>4</v>
      </c>
      <c r="J23" s="95">
        <v>4</v>
      </c>
      <c r="K23" s="95">
        <v>5</v>
      </c>
      <c r="L23" s="95">
        <v>5</v>
      </c>
      <c r="M23" s="95">
        <v>5</v>
      </c>
      <c r="N23" s="95">
        <v>3</v>
      </c>
      <c r="O23" s="95">
        <v>4</v>
      </c>
      <c r="P23" s="95">
        <v>4</v>
      </c>
      <c r="Q23" s="95">
        <v>4</v>
      </c>
      <c r="R23" s="95">
        <v>4</v>
      </c>
      <c r="S23" s="95">
        <v>4</v>
      </c>
      <c r="T23" s="95">
        <v>4</v>
      </c>
      <c r="U23" s="95">
        <v>4</v>
      </c>
      <c r="V23" s="95">
        <v>4</v>
      </c>
    </row>
    <row r="24" spans="1:23" x14ac:dyDescent="0.2">
      <c r="A24" s="94">
        <v>43863.949303032408</v>
      </c>
      <c r="B24" s="95" t="s">
        <v>19</v>
      </c>
      <c r="C24" s="95" t="s">
        <v>143</v>
      </c>
      <c r="D24" s="95" t="s">
        <v>125</v>
      </c>
      <c r="E24" s="95" t="s">
        <v>25</v>
      </c>
      <c r="F24" s="95" t="s">
        <v>127</v>
      </c>
      <c r="G24" s="95" t="s">
        <v>147</v>
      </c>
      <c r="H24" s="95">
        <v>5</v>
      </c>
      <c r="I24" s="95">
        <v>5</v>
      </c>
      <c r="J24" s="95">
        <v>5</v>
      </c>
      <c r="K24" s="95">
        <v>5</v>
      </c>
      <c r="L24" s="95">
        <v>5</v>
      </c>
      <c r="M24" s="95">
        <v>5</v>
      </c>
      <c r="N24" s="95">
        <v>2</v>
      </c>
      <c r="O24" s="95">
        <v>4</v>
      </c>
      <c r="P24" s="95">
        <v>3</v>
      </c>
      <c r="Q24" s="95">
        <v>3</v>
      </c>
      <c r="R24" s="95">
        <v>4</v>
      </c>
      <c r="S24" s="95">
        <v>5</v>
      </c>
      <c r="T24" s="95">
        <v>5</v>
      </c>
      <c r="U24" s="95">
        <v>5</v>
      </c>
      <c r="V24" s="95">
        <v>5</v>
      </c>
      <c r="W24" s="95" t="s">
        <v>229</v>
      </c>
    </row>
    <row r="25" spans="1:23" x14ac:dyDescent="0.2">
      <c r="A25" s="94">
        <v>43864.867263333334</v>
      </c>
      <c r="B25" s="95" t="s">
        <v>23</v>
      </c>
      <c r="C25" s="95" t="s">
        <v>24</v>
      </c>
      <c r="D25" s="95" t="s">
        <v>21</v>
      </c>
      <c r="E25" s="113" t="s">
        <v>134</v>
      </c>
      <c r="F25" s="95" t="s">
        <v>134</v>
      </c>
      <c r="G25" s="95" t="s">
        <v>147</v>
      </c>
      <c r="H25" s="95">
        <v>4</v>
      </c>
      <c r="I25" s="95">
        <v>4</v>
      </c>
      <c r="J25" s="95">
        <v>4</v>
      </c>
      <c r="K25" s="95">
        <v>5</v>
      </c>
      <c r="L25" s="95">
        <v>5</v>
      </c>
      <c r="M25" s="95">
        <v>5</v>
      </c>
      <c r="N25" s="95">
        <v>3</v>
      </c>
      <c r="O25" s="95">
        <v>4</v>
      </c>
      <c r="P25" s="95">
        <v>4</v>
      </c>
      <c r="Q25" s="95">
        <v>5</v>
      </c>
      <c r="R25" s="95">
        <v>5</v>
      </c>
      <c r="S25" s="95">
        <v>5</v>
      </c>
      <c r="T25" s="95">
        <v>5</v>
      </c>
      <c r="U25" s="95">
        <v>5</v>
      </c>
      <c r="V25" s="95">
        <v>5</v>
      </c>
    </row>
    <row r="26" spans="1:23" x14ac:dyDescent="0.2">
      <c r="A26" s="94">
        <v>43864.895735439815</v>
      </c>
      <c r="B26" s="95" t="s">
        <v>19</v>
      </c>
      <c r="C26" s="95" t="s">
        <v>20</v>
      </c>
      <c r="D26" s="95" t="s">
        <v>21</v>
      </c>
      <c r="E26" s="113" t="s">
        <v>172</v>
      </c>
      <c r="F26" s="113" t="s">
        <v>167</v>
      </c>
      <c r="G26" s="95" t="s">
        <v>147</v>
      </c>
      <c r="H26" s="95">
        <v>4</v>
      </c>
      <c r="I26" s="95">
        <v>4</v>
      </c>
      <c r="J26" s="95">
        <v>4</v>
      </c>
      <c r="K26" s="95">
        <v>4</v>
      </c>
      <c r="L26" s="95">
        <v>4</v>
      </c>
      <c r="M26" s="95">
        <v>4</v>
      </c>
      <c r="N26" s="95">
        <v>4</v>
      </c>
      <c r="O26" s="95">
        <v>4</v>
      </c>
      <c r="P26" s="95">
        <v>4</v>
      </c>
      <c r="Q26" s="95">
        <v>4</v>
      </c>
      <c r="R26" s="95">
        <v>5</v>
      </c>
      <c r="S26" s="95">
        <v>5</v>
      </c>
      <c r="T26" s="95">
        <v>4</v>
      </c>
      <c r="U26" s="95">
        <v>4</v>
      </c>
      <c r="V26" s="95">
        <v>4</v>
      </c>
      <c r="W26" s="95" t="s">
        <v>236</v>
      </c>
    </row>
    <row r="27" spans="1:23" x14ac:dyDescent="0.2">
      <c r="A27" s="94">
        <v>43865.632655358801</v>
      </c>
      <c r="B27" s="95" t="s">
        <v>23</v>
      </c>
      <c r="C27" s="95" t="s">
        <v>24</v>
      </c>
      <c r="D27" s="95" t="s">
        <v>21</v>
      </c>
      <c r="E27" s="113" t="s">
        <v>134</v>
      </c>
      <c r="F27" s="95" t="s">
        <v>134</v>
      </c>
      <c r="G27" s="95" t="s">
        <v>147</v>
      </c>
      <c r="H27" s="95">
        <v>4</v>
      </c>
      <c r="I27" s="95">
        <v>5</v>
      </c>
      <c r="J27" s="95">
        <v>4</v>
      </c>
      <c r="K27" s="95">
        <v>5</v>
      </c>
      <c r="L27" s="95">
        <v>5</v>
      </c>
      <c r="M27" s="95">
        <v>5</v>
      </c>
      <c r="N27" s="95">
        <v>3</v>
      </c>
      <c r="O27" s="95">
        <v>4</v>
      </c>
      <c r="P27" s="95">
        <v>5</v>
      </c>
      <c r="Q27" s="95">
        <v>4</v>
      </c>
      <c r="R27" s="95">
        <v>4</v>
      </c>
      <c r="S27" s="95">
        <v>5</v>
      </c>
      <c r="T27" s="95">
        <v>5</v>
      </c>
      <c r="U27" s="95">
        <v>5</v>
      </c>
      <c r="V27" s="95">
        <v>5</v>
      </c>
    </row>
    <row r="28" spans="1:23" x14ac:dyDescent="0.2">
      <c r="A28" s="94">
        <v>43865.778279629631</v>
      </c>
      <c r="B28" s="95" t="s">
        <v>23</v>
      </c>
      <c r="C28" s="95" t="s">
        <v>20</v>
      </c>
      <c r="D28" s="95" t="s">
        <v>21</v>
      </c>
      <c r="E28" s="95" t="s">
        <v>238</v>
      </c>
      <c r="F28" s="95" t="s">
        <v>239</v>
      </c>
      <c r="G28" s="95" t="s">
        <v>147</v>
      </c>
      <c r="H28" s="95">
        <v>4</v>
      </c>
      <c r="I28" s="95">
        <v>4</v>
      </c>
      <c r="J28" s="95">
        <v>4</v>
      </c>
      <c r="K28" s="95">
        <v>5</v>
      </c>
      <c r="L28" s="95">
        <v>5</v>
      </c>
      <c r="M28" s="95">
        <v>5</v>
      </c>
      <c r="N28" s="95">
        <v>3</v>
      </c>
      <c r="O28" s="95">
        <v>5</v>
      </c>
      <c r="P28" s="95">
        <v>5</v>
      </c>
      <c r="Q28" s="95">
        <v>4</v>
      </c>
      <c r="R28" s="95">
        <v>5</v>
      </c>
      <c r="S28" s="95">
        <v>5</v>
      </c>
      <c r="T28" s="95">
        <v>5</v>
      </c>
      <c r="U28" s="95">
        <v>5</v>
      </c>
      <c r="V28" s="95">
        <v>5</v>
      </c>
    </row>
    <row r="29" spans="1:23" x14ac:dyDescent="0.2">
      <c r="A29" s="94">
        <v>43866.870861215277</v>
      </c>
      <c r="B29" s="95" t="s">
        <v>23</v>
      </c>
      <c r="C29" s="95" t="s">
        <v>20</v>
      </c>
      <c r="D29" s="95" t="s">
        <v>21</v>
      </c>
      <c r="E29" s="113" t="s">
        <v>145</v>
      </c>
      <c r="F29" s="95" t="s">
        <v>146</v>
      </c>
      <c r="G29" s="95" t="s">
        <v>147</v>
      </c>
      <c r="H29" s="95">
        <v>5</v>
      </c>
      <c r="I29" s="95">
        <v>5</v>
      </c>
      <c r="J29" s="95">
        <v>4</v>
      </c>
      <c r="K29" s="95">
        <v>5</v>
      </c>
      <c r="L29" s="95">
        <v>5</v>
      </c>
      <c r="M29" s="95">
        <v>5</v>
      </c>
      <c r="N29" s="95">
        <v>5</v>
      </c>
      <c r="O29" s="95">
        <v>4</v>
      </c>
      <c r="P29" s="95">
        <v>5</v>
      </c>
      <c r="Q29" s="95">
        <v>5</v>
      </c>
      <c r="R29" s="95">
        <v>5</v>
      </c>
      <c r="S29" s="95">
        <v>5</v>
      </c>
      <c r="T29" s="95">
        <v>5</v>
      </c>
      <c r="U29" s="95">
        <v>5</v>
      </c>
      <c r="V29" s="95">
        <v>5</v>
      </c>
    </row>
    <row r="30" spans="1:23" x14ac:dyDescent="0.2">
      <c r="A30" s="94">
        <v>43869.066366655097</v>
      </c>
      <c r="B30" s="95" t="s">
        <v>19</v>
      </c>
      <c r="C30" s="95" t="s">
        <v>24</v>
      </c>
      <c r="D30" s="95" t="s">
        <v>21</v>
      </c>
      <c r="E30" s="95" t="s">
        <v>150</v>
      </c>
      <c r="F30" s="95" t="s">
        <v>157</v>
      </c>
      <c r="G30" s="95" t="s">
        <v>147</v>
      </c>
      <c r="H30" s="95">
        <v>4</v>
      </c>
      <c r="I30" s="95">
        <v>4</v>
      </c>
      <c r="J30" s="95">
        <v>4</v>
      </c>
      <c r="K30" s="95">
        <v>3</v>
      </c>
      <c r="L30" s="95">
        <v>4</v>
      </c>
      <c r="M30" s="95">
        <v>5</v>
      </c>
      <c r="N30" s="95">
        <v>3</v>
      </c>
      <c r="O30" s="95">
        <v>4</v>
      </c>
      <c r="P30" s="95">
        <v>4</v>
      </c>
      <c r="Q30" s="95">
        <v>4</v>
      </c>
      <c r="R30" s="95">
        <v>5</v>
      </c>
      <c r="S30" s="95">
        <v>4</v>
      </c>
      <c r="T30" s="95">
        <v>5</v>
      </c>
      <c r="U30" s="95">
        <v>4</v>
      </c>
      <c r="V30" s="95">
        <v>5</v>
      </c>
      <c r="W30" s="95" t="s">
        <v>258</v>
      </c>
    </row>
    <row r="31" spans="1:23" x14ac:dyDescent="0.2">
      <c r="A31" s="94">
        <v>43870.923627349533</v>
      </c>
      <c r="B31" s="95" t="s">
        <v>23</v>
      </c>
      <c r="C31" s="95" t="s">
        <v>20</v>
      </c>
      <c r="D31" s="95" t="s">
        <v>21</v>
      </c>
      <c r="E31" s="113" t="s">
        <v>172</v>
      </c>
      <c r="F31" s="95" t="s">
        <v>237</v>
      </c>
      <c r="G31" s="95" t="s">
        <v>147</v>
      </c>
      <c r="H31" s="95">
        <v>4</v>
      </c>
      <c r="I31" s="95">
        <v>5</v>
      </c>
      <c r="J31" s="95">
        <v>5</v>
      </c>
      <c r="K31" s="95">
        <v>4</v>
      </c>
      <c r="L31" s="95">
        <v>4</v>
      </c>
      <c r="M31" s="95">
        <v>5</v>
      </c>
      <c r="N31" s="95">
        <v>3</v>
      </c>
      <c r="O31" s="95">
        <v>5</v>
      </c>
      <c r="P31" s="95">
        <v>4</v>
      </c>
      <c r="Q31" s="95">
        <v>4</v>
      </c>
      <c r="R31" s="95">
        <v>4</v>
      </c>
      <c r="S31" s="95">
        <v>4</v>
      </c>
      <c r="T31" s="95">
        <v>4</v>
      </c>
      <c r="U31" s="95">
        <v>4</v>
      </c>
      <c r="V31" s="95">
        <v>4</v>
      </c>
    </row>
    <row r="32" spans="1:23" ht="23.25" x14ac:dyDescent="0.2">
      <c r="H32" s="1">
        <f>AVERAGE(H2:H31)</f>
        <v>4.4333333333333336</v>
      </c>
      <c r="I32" s="1">
        <f t="shared" ref="I32:V32" si="0">AVERAGE(I2:I31)</f>
        <v>4.333333333333333</v>
      </c>
      <c r="J32" s="1">
        <f t="shared" si="0"/>
        <v>4.333333333333333</v>
      </c>
      <c r="K32" s="1">
        <f t="shared" si="0"/>
        <v>4.5666666666666664</v>
      </c>
      <c r="L32" s="1">
        <f t="shared" si="0"/>
        <v>4.5666666666666664</v>
      </c>
      <c r="M32" s="1">
        <f t="shared" si="0"/>
        <v>4.6333333333333337</v>
      </c>
      <c r="N32" s="1">
        <f t="shared" si="0"/>
        <v>3.0666666666666669</v>
      </c>
      <c r="O32" s="1">
        <f t="shared" si="0"/>
        <v>4.0999999999999996</v>
      </c>
      <c r="P32" s="1">
        <f t="shared" si="0"/>
        <v>4.2666666666666666</v>
      </c>
      <c r="Q32" s="1">
        <f t="shared" si="0"/>
        <v>4.333333333333333</v>
      </c>
      <c r="R32" s="1">
        <f t="shared" si="0"/>
        <v>4.3666666666666663</v>
      </c>
      <c r="S32" s="1">
        <f t="shared" si="0"/>
        <v>4.5333333333333332</v>
      </c>
      <c r="T32" s="1">
        <f t="shared" si="0"/>
        <v>4.7333333333333334</v>
      </c>
      <c r="U32" s="1">
        <f t="shared" si="0"/>
        <v>4.5666666666666664</v>
      </c>
      <c r="V32" s="1">
        <f t="shared" si="0"/>
        <v>4.7666666666666666</v>
      </c>
    </row>
    <row r="33" spans="1:22" ht="23.25" x14ac:dyDescent="0.2">
      <c r="H33" s="2">
        <f t="shared" ref="H33:V33" si="1">STDEV(H2:H31)</f>
        <v>0.50400693299373112</v>
      </c>
      <c r="I33" s="2">
        <f t="shared" si="1"/>
        <v>0.6608945522512657</v>
      </c>
      <c r="J33" s="2">
        <f t="shared" si="1"/>
        <v>0.6608945522512657</v>
      </c>
      <c r="K33" s="2">
        <f t="shared" si="1"/>
        <v>0.62606231557929282</v>
      </c>
      <c r="L33" s="2">
        <f t="shared" si="1"/>
        <v>0.50400693299373112</v>
      </c>
      <c r="M33" s="2">
        <f t="shared" si="1"/>
        <v>0.49013251785356204</v>
      </c>
      <c r="N33" s="2">
        <f t="shared" si="1"/>
        <v>0.98026503570712209</v>
      </c>
      <c r="O33" s="2">
        <f t="shared" si="1"/>
        <v>0.60742531824198676</v>
      </c>
      <c r="P33" s="2">
        <f t="shared" si="1"/>
        <v>0.63968382994949213</v>
      </c>
      <c r="Q33" s="2">
        <f t="shared" si="1"/>
        <v>0.6064784348631217</v>
      </c>
      <c r="R33" s="2">
        <f t="shared" si="1"/>
        <v>0.61494789985837905</v>
      </c>
      <c r="S33" s="2">
        <f t="shared" si="1"/>
        <v>0.57134646372336673</v>
      </c>
      <c r="T33" s="2">
        <f t="shared" si="1"/>
        <v>0.44977644510880355</v>
      </c>
      <c r="U33" s="2">
        <f t="shared" si="1"/>
        <v>0.56832077715593565</v>
      </c>
      <c r="V33" s="2">
        <f t="shared" si="1"/>
        <v>0.43018306715207627</v>
      </c>
    </row>
    <row r="34" spans="1:22" ht="23.25" x14ac:dyDescent="0.2">
      <c r="H34" s="50">
        <f t="shared" ref="H34:V34" si="2">AVERAGE(H25:H33)</f>
        <v>3.7708155851474521</v>
      </c>
      <c r="I34" s="50">
        <f t="shared" si="2"/>
        <v>3.9993586539538444</v>
      </c>
      <c r="J34" s="50">
        <f t="shared" si="2"/>
        <v>3.7771364317316221</v>
      </c>
      <c r="K34" s="50">
        <f t="shared" si="2"/>
        <v>4.0214143313606616</v>
      </c>
      <c r="L34" s="50">
        <f t="shared" si="2"/>
        <v>4.1189637332955993</v>
      </c>
      <c r="M34" s="50">
        <f t="shared" si="2"/>
        <v>4.3470517612429882</v>
      </c>
      <c r="N34" s="50">
        <f t="shared" si="2"/>
        <v>3.1163257447081989</v>
      </c>
      <c r="O34" s="50">
        <f t="shared" si="2"/>
        <v>3.8563805909157765</v>
      </c>
      <c r="P34" s="50">
        <f t="shared" si="2"/>
        <v>3.9895944996240171</v>
      </c>
      <c r="Q34" s="50">
        <f t="shared" si="2"/>
        <v>3.8822013075773842</v>
      </c>
      <c r="R34" s="50">
        <f t="shared" si="2"/>
        <v>4.2201793962805603</v>
      </c>
      <c r="S34" s="50">
        <f t="shared" si="2"/>
        <v>4.2338533107840775</v>
      </c>
      <c r="T34" s="50">
        <f t="shared" si="2"/>
        <v>4.2425677531602375</v>
      </c>
      <c r="U34" s="50">
        <f t="shared" si="2"/>
        <v>4.126109715980288</v>
      </c>
      <c r="V34" s="50">
        <f t="shared" si="2"/>
        <v>4.2440944148687496</v>
      </c>
    </row>
    <row r="35" spans="1:22" ht="23.25" x14ac:dyDescent="0.2">
      <c r="H35" s="50">
        <f t="shared" ref="H35:V35" si="3">STDEV(H2:H31)</f>
        <v>0.50400693299373112</v>
      </c>
      <c r="I35" s="50">
        <f t="shared" si="3"/>
        <v>0.6608945522512657</v>
      </c>
      <c r="J35" s="50">
        <f t="shared" si="3"/>
        <v>0.6608945522512657</v>
      </c>
      <c r="K35" s="50">
        <f t="shared" si="3"/>
        <v>0.62606231557929282</v>
      </c>
      <c r="L35" s="50">
        <f t="shared" si="3"/>
        <v>0.50400693299373112</v>
      </c>
      <c r="M35" s="50">
        <f t="shared" si="3"/>
        <v>0.49013251785356204</v>
      </c>
      <c r="N35" s="50">
        <f t="shared" si="3"/>
        <v>0.98026503570712209</v>
      </c>
      <c r="O35" s="50">
        <f t="shared" si="3"/>
        <v>0.60742531824198676</v>
      </c>
      <c r="P35" s="50">
        <f t="shared" si="3"/>
        <v>0.63968382994949213</v>
      </c>
      <c r="Q35" s="50">
        <f t="shared" si="3"/>
        <v>0.6064784348631217</v>
      </c>
      <c r="R35" s="50">
        <f t="shared" si="3"/>
        <v>0.61494789985837905</v>
      </c>
      <c r="S35" s="50">
        <f t="shared" si="3"/>
        <v>0.57134646372336673</v>
      </c>
      <c r="T35" s="50">
        <f t="shared" si="3"/>
        <v>0.44977644510880355</v>
      </c>
      <c r="U35" s="50">
        <f t="shared" si="3"/>
        <v>0.56832077715593565</v>
      </c>
      <c r="V35" s="50">
        <f t="shared" si="3"/>
        <v>0.43018306715207627</v>
      </c>
    </row>
    <row r="36" spans="1:22" ht="24" x14ac:dyDescent="0.55000000000000004">
      <c r="A36" s="107" t="s">
        <v>19</v>
      </c>
      <c r="B36" s="108">
        <f>COUNTIF(B2:B35,"ชาย")</f>
        <v>14</v>
      </c>
    </row>
    <row r="37" spans="1:22" ht="24" x14ac:dyDescent="0.55000000000000004">
      <c r="A37" s="107" t="s">
        <v>23</v>
      </c>
      <c r="B37" s="108">
        <f>COUNTIF(B2:B35,"หญิง")</f>
        <v>16</v>
      </c>
    </row>
    <row r="38" spans="1:22" ht="24" x14ac:dyDescent="0.55000000000000004">
      <c r="A38" s="109"/>
      <c r="B38" s="110">
        <f>SUM(B36:B37)</f>
        <v>30</v>
      </c>
    </row>
    <row r="39" spans="1:22" x14ac:dyDescent="0.2">
      <c r="A39" s="94"/>
      <c r="B39" s="95"/>
    </row>
    <row r="40" spans="1:22" ht="24" x14ac:dyDescent="0.55000000000000004">
      <c r="A40" s="107" t="s">
        <v>20</v>
      </c>
      <c r="B40" s="108">
        <f>COUNTIF(C2:C35,"20-30 ปี")</f>
        <v>17</v>
      </c>
    </row>
    <row r="41" spans="1:22" ht="24" x14ac:dyDescent="0.55000000000000004">
      <c r="A41" s="107" t="s">
        <v>24</v>
      </c>
      <c r="B41" s="108">
        <f>COUNTIF(C2:C35,"31-40 ปี")</f>
        <v>9</v>
      </c>
    </row>
    <row r="42" spans="1:22" ht="24" x14ac:dyDescent="0.55000000000000004">
      <c r="A42" s="107" t="s">
        <v>143</v>
      </c>
      <c r="B42" s="108">
        <f>COUNTIF(C2:C35,"41-50 ปี")</f>
        <v>4</v>
      </c>
    </row>
    <row r="43" spans="1:22" ht="24" x14ac:dyDescent="0.55000000000000004">
      <c r="A43" s="109"/>
      <c r="B43" s="110">
        <f>SUM(B40:B42)</f>
        <v>30</v>
      </c>
    </row>
    <row r="44" spans="1:22" x14ac:dyDescent="0.2">
      <c r="A44" s="94"/>
      <c r="B44" s="95"/>
    </row>
    <row r="45" spans="1:22" ht="24" x14ac:dyDescent="0.55000000000000004">
      <c r="A45" s="112" t="s">
        <v>125</v>
      </c>
      <c r="B45" s="108">
        <f>COUNTIF(D2:D35,"ปริญญาเอก")</f>
        <v>11</v>
      </c>
    </row>
    <row r="46" spans="1:22" ht="24" x14ac:dyDescent="0.55000000000000004">
      <c r="A46" s="112" t="s">
        <v>21</v>
      </c>
      <c r="B46" s="108">
        <f>COUNTIF(D2:D35,"ปริญญาโท")</f>
        <v>19</v>
      </c>
    </row>
    <row r="47" spans="1:22" ht="24" x14ac:dyDescent="0.55000000000000004">
      <c r="A47" s="109"/>
      <c r="B47" s="110">
        <f>SUM(B45:B46)</f>
        <v>30</v>
      </c>
    </row>
    <row r="48" spans="1:22" x14ac:dyDescent="0.2">
      <c r="A48" s="94"/>
      <c r="B48" s="95"/>
    </row>
    <row r="49" spans="1:3" ht="18" customHeight="1" x14ac:dyDescent="0.55000000000000004">
      <c r="A49" s="118" t="s">
        <v>268</v>
      </c>
      <c r="B49" s="95"/>
    </row>
    <row r="50" spans="1:3" ht="24" x14ac:dyDescent="0.55000000000000004">
      <c r="A50" s="112" t="s">
        <v>134</v>
      </c>
      <c r="B50" s="108">
        <f>COUNTIF(E2:E35,"บริหารธุรกิจ")</f>
        <v>6</v>
      </c>
      <c r="C50" s="95"/>
    </row>
    <row r="51" spans="1:3" ht="24" x14ac:dyDescent="0.55000000000000004">
      <c r="A51" s="112" t="s">
        <v>150</v>
      </c>
      <c r="B51" s="108">
        <f>COUNTIF(E2:E35,"วิทยาศาสตร์")</f>
        <v>3</v>
      </c>
      <c r="C51" s="95"/>
    </row>
    <row r="52" spans="1:3" ht="24" x14ac:dyDescent="0.55000000000000004">
      <c r="A52" s="112" t="s">
        <v>25</v>
      </c>
      <c r="B52" s="108">
        <f>COUNTIF(E2:E35,"ศึกษาศาสตร์")</f>
        <v>9</v>
      </c>
      <c r="C52" s="113"/>
    </row>
    <row r="53" spans="1:3" ht="24" x14ac:dyDescent="0.55000000000000004">
      <c r="A53" s="112" t="s">
        <v>221</v>
      </c>
      <c r="B53" s="108">
        <f>COUNTIF(E2:E36,"วิทยาศาสตร์การแพทย์")</f>
        <v>1</v>
      </c>
      <c r="C53" s="113"/>
    </row>
    <row r="54" spans="1:3" ht="24" x14ac:dyDescent="0.55000000000000004">
      <c r="A54" s="115" t="s">
        <v>184</v>
      </c>
      <c r="B54" s="108">
        <f>COUNTIF(E2:E37,"เภสัชศาสตร์")</f>
        <v>1</v>
      </c>
      <c r="C54" s="113"/>
    </row>
    <row r="55" spans="1:3" ht="24" x14ac:dyDescent="0.55000000000000004">
      <c r="A55" s="112" t="s">
        <v>145</v>
      </c>
      <c r="B55" s="108">
        <f>COUNTIF(E2:E39,"มนุษยศาสตร์")</f>
        <v>2</v>
      </c>
      <c r="C55" s="113"/>
    </row>
    <row r="56" spans="1:3" ht="24" x14ac:dyDescent="0.55000000000000004">
      <c r="A56" s="112" t="s">
        <v>172</v>
      </c>
      <c r="B56" s="108">
        <f>COUNTIF(E2:E41,"เกษตรศาสตร์ ทรัพยากรธรรมชาติและสิ่งแวดล้อม")</f>
        <v>5</v>
      </c>
      <c r="C56" s="113"/>
    </row>
    <row r="57" spans="1:3" ht="24" x14ac:dyDescent="0.55000000000000004">
      <c r="A57" s="112" t="s">
        <v>159</v>
      </c>
      <c r="B57" s="108">
        <f>COUNTIF(E2:E42,"วิทยาลัยพลังงานทดแทน")</f>
        <v>2</v>
      </c>
      <c r="C57" s="113"/>
    </row>
    <row r="58" spans="1:3" ht="24" x14ac:dyDescent="0.55000000000000004">
      <c r="A58" s="112" t="s">
        <v>238</v>
      </c>
      <c r="B58" s="108">
        <f>COUNTIF(E2:E43,"สังคมศาสตร์")</f>
        <v>1</v>
      </c>
      <c r="C58" s="95"/>
    </row>
    <row r="59" spans="1:3" ht="24" x14ac:dyDescent="0.55000000000000004">
      <c r="A59" s="109"/>
      <c r="B59" s="110">
        <f>SUM(B50:B58)</f>
        <v>30</v>
      </c>
      <c r="C59" s="95"/>
    </row>
    <row r="60" spans="1:3" ht="22.5" customHeight="1" x14ac:dyDescent="0.55000000000000004">
      <c r="A60" s="118" t="s">
        <v>269</v>
      </c>
      <c r="B60" s="95"/>
      <c r="C60" s="95"/>
    </row>
    <row r="61" spans="1:3" ht="24" x14ac:dyDescent="0.55000000000000004">
      <c r="A61" s="111" t="s">
        <v>124</v>
      </c>
      <c r="B61" s="108">
        <f>COUNTIF(F3:F47,"พัฒนศึกษา")</f>
        <v>3</v>
      </c>
      <c r="C61" s="113"/>
    </row>
    <row r="62" spans="1:3" ht="24" x14ac:dyDescent="0.55000000000000004">
      <c r="A62" s="111" t="s">
        <v>192</v>
      </c>
      <c r="B62" s="108">
        <f>COUNTIF(F4:F48,"พลังงานทดแทน")</f>
        <v>2</v>
      </c>
      <c r="C62" s="113"/>
    </row>
    <row r="63" spans="1:3" ht="24" x14ac:dyDescent="0.55000000000000004">
      <c r="A63" s="111" t="s">
        <v>134</v>
      </c>
      <c r="B63" s="108">
        <f>COUNTIF(F5:F49,"บริหารธุรกิจ")</f>
        <v>6</v>
      </c>
      <c r="C63" s="95"/>
    </row>
    <row r="64" spans="1:3" ht="24" x14ac:dyDescent="0.55000000000000004">
      <c r="A64" s="111" t="s">
        <v>167</v>
      </c>
      <c r="B64" s="108">
        <f>COUNTIF(F2:F50,"วิทยาศาสตร์การเกษตร")</f>
        <v>4</v>
      </c>
      <c r="C64" s="113"/>
    </row>
    <row r="65" spans="1:3" ht="24" x14ac:dyDescent="0.55000000000000004">
      <c r="A65" s="111" t="s">
        <v>180</v>
      </c>
      <c r="B65" s="108">
        <f>COUNTIF(F7:F51,"บริหารการศึกษา")</f>
        <v>4</v>
      </c>
      <c r="C65" s="95"/>
    </row>
    <row r="66" spans="1:3" ht="24" x14ac:dyDescent="0.55000000000000004">
      <c r="A66" s="111" t="s">
        <v>185</v>
      </c>
      <c r="B66" s="108">
        <f>COUNTIF(F2:F52,"เภสัชกรรมชุมชน")</f>
        <v>1</v>
      </c>
      <c r="C66" s="113"/>
    </row>
    <row r="67" spans="1:3" ht="24" x14ac:dyDescent="0.55000000000000004">
      <c r="A67" s="111" t="s">
        <v>157</v>
      </c>
      <c r="B67" s="108">
        <f>COUNTIF(F10:F54,"เทคโนโลยีสารสนเทศ")</f>
        <v>2</v>
      </c>
      <c r="C67" s="95"/>
    </row>
    <row r="68" spans="1:3" ht="24" x14ac:dyDescent="0.55000000000000004">
      <c r="A68" s="111" t="s">
        <v>222</v>
      </c>
      <c r="B68" s="108">
        <f>COUNTIF(F11:F55,"ปรสิตวิทยา")</f>
        <v>1</v>
      </c>
      <c r="C68" s="95"/>
    </row>
    <row r="69" spans="1:3" ht="24" x14ac:dyDescent="0.55000000000000004">
      <c r="A69" s="111" t="s">
        <v>224</v>
      </c>
      <c r="B69" s="108">
        <f>COUNTIF(F12:F56,"สถิติ")</f>
        <v>1</v>
      </c>
      <c r="C69" s="95"/>
    </row>
    <row r="70" spans="1:3" ht="24" x14ac:dyDescent="0.55000000000000004">
      <c r="A70" s="111" t="s">
        <v>127</v>
      </c>
      <c r="B70" s="108">
        <f>COUNTIF(F13:F57,"เทคโนโลยีและสื่อสารการศึกษา")</f>
        <v>1</v>
      </c>
      <c r="C70" s="95"/>
    </row>
    <row r="71" spans="1:3" ht="24" x14ac:dyDescent="0.55000000000000004">
      <c r="A71" s="111" t="s">
        <v>239</v>
      </c>
      <c r="B71" s="108">
        <f>COUNTIF(F15:F59,"รัฐศาสตรมหาบัณฑิต")</f>
        <v>1</v>
      </c>
      <c r="C71" s="113"/>
    </row>
    <row r="72" spans="1:3" ht="24" x14ac:dyDescent="0.55000000000000004">
      <c r="A72" s="111" t="s">
        <v>146</v>
      </c>
      <c r="B72" s="108">
        <f>COUNTIF(F2:F60,"ภาษาไทย")</f>
        <v>2</v>
      </c>
      <c r="C72" s="113"/>
    </row>
    <row r="73" spans="1:3" ht="24" x14ac:dyDescent="0.55000000000000004">
      <c r="A73" s="111" t="s">
        <v>126</v>
      </c>
      <c r="B73" s="108">
        <f>COUNTIF(F17:F60,"เทคโนโลยีสารสนเทศ")</f>
        <v>1</v>
      </c>
      <c r="C73" s="95"/>
    </row>
    <row r="74" spans="1:3" ht="24" x14ac:dyDescent="0.55000000000000004">
      <c r="A74" s="111" t="s">
        <v>237</v>
      </c>
      <c r="B74" s="108">
        <f>COUNTIF(F18:F61,"วิทยาศาสตร์การประมง")</f>
        <v>1</v>
      </c>
      <c r="C74" s="113"/>
    </row>
    <row r="75" spans="1:3" ht="24" customHeight="1" x14ac:dyDescent="0.2">
      <c r="A75" s="94"/>
      <c r="B75" s="116">
        <f>SUM(B61:B74)</f>
        <v>30</v>
      </c>
      <c r="C75" s="113"/>
    </row>
    <row r="398" spans="2:2" x14ac:dyDescent="0.2">
      <c r="B398">
        <f>'กลุ่ม Intermediate (B1)'!H7</f>
        <v>4</v>
      </c>
    </row>
  </sheetData>
  <autoFilter ref="F1:F76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59999389629810485"/>
  </sheetPr>
  <dimension ref="A1:W158"/>
  <sheetViews>
    <sheetView topLeftCell="H14" zoomScale="80" zoomScaleNormal="80" workbookViewId="0">
      <selection activeCell="P36" sqref="P36"/>
    </sheetView>
  </sheetViews>
  <sheetFormatPr defaultColWidth="14.42578125" defaultRowHeight="12.75" x14ac:dyDescent="0.2"/>
  <cols>
    <col min="1" max="4" width="21.5703125" customWidth="1"/>
    <col min="5" max="5" width="39" bestFit="1" customWidth="1"/>
    <col min="6" max="6" width="23" bestFit="1" customWidth="1"/>
    <col min="7" max="23" width="21.5703125" customWidth="1"/>
  </cols>
  <sheetData>
    <row r="1" spans="1:23" x14ac:dyDescent="0.2">
      <c r="A1" s="93" t="s">
        <v>112</v>
      </c>
      <c r="B1" s="93" t="s">
        <v>0</v>
      </c>
      <c r="C1" s="93" t="s">
        <v>1</v>
      </c>
      <c r="D1" s="93" t="s">
        <v>2</v>
      </c>
      <c r="E1" s="93" t="s">
        <v>3</v>
      </c>
      <c r="F1" s="93" t="s">
        <v>4</v>
      </c>
      <c r="G1" s="93" t="s">
        <v>5</v>
      </c>
      <c r="H1" s="93" t="s">
        <v>6</v>
      </c>
      <c r="I1" s="93" t="s">
        <v>7</v>
      </c>
      <c r="J1" s="93" t="s">
        <v>8</v>
      </c>
      <c r="K1" s="93" t="s">
        <v>113</v>
      </c>
      <c r="L1" s="93" t="s">
        <v>114</v>
      </c>
      <c r="M1" s="93" t="s">
        <v>115</v>
      </c>
      <c r="N1" s="93" t="s">
        <v>116</v>
      </c>
      <c r="O1" s="93" t="s">
        <v>117</v>
      </c>
      <c r="P1" s="93" t="s">
        <v>103</v>
      </c>
      <c r="Q1" s="93" t="s">
        <v>13</v>
      </c>
      <c r="R1" s="93" t="s">
        <v>118</v>
      </c>
      <c r="S1" s="93" t="s">
        <v>15</v>
      </c>
      <c r="T1" s="93" t="s">
        <v>119</v>
      </c>
      <c r="U1" s="93" t="s">
        <v>120</v>
      </c>
      <c r="V1" s="93" t="s">
        <v>121</v>
      </c>
      <c r="W1" s="93" t="s">
        <v>240</v>
      </c>
    </row>
    <row r="2" spans="1:23" x14ac:dyDescent="0.2">
      <c r="A2" s="94">
        <v>43862.431951388891</v>
      </c>
      <c r="B2" s="95" t="s">
        <v>23</v>
      </c>
      <c r="C2" s="95" t="s">
        <v>20</v>
      </c>
      <c r="D2" s="95" t="s">
        <v>21</v>
      </c>
      <c r="E2" s="95" t="s">
        <v>25</v>
      </c>
      <c r="F2" s="95" t="s">
        <v>126</v>
      </c>
      <c r="G2" s="95" t="s">
        <v>149</v>
      </c>
      <c r="H2" s="95">
        <v>5</v>
      </c>
      <c r="I2" s="95">
        <v>5</v>
      </c>
      <c r="J2" s="95">
        <v>5</v>
      </c>
      <c r="K2" s="95">
        <v>3</v>
      </c>
      <c r="L2" s="95">
        <v>3</v>
      </c>
      <c r="M2" s="95">
        <v>5</v>
      </c>
      <c r="N2" s="95">
        <v>2</v>
      </c>
      <c r="O2" s="95">
        <v>4</v>
      </c>
      <c r="P2" s="95">
        <v>5</v>
      </c>
      <c r="Q2" s="95">
        <v>4</v>
      </c>
      <c r="R2" s="95">
        <v>5</v>
      </c>
      <c r="S2" s="95">
        <v>5</v>
      </c>
      <c r="T2" s="95">
        <v>5</v>
      </c>
      <c r="U2" s="95">
        <v>5</v>
      </c>
      <c r="V2" s="95">
        <v>5</v>
      </c>
    </row>
    <row r="3" spans="1:23" x14ac:dyDescent="0.2">
      <c r="A3" s="94">
        <v>43862.432343287037</v>
      </c>
      <c r="B3" s="95" t="s">
        <v>23</v>
      </c>
      <c r="C3" s="95" t="s">
        <v>20</v>
      </c>
      <c r="D3" s="95" t="s">
        <v>21</v>
      </c>
      <c r="E3" s="113" t="s">
        <v>131</v>
      </c>
      <c r="F3" s="95" t="s">
        <v>152</v>
      </c>
      <c r="G3" s="95" t="s">
        <v>149</v>
      </c>
      <c r="H3" s="95">
        <v>5</v>
      </c>
      <c r="I3" s="95">
        <v>5</v>
      </c>
      <c r="J3" s="95">
        <v>5</v>
      </c>
      <c r="K3" s="95">
        <v>5</v>
      </c>
      <c r="L3" s="95">
        <v>4</v>
      </c>
      <c r="M3" s="95">
        <v>5</v>
      </c>
      <c r="N3" s="95">
        <v>3</v>
      </c>
      <c r="O3" s="95">
        <v>4</v>
      </c>
      <c r="P3" s="95">
        <v>5</v>
      </c>
      <c r="Q3" s="95">
        <v>5</v>
      </c>
      <c r="R3" s="95">
        <v>5</v>
      </c>
      <c r="S3" s="95">
        <v>5</v>
      </c>
      <c r="T3" s="95">
        <v>5</v>
      </c>
      <c r="U3" s="95">
        <v>5</v>
      </c>
      <c r="V3" s="95">
        <v>5</v>
      </c>
    </row>
    <row r="4" spans="1:23" x14ac:dyDescent="0.2">
      <c r="A4" s="94">
        <v>43862.435377581016</v>
      </c>
      <c r="B4" s="95" t="s">
        <v>23</v>
      </c>
      <c r="C4" s="95" t="s">
        <v>20</v>
      </c>
      <c r="D4" s="95" t="s">
        <v>21</v>
      </c>
      <c r="E4" s="95" t="s">
        <v>135</v>
      </c>
      <c r="F4" s="95" t="s">
        <v>134</v>
      </c>
      <c r="G4" s="95" t="s">
        <v>149</v>
      </c>
      <c r="H4" s="95">
        <v>5</v>
      </c>
      <c r="I4" s="95">
        <v>5</v>
      </c>
      <c r="J4" s="95">
        <v>5</v>
      </c>
      <c r="K4" s="95">
        <v>5</v>
      </c>
      <c r="L4" s="95">
        <v>5</v>
      </c>
      <c r="M4" s="95">
        <v>5</v>
      </c>
      <c r="N4" s="95">
        <v>3</v>
      </c>
      <c r="O4" s="95">
        <v>4</v>
      </c>
      <c r="P4" s="95">
        <v>4</v>
      </c>
      <c r="Q4" s="95">
        <v>4</v>
      </c>
      <c r="R4" s="95">
        <v>4</v>
      </c>
      <c r="S4" s="95">
        <v>5</v>
      </c>
      <c r="T4" s="95">
        <v>5</v>
      </c>
      <c r="U4" s="95">
        <v>5</v>
      </c>
      <c r="V4" s="95">
        <v>5</v>
      </c>
    </row>
    <row r="5" spans="1:23" x14ac:dyDescent="0.2">
      <c r="A5" s="94">
        <v>43862.437350081018</v>
      </c>
      <c r="B5" s="95" t="s">
        <v>19</v>
      </c>
      <c r="C5" s="95" t="s">
        <v>24</v>
      </c>
      <c r="D5" s="95" t="s">
        <v>125</v>
      </c>
      <c r="E5" s="95" t="s">
        <v>25</v>
      </c>
      <c r="F5" s="95" t="s">
        <v>158</v>
      </c>
      <c r="G5" s="95" t="s">
        <v>149</v>
      </c>
      <c r="H5" s="95">
        <v>5</v>
      </c>
      <c r="I5" s="95">
        <v>4</v>
      </c>
      <c r="J5" s="95">
        <v>4</v>
      </c>
      <c r="K5" s="95">
        <v>5</v>
      </c>
      <c r="L5" s="95">
        <v>5</v>
      </c>
      <c r="M5" s="95">
        <v>4</v>
      </c>
      <c r="N5" s="95">
        <v>3</v>
      </c>
      <c r="O5" s="95">
        <v>4</v>
      </c>
      <c r="P5" s="95">
        <v>4</v>
      </c>
      <c r="Q5" s="95">
        <v>4</v>
      </c>
      <c r="R5" s="95">
        <v>4</v>
      </c>
      <c r="S5" s="95">
        <v>5</v>
      </c>
      <c r="T5" s="95">
        <v>5</v>
      </c>
      <c r="U5" s="95">
        <v>5</v>
      </c>
      <c r="V5" s="95">
        <v>5</v>
      </c>
    </row>
    <row r="6" spans="1:23" x14ac:dyDescent="0.2">
      <c r="A6" s="94">
        <v>43862.445818101856</v>
      </c>
      <c r="B6" s="95" t="s">
        <v>19</v>
      </c>
      <c r="C6" s="95" t="s">
        <v>20</v>
      </c>
      <c r="D6" s="95" t="s">
        <v>125</v>
      </c>
      <c r="E6" s="95" t="s">
        <v>169</v>
      </c>
      <c r="F6" s="95" t="s">
        <v>170</v>
      </c>
      <c r="G6" s="95" t="s">
        <v>149</v>
      </c>
      <c r="H6" s="95">
        <v>4</v>
      </c>
      <c r="I6" s="95">
        <v>4</v>
      </c>
      <c r="J6" s="95">
        <v>4</v>
      </c>
      <c r="K6" s="95">
        <v>4</v>
      </c>
      <c r="L6" s="95">
        <v>5</v>
      </c>
      <c r="M6" s="95">
        <v>5</v>
      </c>
      <c r="N6" s="95">
        <v>2</v>
      </c>
      <c r="O6" s="95">
        <v>4</v>
      </c>
      <c r="P6" s="95">
        <v>4</v>
      </c>
      <c r="Q6" s="95">
        <v>5</v>
      </c>
      <c r="R6" s="95">
        <v>4</v>
      </c>
      <c r="S6" s="95">
        <v>5</v>
      </c>
      <c r="T6" s="95">
        <v>5</v>
      </c>
      <c r="U6" s="95">
        <v>5</v>
      </c>
      <c r="V6" s="95">
        <v>5</v>
      </c>
      <c r="W6" s="95" t="s">
        <v>171</v>
      </c>
    </row>
    <row r="7" spans="1:23" x14ac:dyDescent="0.2">
      <c r="A7" s="94">
        <v>43862.447130532411</v>
      </c>
      <c r="B7" s="95" t="s">
        <v>19</v>
      </c>
      <c r="C7" s="95" t="s">
        <v>20</v>
      </c>
      <c r="D7" s="95" t="s">
        <v>21</v>
      </c>
      <c r="E7" s="113" t="s">
        <v>175</v>
      </c>
      <c r="F7" s="95" t="s">
        <v>175</v>
      </c>
      <c r="G7" s="95" t="s">
        <v>149</v>
      </c>
      <c r="H7" s="95">
        <v>4</v>
      </c>
      <c r="I7" s="95">
        <v>5</v>
      </c>
      <c r="J7" s="95">
        <v>4</v>
      </c>
      <c r="K7" s="95">
        <v>4</v>
      </c>
      <c r="L7" s="95">
        <v>4</v>
      </c>
      <c r="M7" s="95">
        <v>5</v>
      </c>
      <c r="N7" s="95">
        <v>3</v>
      </c>
      <c r="O7" s="95">
        <v>4</v>
      </c>
      <c r="P7" s="95">
        <v>5</v>
      </c>
      <c r="Q7" s="95">
        <v>4</v>
      </c>
      <c r="R7" s="95">
        <v>4</v>
      </c>
      <c r="S7" s="95">
        <v>5</v>
      </c>
      <c r="T7" s="95">
        <v>5</v>
      </c>
      <c r="U7" s="95">
        <v>5</v>
      </c>
      <c r="V7" s="95">
        <v>5</v>
      </c>
    </row>
    <row r="8" spans="1:23" x14ac:dyDescent="0.2">
      <c r="A8" s="94">
        <v>43862.447900648149</v>
      </c>
      <c r="B8" s="95" t="s">
        <v>19</v>
      </c>
      <c r="C8" s="95" t="s">
        <v>20</v>
      </c>
      <c r="D8" s="95" t="s">
        <v>21</v>
      </c>
      <c r="E8" s="95" t="s">
        <v>134</v>
      </c>
      <c r="F8" s="95" t="s">
        <v>134</v>
      </c>
      <c r="G8" s="95" t="s">
        <v>149</v>
      </c>
      <c r="H8" s="95">
        <v>5</v>
      </c>
      <c r="I8" s="95">
        <v>5</v>
      </c>
      <c r="J8" s="95">
        <v>5</v>
      </c>
      <c r="K8" s="95">
        <v>5</v>
      </c>
      <c r="L8" s="95">
        <v>5</v>
      </c>
      <c r="M8" s="95">
        <v>5</v>
      </c>
      <c r="N8" s="95">
        <v>5</v>
      </c>
      <c r="O8" s="95">
        <v>5</v>
      </c>
      <c r="P8" s="95">
        <v>5</v>
      </c>
      <c r="Q8" s="95">
        <v>5</v>
      </c>
      <c r="R8" s="95">
        <v>5</v>
      </c>
      <c r="S8" s="95">
        <v>5</v>
      </c>
      <c r="T8" s="95">
        <v>5</v>
      </c>
      <c r="U8" s="95">
        <v>5</v>
      </c>
      <c r="V8" s="95">
        <v>5</v>
      </c>
    </row>
    <row r="9" spans="1:23" x14ac:dyDescent="0.2">
      <c r="A9" s="94">
        <v>43862.453100509258</v>
      </c>
      <c r="B9" s="95" t="s">
        <v>19</v>
      </c>
      <c r="C9" s="95" t="s">
        <v>24</v>
      </c>
      <c r="D9" s="95" t="s">
        <v>21</v>
      </c>
      <c r="E9" s="113" t="s">
        <v>270</v>
      </c>
      <c r="F9" s="95" t="s">
        <v>167</v>
      </c>
      <c r="G9" s="95" t="s">
        <v>149</v>
      </c>
      <c r="H9" s="95">
        <v>5</v>
      </c>
      <c r="I9" s="95">
        <v>5</v>
      </c>
      <c r="J9" s="95">
        <v>5</v>
      </c>
      <c r="K9" s="95">
        <v>5</v>
      </c>
      <c r="L9" s="95">
        <v>5</v>
      </c>
      <c r="M9" s="95">
        <v>5</v>
      </c>
      <c r="N9" s="95">
        <v>5</v>
      </c>
      <c r="O9" s="95">
        <v>4</v>
      </c>
      <c r="P9" s="95">
        <v>4</v>
      </c>
      <c r="Q9" s="95">
        <v>4</v>
      </c>
      <c r="R9" s="95">
        <v>4</v>
      </c>
      <c r="S9" s="95">
        <v>4</v>
      </c>
      <c r="T9" s="95">
        <v>5</v>
      </c>
      <c r="U9" s="95">
        <v>5</v>
      </c>
      <c r="V9" s="95">
        <v>4</v>
      </c>
    </row>
    <row r="10" spans="1:23" x14ac:dyDescent="0.2">
      <c r="A10" s="94">
        <v>43862.459404803245</v>
      </c>
      <c r="B10" s="95" t="s">
        <v>23</v>
      </c>
      <c r="C10" s="95" t="s">
        <v>20</v>
      </c>
      <c r="D10" s="95" t="s">
        <v>21</v>
      </c>
      <c r="E10" s="95" t="s">
        <v>145</v>
      </c>
      <c r="F10" s="95" t="s">
        <v>146</v>
      </c>
      <c r="G10" s="95" t="s">
        <v>149</v>
      </c>
      <c r="H10" s="95">
        <v>4</v>
      </c>
      <c r="I10" s="95">
        <v>4</v>
      </c>
      <c r="J10" s="95">
        <v>5</v>
      </c>
      <c r="K10" s="95">
        <v>5</v>
      </c>
      <c r="L10" s="95">
        <v>4</v>
      </c>
      <c r="M10" s="95">
        <v>4</v>
      </c>
      <c r="N10" s="95">
        <v>3</v>
      </c>
      <c r="O10" s="95">
        <v>5</v>
      </c>
      <c r="P10" s="95">
        <v>5</v>
      </c>
      <c r="Q10" s="95">
        <v>5</v>
      </c>
      <c r="R10" s="95">
        <v>5</v>
      </c>
      <c r="S10" s="95">
        <v>5</v>
      </c>
      <c r="T10" s="95">
        <v>5</v>
      </c>
      <c r="U10" s="95">
        <v>5</v>
      </c>
      <c r="V10" s="95">
        <v>5</v>
      </c>
    </row>
    <row r="11" spans="1:23" x14ac:dyDescent="0.2">
      <c r="A11" s="94">
        <v>43862.461835115741</v>
      </c>
      <c r="B11" s="95" t="s">
        <v>23</v>
      </c>
      <c r="C11" s="95" t="s">
        <v>20</v>
      </c>
      <c r="D11" s="95" t="s">
        <v>21</v>
      </c>
      <c r="E11" s="95" t="s">
        <v>184</v>
      </c>
      <c r="F11" s="95" t="s">
        <v>185</v>
      </c>
      <c r="G11" s="95" t="s">
        <v>149</v>
      </c>
      <c r="H11" s="95">
        <v>4</v>
      </c>
      <c r="I11" s="95">
        <v>5</v>
      </c>
      <c r="J11" s="95">
        <v>4</v>
      </c>
      <c r="K11" s="95">
        <v>4</v>
      </c>
      <c r="L11" s="95">
        <v>4</v>
      </c>
      <c r="M11" s="95">
        <v>3</v>
      </c>
      <c r="N11" s="95">
        <v>3</v>
      </c>
      <c r="O11" s="95">
        <v>4</v>
      </c>
      <c r="P11" s="95">
        <v>4</v>
      </c>
      <c r="Q11" s="95">
        <v>4</v>
      </c>
      <c r="R11" s="95">
        <v>4</v>
      </c>
      <c r="S11" s="95">
        <v>4</v>
      </c>
      <c r="T11" s="95">
        <v>5</v>
      </c>
      <c r="U11" s="95">
        <v>5</v>
      </c>
      <c r="V11" s="95">
        <v>5</v>
      </c>
    </row>
    <row r="12" spans="1:23" x14ac:dyDescent="0.2">
      <c r="A12" s="94">
        <v>43862.467910335647</v>
      </c>
      <c r="B12" s="95" t="s">
        <v>19</v>
      </c>
      <c r="C12" s="95" t="s">
        <v>24</v>
      </c>
      <c r="D12" s="95" t="s">
        <v>21</v>
      </c>
      <c r="E12" s="95" t="s">
        <v>131</v>
      </c>
      <c r="F12" s="95" t="s">
        <v>195</v>
      </c>
      <c r="G12" s="95" t="s">
        <v>149</v>
      </c>
      <c r="H12" s="95">
        <v>4</v>
      </c>
      <c r="I12" s="95">
        <v>4</v>
      </c>
      <c r="J12" s="95">
        <v>4</v>
      </c>
      <c r="K12" s="95">
        <v>4</v>
      </c>
      <c r="L12" s="95">
        <v>4</v>
      </c>
      <c r="M12" s="95">
        <v>4</v>
      </c>
      <c r="N12" s="95">
        <v>4</v>
      </c>
      <c r="O12" s="95">
        <v>4</v>
      </c>
      <c r="P12" s="95">
        <v>4</v>
      </c>
      <c r="Q12" s="95">
        <v>4</v>
      </c>
      <c r="R12" s="95">
        <v>4</v>
      </c>
      <c r="S12" s="95">
        <v>4</v>
      </c>
      <c r="T12" s="95">
        <v>4</v>
      </c>
      <c r="U12" s="95">
        <v>4</v>
      </c>
      <c r="V12" s="95">
        <v>4</v>
      </c>
    </row>
    <row r="13" spans="1:23" x14ac:dyDescent="0.2">
      <c r="A13" s="94">
        <v>43862.468647106478</v>
      </c>
      <c r="B13" s="95" t="s">
        <v>19</v>
      </c>
      <c r="C13" s="95" t="s">
        <v>24</v>
      </c>
      <c r="D13" s="95" t="s">
        <v>21</v>
      </c>
      <c r="E13" s="95" t="s">
        <v>197</v>
      </c>
      <c r="F13" s="95" t="s">
        <v>198</v>
      </c>
      <c r="G13" s="95" t="s">
        <v>149</v>
      </c>
      <c r="H13" s="95">
        <v>5</v>
      </c>
      <c r="I13" s="95">
        <v>5</v>
      </c>
      <c r="J13" s="95">
        <v>5</v>
      </c>
      <c r="K13" s="95">
        <v>5</v>
      </c>
      <c r="L13" s="95">
        <v>5</v>
      </c>
      <c r="M13" s="95">
        <v>5</v>
      </c>
      <c r="N13" s="95">
        <v>3</v>
      </c>
      <c r="O13" s="95">
        <v>4</v>
      </c>
      <c r="P13" s="95">
        <v>5</v>
      </c>
      <c r="Q13" s="95">
        <v>5</v>
      </c>
      <c r="R13" s="95">
        <v>5</v>
      </c>
      <c r="S13" s="95">
        <v>5</v>
      </c>
      <c r="T13" s="95">
        <v>5</v>
      </c>
      <c r="U13" s="95">
        <v>5</v>
      </c>
      <c r="V13" s="95">
        <v>5</v>
      </c>
    </row>
    <row r="14" spans="1:23" x14ac:dyDescent="0.2">
      <c r="A14" s="94">
        <v>43862.469002650461</v>
      </c>
      <c r="B14" s="95" t="s">
        <v>19</v>
      </c>
      <c r="C14" s="95" t="s">
        <v>143</v>
      </c>
      <c r="D14" s="95" t="s">
        <v>21</v>
      </c>
      <c r="E14" s="95" t="s">
        <v>131</v>
      </c>
      <c r="F14" s="95" t="s">
        <v>152</v>
      </c>
      <c r="G14" s="95" t="s">
        <v>149</v>
      </c>
      <c r="H14" s="95">
        <v>4</v>
      </c>
      <c r="I14" s="95">
        <v>4</v>
      </c>
      <c r="J14" s="95">
        <v>4</v>
      </c>
      <c r="K14" s="95">
        <v>3</v>
      </c>
      <c r="L14" s="95">
        <v>3</v>
      </c>
      <c r="M14" s="95">
        <v>4</v>
      </c>
      <c r="N14" s="95">
        <v>4</v>
      </c>
      <c r="O14" s="95">
        <v>3</v>
      </c>
      <c r="P14" s="95">
        <v>3</v>
      </c>
      <c r="Q14" s="95">
        <v>4</v>
      </c>
      <c r="R14" s="95">
        <v>4</v>
      </c>
      <c r="S14" s="95">
        <v>4</v>
      </c>
      <c r="T14" s="95">
        <v>4</v>
      </c>
      <c r="U14" s="95">
        <v>4</v>
      </c>
      <c r="V14" s="95">
        <v>5</v>
      </c>
    </row>
    <row r="15" spans="1:23" x14ac:dyDescent="0.2">
      <c r="A15" s="94">
        <v>43862.469504652778</v>
      </c>
      <c r="B15" s="95" t="s">
        <v>23</v>
      </c>
      <c r="C15" s="95" t="s">
        <v>20</v>
      </c>
      <c r="D15" s="95" t="s">
        <v>21</v>
      </c>
      <c r="E15" s="95" t="s">
        <v>134</v>
      </c>
      <c r="F15" s="95" t="s">
        <v>200</v>
      </c>
      <c r="G15" s="95" t="s">
        <v>149</v>
      </c>
      <c r="H15" s="95">
        <v>5</v>
      </c>
      <c r="I15" s="95">
        <v>5</v>
      </c>
      <c r="J15" s="95">
        <v>5</v>
      </c>
      <c r="K15" s="95">
        <v>4</v>
      </c>
      <c r="L15" s="95">
        <v>4</v>
      </c>
      <c r="M15" s="95">
        <v>4</v>
      </c>
      <c r="N15" s="95">
        <v>3</v>
      </c>
      <c r="O15" s="95">
        <v>4</v>
      </c>
      <c r="P15" s="95">
        <v>4</v>
      </c>
      <c r="Q15" s="95">
        <v>4</v>
      </c>
      <c r="R15" s="95">
        <v>4</v>
      </c>
      <c r="S15" s="95">
        <v>4</v>
      </c>
      <c r="T15" s="95">
        <v>4</v>
      </c>
      <c r="U15" s="95">
        <v>4</v>
      </c>
      <c r="V15" s="95">
        <v>5</v>
      </c>
    </row>
    <row r="16" spans="1:23" x14ac:dyDescent="0.2">
      <c r="A16" s="94">
        <v>43862.481780729169</v>
      </c>
      <c r="B16" s="95" t="s">
        <v>19</v>
      </c>
      <c r="C16" s="95" t="s">
        <v>143</v>
      </c>
      <c r="D16" s="95" t="s">
        <v>21</v>
      </c>
      <c r="E16" s="113" t="s">
        <v>175</v>
      </c>
      <c r="F16" s="113" t="s">
        <v>175</v>
      </c>
      <c r="G16" s="95" t="s">
        <v>149</v>
      </c>
      <c r="H16" s="95">
        <v>5</v>
      </c>
      <c r="I16" s="95">
        <v>5</v>
      </c>
      <c r="J16" s="95">
        <v>4</v>
      </c>
      <c r="K16" s="95">
        <v>5</v>
      </c>
      <c r="L16" s="95">
        <v>5</v>
      </c>
      <c r="M16" s="95">
        <v>5</v>
      </c>
      <c r="N16" s="95">
        <v>3</v>
      </c>
      <c r="O16" s="95">
        <v>4</v>
      </c>
      <c r="P16" s="95">
        <v>5</v>
      </c>
      <c r="Q16" s="95">
        <v>5</v>
      </c>
      <c r="R16" s="95">
        <v>4</v>
      </c>
      <c r="S16" s="95">
        <v>5</v>
      </c>
      <c r="T16" s="95">
        <v>5</v>
      </c>
      <c r="U16" s="95">
        <v>5</v>
      </c>
      <c r="V16" s="95">
        <v>5</v>
      </c>
      <c r="W16" s="95" t="s">
        <v>203</v>
      </c>
    </row>
    <row r="17" spans="1:23" x14ac:dyDescent="0.2">
      <c r="A17" s="94">
        <v>43862.48381366898</v>
      </c>
      <c r="B17" s="95" t="s">
        <v>19</v>
      </c>
      <c r="C17" s="95" t="s">
        <v>20</v>
      </c>
      <c r="D17" s="95" t="s">
        <v>21</v>
      </c>
      <c r="E17" s="95" t="s">
        <v>150</v>
      </c>
      <c r="F17" s="95" t="s">
        <v>157</v>
      </c>
      <c r="G17" s="95" t="s">
        <v>149</v>
      </c>
      <c r="H17" s="95">
        <v>5</v>
      </c>
      <c r="I17" s="95">
        <v>5</v>
      </c>
      <c r="J17" s="95">
        <v>5</v>
      </c>
      <c r="K17" s="95">
        <v>5</v>
      </c>
      <c r="L17" s="95">
        <v>5</v>
      </c>
      <c r="M17" s="95">
        <v>5</v>
      </c>
      <c r="N17" s="95">
        <v>2</v>
      </c>
      <c r="O17" s="95">
        <v>4</v>
      </c>
      <c r="P17" s="95">
        <v>4</v>
      </c>
      <c r="Q17" s="95">
        <v>4</v>
      </c>
      <c r="R17" s="95">
        <v>4</v>
      </c>
      <c r="S17" s="95">
        <v>5</v>
      </c>
      <c r="T17" s="95">
        <v>5</v>
      </c>
      <c r="U17" s="95">
        <v>5</v>
      </c>
      <c r="V17" s="95">
        <v>5</v>
      </c>
    </row>
    <row r="18" spans="1:23" x14ac:dyDescent="0.2">
      <c r="A18" s="94">
        <v>43862.498776956018</v>
      </c>
      <c r="B18" s="95" t="s">
        <v>23</v>
      </c>
      <c r="C18" s="95" t="s">
        <v>24</v>
      </c>
      <c r="D18" s="95" t="s">
        <v>21</v>
      </c>
      <c r="E18" s="95" t="s">
        <v>184</v>
      </c>
      <c r="F18" s="95" t="s">
        <v>185</v>
      </c>
      <c r="G18" s="95" t="s">
        <v>149</v>
      </c>
      <c r="H18" s="95">
        <v>5</v>
      </c>
      <c r="I18" s="95">
        <v>5</v>
      </c>
      <c r="J18" s="95">
        <v>5</v>
      </c>
      <c r="K18" s="95">
        <v>5</v>
      </c>
      <c r="L18" s="95">
        <v>5</v>
      </c>
      <c r="M18" s="95">
        <v>5</v>
      </c>
      <c r="N18" s="95">
        <v>2</v>
      </c>
      <c r="O18" s="95">
        <v>4</v>
      </c>
      <c r="P18" s="95">
        <v>4</v>
      </c>
      <c r="Q18" s="95">
        <v>4</v>
      </c>
      <c r="R18" s="95">
        <v>4</v>
      </c>
      <c r="S18" s="95">
        <v>4</v>
      </c>
      <c r="T18" s="95">
        <v>5</v>
      </c>
      <c r="U18" s="95">
        <v>5</v>
      </c>
      <c r="V18" s="95">
        <v>5</v>
      </c>
    </row>
    <row r="19" spans="1:23" x14ac:dyDescent="0.2">
      <c r="A19" s="94">
        <v>43862.508962581021</v>
      </c>
      <c r="B19" s="95" t="s">
        <v>19</v>
      </c>
      <c r="C19" s="95" t="s">
        <v>20</v>
      </c>
      <c r="D19" s="95" t="s">
        <v>21</v>
      </c>
      <c r="E19" s="95" t="s">
        <v>134</v>
      </c>
      <c r="F19" s="95" t="s">
        <v>134</v>
      </c>
      <c r="G19" s="95" t="s">
        <v>149</v>
      </c>
      <c r="H19" s="95">
        <v>4</v>
      </c>
      <c r="I19" s="95">
        <v>3</v>
      </c>
      <c r="J19" s="95">
        <v>4</v>
      </c>
      <c r="K19" s="95">
        <v>4</v>
      </c>
      <c r="L19" s="95">
        <v>4</v>
      </c>
      <c r="M19" s="95">
        <v>3</v>
      </c>
      <c r="N19" s="95">
        <v>3</v>
      </c>
      <c r="O19" s="95">
        <v>4</v>
      </c>
      <c r="P19" s="95">
        <v>4</v>
      </c>
      <c r="Q19" s="95">
        <v>4</v>
      </c>
      <c r="R19" s="95">
        <v>3</v>
      </c>
      <c r="S19" s="95">
        <v>3</v>
      </c>
      <c r="T19" s="95">
        <v>4</v>
      </c>
      <c r="U19" s="95">
        <v>3</v>
      </c>
      <c r="V19" s="95">
        <v>3</v>
      </c>
    </row>
    <row r="20" spans="1:23" x14ac:dyDescent="0.2">
      <c r="A20" s="94">
        <v>43862.547120046293</v>
      </c>
      <c r="B20" s="95" t="s">
        <v>19</v>
      </c>
      <c r="C20" s="95" t="s">
        <v>20</v>
      </c>
      <c r="D20" s="95" t="s">
        <v>21</v>
      </c>
      <c r="E20" s="113" t="s">
        <v>270</v>
      </c>
      <c r="F20" s="95" t="s">
        <v>212</v>
      </c>
      <c r="G20" s="95" t="s">
        <v>149</v>
      </c>
      <c r="H20" s="95">
        <v>4</v>
      </c>
      <c r="I20" s="95">
        <v>5</v>
      </c>
      <c r="J20" s="95">
        <v>5</v>
      </c>
      <c r="K20" s="95">
        <v>5</v>
      </c>
      <c r="L20" s="95">
        <v>5</v>
      </c>
      <c r="M20" s="95">
        <v>5</v>
      </c>
      <c r="N20" s="95">
        <v>3</v>
      </c>
      <c r="O20" s="95">
        <v>4</v>
      </c>
      <c r="P20" s="95">
        <v>1</v>
      </c>
      <c r="Q20" s="95">
        <v>5</v>
      </c>
      <c r="R20" s="95">
        <v>5</v>
      </c>
      <c r="S20" s="95">
        <v>5</v>
      </c>
      <c r="T20" s="95">
        <v>4</v>
      </c>
      <c r="U20" s="95">
        <v>5</v>
      </c>
      <c r="V20" s="95">
        <v>5</v>
      </c>
      <c r="W20" s="95" t="s">
        <v>213</v>
      </c>
    </row>
    <row r="21" spans="1:23" x14ac:dyDescent="0.2">
      <c r="A21" s="94">
        <v>43862.561294363426</v>
      </c>
      <c r="B21" s="95" t="s">
        <v>23</v>
      </c>
      <c r="C21" s="95" t="s">
        <v>20</v>
      </c>
      <c r="D21" s="95" t="s">
        <v>125</v>
      </c>
      <c r="E21" s="95" t="s">
        <v>25</v>
      </c>
      <c r="F21" s="95" t="s">
        <v>124</v>
      </c>
      <c r="G21" s="95" t="s">
        <v>149</v>
      </c>
      <c r="H21" s="95">
        <v>4</v>
      </c>
      <c r="I21" s="95">
        <v>2</v>
      </c>
      <c r="J21" s="95">
        <v>3</v>
      </c>
      <c r="K21" s="95">
        <v>4</v>
      </c>
      <c r="L21" s="95">
        <v>4</v>
      </c>
      <c r="M21" s="95">
        <v>4</v>
      </c>
      <c r="N21" s="95">
        <v>2</v>
      </c>
      <c r="O21" s="95">
        <v>4</v>
      </c>
      <c r="P21" s="95">
        <v>4</v>
      </c>
      <c r="Q21" s="95">
        <v>4</v>
      </c>
      <c r="R21" s="95">
        <v>4</v>
      </c>
      <c r="S21" s="95">
        <v>5</v>
      </c>
      <c r="T21" s="95">
        <v>5</v>
      </c>
      <c r="U21" s="95">
        <v>4</v>
      </c>
      <c r="V21" s="95">
        <v>4</v>
      </c>
    </row>
    <row r="22" spans="1:23" x14ac:dyDescent="0.2">
      <c r="A22" s="94">
        <v>43862.563598842593</v>
      </c>
      <c r="B22" s="95" t="s">
        <v>19</v>
      </c>
      <c r="C22" s="95" t="s">
        <v>207</v>
      </c>
      <c r="D22" s="95" t="s">
        <v>125</v>
      </c>
      <c r="E22" s="113" t="s">
        <v>192</v>
      </c>
      <c r="F22" s="95" t="s">
        <v>192</v>
      </c>
      <c r="G22" s="95" t="s">
        <v>149</v>
      </c>
      <c r="H22" s="95">
        <v>5</v>
      </c>
      <c r="I22" s="95">
        <v>5</v>
      </c>
      <c r="J22" s="95">
        <v>5</v>
      </c>
      <c r="K22" s="95">
        <v>5</v>
      </c>
      <c r="L22" s="95">
        <v>5</v>
      </c>
      <c r="M22" s="95">
        <v>5</v>
      </c>
      <c r="N22" s="95">
        <v>3</v>
      </c>
      <c r="O22" s="95">
        <v>5</v>
      </c>
      <c r="P22" s="95">
        <v>5</v>
      </c>
      <c r="Q22" s="95">
        <v>5</v>
      </c>
      <c r="R22" s="95">
        <v>5</v>
      </c>
      <c r="S22" s="95">
        <v>5</v>
      </c>
      <c r="T22" s="95">
        <v>5</v>
      </c>
      <c r="U22" s="95">
        <v>5</v>
      </c>
      <c r="V22" s="95">
        <v>5</v>
      </c>
    </row>
    <row r="23" spans="1:23" x14ac:dyDescent="0.2">
      <c r="A23" s="94">
        <v>43862.569658333334</v>
      </c>
      <c r="B23" s="95" t="s">
        <v>23</v>
      </c>
      <c r="C23" s="95" t="s">
        <v>20</v>
      </c>
      <c r="D23" s="95" t="s">
        <v>21</v>
      </c>
      <c r="E23" s="95" t="s">
        <v>134</v>
      </c>
      <c r="F23" s="95" t="s">
        <v>134</v>
      </c>
      <c r="G23" s="95" t="s">
        <v>149</v>
      </c>
      <c r="H23" s="95">
        <v>4</v>
      </c>
      <c r="I23" s="95">
        <v>4</v>
      </c>
      <c r="J23" s="95">
        <v>4</v>
      </c>
      <c r="K23" s="95">
        <v>3</v>
      </c>
      <c r="L23" s="95">
        <v>4</v>
      </c>
      <c r="M23" s="95">
        <v>3</v>
      </c>
      <c r="N23" s="95">
        <v>3</v>
      </c>
      <c r="O23" s="95">
        <v>4</v>
      </c>
      <c r="P23" s="95">
        <v>4</v>
      </c>
      <c r="Q23" s="95">
        <v>4</v>
      </c>
      <c r="R23" s="95">
        <v>4</v>
      </c>
      <c r="S23" s="95">
        <v>5</v>
      </c>
      <c r="T23" s="95">
        <v>5</v>
      </c>
      <c r="U23" s="95">
        <v>4</v>
      </c>
      <c r="V23" s="95">
        <v>4</v>
      </c>
    </row>
    <row r="24" spans="1:23" x14ac:dyDescent="0.2">
      <c r="A24" s="94">
        <v>43862.575611365741</v>
      </c>
      <c r="B24" s="95" t="s">
        <v>23</v>
      </c>
      <c r="C24" s="95" t="s">
        <v>20</v>
      </c>
      <c r="D24" s="95" t="s">
        <v>21</v>
      </c>
      <c r="E24" s="95" t="s">
        <v>25</v>
      </c>
      <c r="F24" s="95" t="s">
        <v>126</v>
      </c>
      <c r="G24" s="95" t="s">
        <v>149</v>
      </c>
      <c r="H24" s="95">
        <v>5</v>
      </c>
      <c r="I24" s="95">
        <v>5</v>
      </c>
      <c r="J24" s="95">
        <v>5</v>
      </c>
      <c r="K24" s="95">
        <v>3</v>
      </c>
      <c r="L24" s="95">
        <v>3</v>
      </c>
      <c r="M24" s="95">
        <v>5</v>
      </c>
      <c r="N24" s="95">
        <v>2</v>
      </c>
      <c r="O24" s="95">
        <v>4</v>
      </c>
      <c r="P24" s="95">
        <v>5</v>
      </c>
      <c r="Q24" s="95">
        <v>4</v>
      </c>
      <c r="R24" s="95">
        <v>5</v>
      </c>
      <c r="S24" s="95">
        <v>5</v>
      </c>
      <c r="T24" s="95">
        <v>5</v>
      </c>
      <c r="U24" s="95">
        <v>5</v>
      </c>
      <c r="V24" s="95">
        <v>5</v>
      </c>
    </row>
    <row r="25" spans="1:23" x14ac:dyDescent="0.2">
      <c r="A25" s="94">
        <v>43862.628574884264</v>
      </c>
      <c r="B25" s="95" t="s">
        <v>19</v>
      </c>
      <c r="C25" s="95" t="s">
        <v>20</v>
      </c>
      <c r="D25" s="95" t="s">
        <v>21</v>
      </c>
      <c r="E25" s="95" t="s">
        <v>135</v>
      </c>
      <c r="F25" s="95" t="s">
        <v>205</v>
      </c>
      <c r="G25" s="95" t="s">
        <v>149</v>
      </c>
      <c r="H25" s="95">
        <v>4</v>
      </c>
      <c r="I25" s="95">
        <v>4</v>
      </c>
      <c r="J25" s="95">
        <v>4</v>
      </c>
      <c r="K25" s="95">
        <v>4</v>
      </c>
      <c r="L25" s="95">
        <v>4</v>
      </c>
      <c r="M25" s="95">
        <v>4</v>
      </c>
      <c r="N25" s="95">
        <v>4</v>
      </c>
      <c r="O25" s="95">
        <v>4</v>
      </c>
      <c r="P25" s="95">
        <v>4</v>
      </c>
      <c r="Q25" s="95">
        <v>4</v>
      </c>
      <c r="R25" s="95">
        <v>4</v>
      </c>
      <c r="S25" s="95">
        <v>4</v>
      </c>
      <c r="T25" s="95">
        <v>4</v>
      </c>
      <c r="U25" s="95">
        <v>4</v>
      </c>
      <c r="V25" s="95">
        <v>4</v>
      </c>
    </row>
    <row r="26" spans="1:23" x14ac:dyDescent="0.2">
      <c r="A26" s="94">
        <v>43862.815184837964</v>
      </c>
      <c r="B26" s="95" t="s">
        <v>23</v>
      </c>
      <c r="C26" s="95" t="s">
        <v>143</v>
      </c>
      <c r="D26" s="95" t="s">
        <v>21</v>
      </c>
      <c r="E26" s="95" t="s">
        <v>135</v>
      </c>
      <c r="F26" s="95" t="s">
        <v>205</v>
      </c>
      <c r="G26" s="95" t="s">
        <v>149</v>
      </c>
      <c r="H26" s="95">
        <v>5</v>
      </c>
      <c r="I26" s="95">
        <v>5</v>
      </c>
      <c r="J26" s="95">
        <v>5</v>
      </c>
      <c r="K26" s="95">
        <v>5</v>
      </c>
      <c r="L26" s="95">
        <v>5</v>
      </c>
      <c r="M26" s="95">
        <v>5</v>
      </c>
      <c r="N26" s="95">
        <v>1</v>
      </c>
      <c r="O26" s="95">
        <v>4</v>
      </c>
      <c r="P26" s="95">
        <v>5</v>
      </c>
      <c r="Q26" s="95">
        <v>4</v>
      </c>
      <c r="R26" s="95">
        <v>4</v>
      </c>
      <c r="S26" s="95">
        <v>4</v>
      </c>
      <c r="T26" s="95">
        <v>4</v>
      </c>
      <c r="U26" s="95">
        <v>5</v>
      </c>
      <c r="V26" s="95">
        <v>5</v>
      </c>
    </row>
    <row r="27" spans="1:23" x14ac:dyDescent="0.2">
      <c r="A27" s="94">
        <v>43864.692687361108</v>
      </c>
      <c r="B27" s="95" t="s">
        <v>19</v>
      </c>
      <c r="C27" s="95" t="s">
        <v>20</v>
      </c>
      <c r="D27" s="95" t="s">
        <v>21</v>
      </c>
      <c r="E27" s="113" t="s">
        <v>134</v>
      </c>
      <c r="F27" s="95" t="s">
        <v>134</v>
      </c>
      <c r="G27" s="95" t="s">
        <v>149</v>
      </c>
      <c r="H27" s="95">
        <v>5</v>
      </c>
      <c r="I27" s="95">
        <v>5</v>
      </c>
      <c r="J27" s="95">
        <v>4</v>
      </c>
      <c r="K27" s="95">
        <v>4</v>
      </c>
      <c r="L27" s="95">
        <v>5</v>
      </c>
      <c r="M27" s="95">
        <v>5</v>
      </c>
      <c r="N27" s="95">
        <v>3</v>
      </c>
      <c r="O27" s="95">
        <v>4</v>
      </c>
      <c r="P27" s="95">
        <v>4</v>
      </c>
      <c r="Q27" s="95">
        <v>4</v>
      </c>
      <c r="R27" s="95">
        <v>5</v>
      </c>
      <c r="S27" s="95">
        <v>5</v>
      </c>
      <c r="T27" s="95">
        <v>5</v>
      </c>
      <c r="U27" s="95">
        <v>4</v>
      </c>
      <c r="V27" s="95">
        <v>5</v>
      </c>
    </row>
    <row r="28" spans="1:23" x14ac:dyDescent="0.2">
      <c r="A28" s="94">
        <v>43865.442217476855</v>
      </c>
      <c r="B28" s="95" t="s">
        <v>23</v>
      </c>
      <c r="C28" s="95" t="s">
        <v>24</v>
      </c>
      <c r="D28" s="95" t="s">
        <v>21</v>
      </c>
      <c r="E28" s="95" t="s">
        <v>184</v>
      </c>
      <c r="F28" s="95" t="s">
        <v>185</v>
      </c>
      <c r="G28" s="95" t="s">
        <v>149</v>
      </c>
      <c r="H28" s="95">
        <v>4</v>
      </c>
      <c r="I28" s="95">
        <v>4</v>
      </c>
      <c r="J28" s="95">
        <v>5</v>
      </c>
      <c r="K28" s="95">
        <v>3</v>
      </c>
      <c r="L28" s="95">
        <v>4</v>
      </c>
      <c r="M28" s="95">
        <v>4</v>
      </c>
      <c r="N28" s="95">
        <v>3</v>
      </c>
      <c r="O28" s="95">
        <v>4</v>
      </c>
      <c r="P28" s="95">
        <v>5</v>
      </c>
      <c r="Q28" s="95">
        <v>4</v>
      </c>
      <c r="R28" s="95">
        <v>5</v>
      </c>
      <c r="S28" s="95">
        <v>5</v>
      </c>
      <c r="T28" s="95">
        <v>5</v>
      </c>
      <c r="U28" s="95">
        <v>4</v>
      </c>
      <c r="V28" s="95">
        <v>4</v>
      </c>
    </row>
    <row r="29" spans="1:23" x14ac:dyDescent="0.2">
      <c r="A29" s="94">
        <v>43867.560034374997</v>
      </c>
      <c r="B29" s="95" t="s">
        <v>19</v>
      </c>
      <c r="C29" s="95" t="s">
        <v>20</v>
      </c>
      <c r="D29" s="95" t="s">
        <v>21</v>
      </c>
      <c r="E29" s="95" t="s">
        <v>150</v>
      </c>
      <c r="F29" s="95" t="s">
        <v>251</v>
      </c>
      <c r="G29" s="95" t="s">
        <v>149</v>
      </c>
      <c r="H29" s="95">
        <v>4</v>
      </c>
      <c r="I29" s="95">
        <v>4</v>
      </c>
      <c r="J29" s="95">
        <v>4</v>
      </c>
      <c r="K29" s="95">
        <v>4</v>
      </c>
      <c r="L29" s="95">
        <v>5</v>
      </c>
      <c r="M29" s="95">
        <v>5</v>
      </c>
      <c r="N29" s="95">
        <v>2</v>
      </c>
      <c r="O29" s="95">
        <v>5</v>
      </c>
      <c r="P29" s="95">
        <v>4</v>
      </c>
      <c r="Q29" s="95">
        <v>4</v>
      </c>
      <c r="R29" s="95">
        <v>4</v>
      </c>
      <c r="S29" s="95">
        <v>5</v>
      </c>
      <c r="T29" s="95">
        <v>5</v>
      </c>
      <c r="U29" s="95">
        <v>5</v>
      </c>
      <c r="V29" s="95">
        <v>4</v>
      </c>
    </row>
    <row r="30" spans="1:23" x14ac:dyDescent="0.2">
      <c r="A30" s="94">
        <v>43868.343926284724</v>
      </c>
      <c r="B30" s="95" t="s">
        <v>19</v>
      </c>
      <c r="C30" s="95" t="s">
        <v>20</v>
      </c>
      <c r="D30" s="95" t="s">
        <v>21</v>
      </c>
      <c r="E30" s="113" t="s">
        <v>270</v>
      </c>
      <c r="F30" s="95" t="s">
        <v>253</v>
      </c>
      <c r="G30" s="95" t="s">
        <v>149</v>
      </c>
      <c r="H30" s="95">
        <v>5</v>
      </c>
      <c r="I30" s="95">
        <v>5</v>
      </c>
      <c r="J30" s="95">
        <v>5</v>
      </c>
      <c r="K30" s="95">
        <v>5</v>
      </c>
      <c r="L30" s="95">
        <v>5</v>
      </c>
      <c r="M30" s="95">
        <v>5</v>
      </c>
      <c r="N30" s="95">
        <v>3</v>
      </c>
      <c r="O30" s="95">
        <v>4</v>
      </c>
      <c r="P30" s="95">
        <v>4</v>
      </c>
      <c r="Q30" s="95">
        <v>4</v>
      </c>
      <c r="R30" s="95">
        <v>4</v>
      </c>
      <c r="S30" s="95">
        <v>5</v>
      </c>
      <c r="T30" s="95">
        <v>5</v>
      </c>
      <c r="U30" s="95">
        <v>5</v>
      </c>
      <c r="V30" s="95">
        <v>4</v>
      </c>
    </row>
    <row r="31" spans="1:23" x14ac:dyDescent="0.2">
      <c r="A31" s="94">
        <v>43870.557548506942</v>
      </c>
      <c r="B31" s="95" t="s">
        <v>23</v>
      </c>
      <c r="C31" s="95" t="s">
        <v>24</v>
      </c>
      <c r="D31" s="95" t="s">
        <v>21</v>
      </c>
      <c r="E31" s="95" t="s">
        <v>135</v>
      </c>
      <c r="F31" s="113" t="s">
        <v>271</v>
      </c>
      <c r="G31" s="95" t="s">
        <v>149</v>
      </c>
      <c r="H31" s="95">
        <v>4</v>
      </c>
      <c r="I31" s="95">
        <v>4</v>
      </c>
      <c r="J31" s="95">
        <v>4</v>
      </c>
      <c r="K31" s="95">
        <v>4</v>
      </c>
      <c r="L31" s="95">
        <v>4</v>
      </c>
      <c r="M31" s="95">
        <v>4</v>
      </c>
      <c r="N31" s="95">
        <v>3</v>
      </c>
      <c r="O31" s="95">
        <v>4</v>
      </c>
      <c r="P31" s="95">
        <v>4</v>
      </c>
      <c r="Q31" s="95">
        <v>4</v>
      </c>
      <c r="R31" s="95">
        <v>4</v>
      </c>
      <c r="S31" s="95">
        <v>5</v>
      </c>
      <c r="T31" s="95">
        <v>4</v>
      </c>
      <c r="U31" s="95">
        <v>5</v>
      </c>
      <c r="V31" s="95">
        <v>4</v>
      </c>
    </row>
    <row r="32" spans="1:23" ht="23.25" hidden="1" x14ac:dyDescent="0.2">
      <c r="H32" s="1">
        <f t="shared" ref="H32:V32" si="0">AVERAGE(H2:H31)</f>
        <v>4.5333333333333332</v>
      </c>
      <c r="I32" s="1">
        <f t="shared" si="0"/>
        <v>4.5</v>
      </c>
      <c r="J32" s="1">
        <f t="shared" si="0"/>
        <v>4.5</v>
      </c>
      <c r="K32" s="1">
        <f t="shared" si="0"/>
        <v>4.3</v>
      </c>
      <c r="L32" s="1">
        <f t="shared" si="0"/>
        <v>4.4000000000000004</v>
      </c>
      <c r="M32" s="1">
        <f t="shared" si="0"/>
        <v>4.5</v>
      </c>
      <c r="N32" s="1">
        <f t="shared" si="0"/>
        <v>2.9333333333333331</v>
      </c>
      <c r="O32" s="1">
        <f t="shared" si="0"/>
        <v>4.0999999999999996</v>
      </c>
      <c r="P32" s="1">
        <f t="shared" si="0"/>
        <v>4.2333333333333334</v>
      </c>
      <c r="Q32" s="1">
        <f t="shared" si="0"/>
        <v>4.2666666666666666</v>
      </c>
      <c r="R32" s="1">
        <f t="shared" si="0"/>
        <v>4.3</v>
      </c>
      <c r="S32" s="1">
        <f t="shared" si="0"/>
        <v>4.666666666666667</v>
      </c>
      <c r="T32" s="1">
        <f t="shared" si="0"/>
        <v>4.7333333333333334</v>
      </c>
      <c r="U32" s="1">
        <f t="shared" si="0"/>
        <v>4.666666666666667</v>
      </c>
      <c r="V32" s="1">
        <f t="shared" si="0"/>
        <v>4.6333333333333337</v>
      </c>
    </row>
    <row r="33" spans="1:22" ht="23.25" hidden="1" x14ac:dyDescent="0.2">
      <c r="H33" s="2">
        <f t="shared" ref="H33:V33" si="1">STDEV(H2:H31)</f>
        <v>0.50741626340492585</v>
      </c>
      <c r="I33" s="2">
        <f t="shared" si="1"/>
        <v>0.73108327748669621</v>
      </c>
      <c r="J33" s="2">
        <f t="shared" si="1"/>
        <v>0.572351471472339</v>
      </c>
      <c r="K33" s="2">
        <f t="shared" si="1"/>
        <v>0.74971258860795442</v>
      </c>
      <c r="L33" s="2">
        <f t="shared" si="1"/>
        <v>0.67466466766320665</v>
      </c>
      <c r="M33" s="2">
        <f t="shared" si="1"/>
        <v>0.682288239221013</v>
      </c>
      <c r="N33" s="2">
        <f t="shared" si="1"/>
        <v>0.86834497091060958</v>
      </c>
      <c r="O33" s="2">
        <f t="shared" si="1"/>
        <v>0.40257789993644871</v>
      </c>
      <c r="P33" s="2">
        <f t="shared" si="1"/>
        <v>0.81720015415687686</v>
      </c>
      <c r="Q33" s="2">
        <f t="shared" si="1"/>
        <v>0.44977644510880394</v>
      </c>
      <c r="R33" s="2">
        <f t="shared" si="1"/>
        <v>0.53498308062192257</v>
      </c>
      <c r="S33" s="2">
        <f t="shared" si="1"/>
        <v>0.54667227359053283</v>
      </c>
      <c r="T33" s="2">
        <f t="shared" si="1"/>
        <v>0.44977644510880366</v>
      </c>
      <c r="U33" s="2">
        <f t="shared" si="1"/>
        <v>0.54667227359053283</v>
      </c>
      <c r="V33" s="2">
        <f t="shared" si="1"/>
        <v>0.5560534167675365</v>
      </c>
    </row>
    <row r="34" spans="1:22" ht="23.25" hidden="1" x14ac:dyDescent="0.2">
      <c r="H34" s="50">
        <f t="shared" ref="H34:V34" si="2">AVERAGE(H28:H33)</f>
        <v>3.6734582661230433</v>
      </c>
      <c r="I34" s="50">
        <f t="shared" si="2"/>
        <v>3.7051805462477829</v>
      </c>
      <c r="J34" s="50">
        <f t="shared" si="2"/>
        <v>3.8453919119120563</v>
      </c>
      <c r="K34" s="50">
        <f t="shared" si="2"/>
        <v>3.5082854314346594</v>
      </c>
      <c r="L34" s="50">
        <f t="shared" si="2"/>
        <v>3.8457774446105346</v>
      </c>
      <c r="M34" s="50">
        <f t="shared" si="2"/>
        <v>3.8637147065368356</v>
      </c>
      <c r="N34" s="50">
        <f t="shared" si="2"/>
        <v>2.4669463840406571</v>
      </c>
      <c r="O34" s="50">
        <f t="shared" si="2"/>
        <v>3.583762983322742</v>
      </c>
      <c r="P34" s="50">
        <f t="shared" si="2"/>
        <v>3.6750889145817016</v>
      </c>
      <c r="Q34" s="50">
        <f t="shared" si="2"/>
        <v>3.4527405186292448</v>
      </c>
      <c r="R34" s="50">
        <f t="shared" si="2"/>
        <v>3.6391638467703209</v>
      </c>
      <c r="S34" s="50">
        <f t="shared" si="2"/>
        <v>4.2022231567095334</v>
      </c>
      <c r="T34" s="50">
        <f t="shared" si="2"/>
        <v>4.0305182964070232</v>
      </c>
      <c r="U34" s="50">
        <f t="shared" si="2"/>
        <v>4.0355564900428673</v>
      </c>
      <c r="V34" s="50">
        <f t="shared" si="2"/>
        <v>3.5315644583501449</v>
      </c>
    </row>
    <row r="35" spans="1:22" ht="23.25" hidden="1" x14ac:dyDescent="0.2">
      <c r="H35" s="50">
        <f t="shared" ref="H35:V35" si="3">STDEV(H2:H31)</f>
        <v>0.50741626340492585</v>
      </c>
      <c r="I35" s="50">
        <f t="shared" si="3"/>
        <v>0.73108327748669621</v>
      </c>
      <c r="J35" s="50">
        <f t="shared" si="3"/>
        <v>0.572351471472339</v>
      </c>
      <c r="K35" s="50">
        <f t="shared" si="3"/>
        <v>0.74971258860795442</v>
      </c>
      <c r="L35" s="50">
        <f t="shared" si="3"/>
        <v>0.67466466766320665</v>
      </c>
      <c r="M35" s="50">
        <f t="shared" si="3"/>
        <v>0.682288239221013</v>
      </c>
      <c r="N35" s="50">
        <f t="shared" si="3"/>
        <v>0.86834497091060958</v>
      </c>
      <c r="O35" s="50">
        <f t="shared" si="3"/>
        <v>0.40257789993644871</v>
      </c>
      <c r="P35" s="50">
        <f t="shared" si="3"/>
        <v>0.81720015415687686</v>
      </c>
      <c r="Q35" s="50">
        <f t="shared" si="3"/>
        <v>0.44977644510880394</v>
      </c>
      <c r="R35" s="50">
        <f t="shared" si="3"/>
        <v>0.53498308062192257</v>
      </c>
      <c r="S35" s="50">
        <f t="shared" si="3"/>
        <v>0.54667227359053283</v>
      </c>
      <c r="T35" s="50">
        <f t="shared" si="3"/>
        <v>0.44977644510880366</v>
      </c>
      <c r="U35" s="50">
        <f t="shared" si="3"/>
        <v>0.54667227359053283</v>
      </c>
      <c r="V35" s="50">
        <f t="shared" si="3"/>
        <v>0.5560534167675365</v>
      </c>
    </row>
    <row r="36" spans="1:22" ht="23.25" x14ac:dyDescent="0.2">
      <c r="A36" s="94"/>
      <c r="B36" s="95"/>
      <c r="C36" s="95"/>
      <c r="D36" s="95"/>
      <c r="E36" s="95"/>
      <c r="F36" s="95"/>
      <c r="G36" s="95"/>
      <c r="H36" s="1">
        <f>AVERAGE(H2:H31)</f>
        <v>4.5333333333333332</v>
      </c>
      <c r="I36" s="1">
        <f t="shared" ref="I36:V36" si="4">AVERAGE(I2:I31)</f>
        <v>4.5</v>
      </c>
      <c r="J36" s="1">
        <f t="shared" si="4"/>
        <v>4.5</v>
      </c>
      <c r="K36" s="1">
        <f t="shared" si="4"/>
        <v>4.3</v>
      </c>
      <c r="L36" s="1">
        <f t="shared" si="4"/>
        <v>4.4000000000000004</v>
      </c>
      <c r="M36" s="1">
        <f t="shared" si="4"/>
        <v>4.5</v>
      </c>
      <c r="N36" s="1">
        <f t="shared" si="4"/>
        <v>2.9333333333333331</v>
      </c>
      <c r="O36" s="1">
        <f t="shared" si="4"/>
        <v>4.0999999999999996</v>
      </c>
      <c r="P36" s="1">
        <f t="shared" si="4"/>
        <v>4.2333333333333334</v>
      </c>
      <c r="Q36" s="1">
        <f t="shared" si="4"/>
        <v>4.2666666666666666</v>
      </c>
      <c r="R36" s="1">
        <f t="shared" si="4"/>
        <v>4.3</v>
      </c>
      <c r="S36" s="1">
        <f t="shared" si="4"/>
        <v>4.666666666666667</v>
      </c>
      <c r="T36" s="1">
        <f t="shared" si="4"/>
        <v>4.7333333333333334</v>
      </c>
      <c r="U36" s="1">
        <f>AVERAGE(U2:U31)</f>
        <v>4.666666666666667</v>
      </c>
      <c r="V36" s="1">
        <f t="shared" si="4"/>
        <v>4.6333333333333337</v>
      </c>
    </row>
    <row r="37" spans="1:22" ht="23.25" x14ac:dyDescent="0.2">
      <c r="A37" s="94"/>
      <c r="B37" s="95"/>
      <c r="C37" s="95"/>
      <c r="D37" s="95"/>
      <c r="E37" s="95"/>
      <c r="F37" s="95"/>
      <c r="G37" s="95"/>
      <c r="H37" s="2">
        <f>STDEV(H2:H31)</f>
        <v>0.50741626340492585</v>
      </c>
      <c r="I37" s="2">
        <f t="shared" ref="I37:V37" si="5">STDEV(I2:I31)</f>
        <v>0.73108327748669621</v>
      </c>
      <c r="J37" s="2">
        <f t="shared" si="5"/>
        <v>0.572351471472339</v>
      </c>
      <c r="K37" s="2">
        <f t="shared" si="5"/>
        <v>0.74971258860795442</v>
      </c>
      <c r="L37" s="2">
        <f t="shared" si="5"/>
        <v>0.67466466766320665</v>
      </c>
      <c r="M37" s="2">
        <f t="shared" si="5"/>
        <v>0.682288239221013</v>
      </c>
      <c r="N37" s="2">
        <f t="shared" si="5"/>
        <v>0.86834497091060958</v>
      </c>
      <c r="O37" s="2">
        <f t="shared" si="5"/>
        <v>0.40257789993644871</v>
      </c>
      <c r="P37" s="2">
        <f t="shared" si="5"/>
        <v>0.81720015415687686</v>
      </c>
      <c r="Q37" s="2">
        <f t="shared" si="5"/>
        <v>0.44977644510880394</v>
      </c>
      <c r="R37" s="2">
        <f t="shared" si="5"/>
        <v>0.53498308062192257</v>
      </c>
      <c r="S37" s="2">
        <f t="shared" si="5"/>
        <v>0.54667227359053283</v>
      </c>
      <c r="T37" s="2">
        <f t="shared" si="5"/>
        <v>0.44977644510880366</v>
      </c>
      <c r="U37" s="2">
        <f t="shared" si="5"/>
        <v>0.54667227359053283</v>
      </c>
      <c r="V37" s="2">
        <f t="shared" si="5"/>
        <v>0.5560534167675365</v>
      </c>
    </row>
    <row r="38" spans="1:22" ht="23.25" x14ac:dyDescent="0.2">
      <c r="A38" s="94"/>
      <c r="B38" s="95"/>
      <c r="C38" s="95"/>
      <c r="D38" s="95"/>
      <c r="E38" s="95"/>
      <c r="F38" s="95"/>
      <c r="G38" s="95"/>
      <c r="H38" s="50">
        <f>AVERAGE(H2:H31)</f>
        <v>4.5333333333333332</v>
      </c>
      <c r="I38" s="50">
        <f t="shared" ref="I38:V38" si="6">AVERAGE(I2:I31)</f>
        <v>4.5</v>
      </c>
      <c r="J38" s="50">
        <f t="shared" si="6"/>
        <v>4.5</v>
      </c>
      <c r="K38" s="50">
        <f t="shared" si="6"/>
        <v>4.3</v>
      </c>
      <c r="L38" s="50">
        <f t="shared" si="6"/>
        <v>4.4000000000000004</v>
      </c>
      <c r="M38" s="50">
        <f t="shared" si="6"/>
        <v>4.5</v>
      </c>
      <c r="N38" s="50">
        <f t="shared" si="6"/>
        <v>2.9333333333333331</v>
      </c>
      <c r="O38" s="50">
        <f t="shared" si="6"/>
        <v>4.0999999999999996</v>
      </c>
      <c r="P38" s="50">
        <f t="shared" si="6"/>
        <v>4.2333333333333334</v>
      </c>
      <c r="Q38" s="50">
        <f t="shared" si="6"/>
        <v>4.2666666666666666</v>
      </c>
      <c r="R38" s="50">
        <f t="shared" si="6"/>
        <v>4.3</v>
      </c>
      <c r="S38" s="50">
        <f t="shared" si="6"/>
        <v>4.666666666666667</v>
      </c>
      <c r="T38" s="50">
        <f t="shared" si="6"/>
        <v>4.7333333333333334</v>
      </c>
      <c r="U38" s="50">
        <f t="shared" si="6"/>
        <v>4.666666666666667</v>
      </c>
      <c r="V38" s="50">
        <f t="shared" si="6"/>
        <v>4.6333333333333337</v>
      </c>
    </row>
    <row r="39" spans="1:22" ht="23.25" x14ac:dyDescent="0.2">
      <c r="A39" s="94"/>
      <c r="B39" s="95"/>
      <c r="C39" s="95"/>
      <c r="D39" s="95"/>
      <c r="E39" s="95"/>
      <c r="F39" s="95"/>
      <c r="G39" s="95"/>
      <c r="H39" s="50">
        <f>STDEV(H2:H31)</f>
        <v>0.50741626340492585</v>
      </c>
      <c r="I39" s="50">
        <f t="shared" ref="I39:V39" si="7">STDEV(I2:I31)</f>
        <v>0.73108327748669621</v>
      </c>
      <c r="J39" s="50">
        <f t="shared" si="7"/>
        <v>0.572351471472339</v>
      </c>
      <c r="K39" s="50">
        <f t="shared" si="7"/>
        <v>0.74971258860795442</v>
      </c>
      <c r="L39" s="50">
        <f t="shared" si="7"/>
        <v>0.67466466766320665</v>
      </c>
      <c r="M39" s="50">
        <f t="shared" si="7"/>
        <v>0.682288239221013</v>
      </c>
      <c r="N39" s="50">
        <f t="shared" si="7"/>
        <v>0.86834497091060958</v>
      </c>
      <c r="O39" s="50">
        <f t="shared" si="7"/>
        <v>0.40257789993644871</v>
      </c>
      <c r="P39" s="50">
        <f t="shared" si="7"/>
        <v>0.81720015415687686</v>
      </c>
      <c r="Q39" s="50">
        <f t="shared" si="7"/>
        <v>0.44977644510880394</v>
      </c>
      <c r="R39" s="50">
        <f t="shared" si="7"/>
        <v>0.53498308062192257</v>
      </c>
      <c r="S39" s="50">
        <f t="shared" si="7"/>
        <v>0.54667227359053283</v>
      </c>
      <c r="T39" s="50">
        <f t="shared" si="7"/>
        <v>0.44977644510880366</v>
      </c>
      <c r="U39" s="50">
        <f t="shared" si="7"/>
        <v>0.54667227359053283</v>
      </c>
      <c r="V39" s="50">
        <f t="shared" si="7"/>
        <v>0.5560534167675365</v>
      </c>
    </row>
    <row r="40" spans="1:22" ht="24" x14ac:dyDescent="0.55000000000000004">
      <c r="A40" s="107" t="s">
        <v>19</v>
      </c>
      <c r="B40" s="108">
        <f>COUNTIF(B2:B31,"ชาย")</f>
        <v>17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t="24" x14ac:dyDescent="0.55000000000000004">
      <c r="A41" s="107" t="s">
        <v>23</v>
      </c>
      <c r="B41" s="108">
        <f>COUNTIF(B2:B32,"หญิง")</f>
        <v>13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 ht="24" x14ac:dyDescent="0.55000000000000004">
      <c r="A42" s="109"/>
      <c r="B42" s="110">
        <f>SUM(B40:B41)</f>
        <v>30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x14ac:dyDescent="0.2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ht="24" x14ac:dyDescent="0.55000000000000004">
      <c r="A44" s="107" t="s">
        <v>20</v>
      </c>
      <c r="B44" s="108">
        <f>COUNTIF(C2:C35,"20-30 ปี")</f>
        <v>19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24" x14ac:dyDescent="0.55000000000000004">
      <c r="A45" s="107" t="s">
        <v>24</v>
      </c>
      <c r="B45" s="108">
        <f>COUNTIF(C2:C35,"31-40 ปี")</f>
        <v>7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ht="24" x14ac:dyDescent="0.55000000000000004">
      <c r="A46" s="107" t="s">
        <v>143</v>
      </c>
      <c r="B46" s="108">
        <f>COUNTIF(C2:C35,"41-50 ปี")</f>
        <v>3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</row>
    <row r="47" spans="1:22" ht="24" x14ac:dyDescent="0.55000000000000004">
      <c r="A47" s="112" t="s">
        <v>207</v>
      </c>
      <c r="B47" s="108">
        <f>COUNTIF(C2:C36,"51 ปีขึ้นไป")</f>
        <v>1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22" ht="24" x14ac:dyDescent="0.55000000000000004">
      <c r="A48" s="109"/>
      <c r="B48" s="110">
        <f>SUBTOTAL(9,B44:B47)</f>
        <v>30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x14ac:dyDescent="0.2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 ht="24" x14ac:dyDescent="0.55000000000000004">
      <c r="A50" s="112" t="s">
        <v>125</v>
      </c>
      <c r="B50" s="108">
        <f>COUNTIF(D2:D39,"ปริญญาเอก")</f>
        <v>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ht="24" x14ac:dyDescent="0.55000000000000004">
      <c r="A51" s="112" t="s">
        <v>21</v>
      </c>
      <c r="B51" s="108">
        <f>COUNTIF(D2:D39,"ปริญญาโท")</f>
        <v>26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24" x14ac:dyDescent="0.55000000000000004">
      <c r="A52" s="109"/>
      <c r="B52" s="110">
        <f>SUM(B50:B51)</f>
        <v>30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1:22" x14ac:dyDescent="0.2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</row>
    <row r="54" spans="1:22" ht="24" x14ac:dyDescent="0.55000000000000004">
      <c r="A54" s="118" t="s">
        <v>268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</row>
    <row r="55" spans="1:22" ht="24" x14ac:dyDescent="0.55000000000000004">
      <c r="A55" s="112" t="s">
        <v>134</v>
      </c>
      <c r="B55" s="108">
        <f>COUNTIF(E2:E39,"บริหารธุรกิจ")</f>
        <v>5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</row>
    <row r="56" spans="1:22" ht="24" x14ac:dyDescent="0.55000000000000004">
      <c r="A56" s="112" t="s">
        <v>150</v>
      </c>
      <c r="B56" s="108">
        <f>COUNTIF(E2:E39,"วิทยาศาสตร์")</f>
        <v>2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</row>
    <row r="57" spans="1:22" ht="24" x14ac:dyDescent="0.55000000000000004">
      <c r="A57" s="112" t="s">
        <v>25</v>
      </c>
      <c r="B57" s="108">
        <f>COUNTIF(E2:E39,"ศึกษาศาสตร์")</f>
        <v>4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</row>
    <row r="58" spans="1:22" ht="24" x14ac:dyDescent="0.55000000000000004">
      <c r="A58" s="112" t="s">
        <v>135</v>
      </c>
      <c r="B58" s="108">
        <f>COUNTIF(E2:E40,"พยาบาลศาสตร์")</f>
        <v>4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</row>
    <row r="59" spans="1:22" ht="24" x14ac:dyDescent="0.55000000000000004">
      <c r="A59" s="115" t="s">
        <v>184</v>
      </c>
      <c r="B59" s="108">
        <f>COUNTIF(E2:E41,"เภสัชศาสตร์")</f>
        <v>3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</row>
    <row r="60" spans="1:22" ht="24" x14ac:dyDescent="0.55000000000000004">
      <c r="A60" s="112" t="s">
        <v>145</v>
      </c>
      <c r="B60" s="108">
        <f>COUNTIF(E2:E43,"มนุษยศาสตร์")</f>
        <v>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</row>
    <row r="61" spans="1:22" ht="24" x14ac:dyDescent="0.55000000000000004">
      <c r="A61" s="112" t="s">
        <v>270</v>
      </c>
      <c r="B61" s="108">
        <f>COUNTIF(E2:E45,"เกษตรศาสตร์ ​ทรัพยากร​ธรรมชาติ​และ​สิ่ง​แวดล้อม​")</f>
        <v>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</row>
    <row r="62" spans="1:22" ht="24" x14ac:dyDescent="0.55000000000000004">
      <c r="A62" s="112" t="s">
        <v>131</v>
      </c>
      <c r="B62" s="108">
        <v>4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</row>
    <row r="63" spans="1:22" ht="24" x14ac:dyDescent="0.55000000000000004">
      <c r="A63" s="112" t="s">
        <v>192</v>
      </c>
      <c r="B63" s="108">
        <f>COUNTIF(E2:E48,"พลังงานทดแทน")</f>
        <v>1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</row>
    <row r="64" spans="1:22" ht="24" x14ac:dyDescent="0.55000000000000004">
      <c r="A64" s="112" t="s">
        <v>169</v>
      </c>
      <c r="B64" s="108">
        <f>COUNTIF(E2:E49,"สถาปัตยกรรมศาสตร์")</f>
        <v>1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</row>
    <row r="65" spans="1:22" ht="24" x14ac:dyDescent="0.55000000000000004">
      <c r="A65" s="112" t="s">
        <v>175</v>
      </c>
      <c r="B65" s="108">
        <f>COUNTIF(E2:E50,"สาธารณสุขศาสตร์")</f>
        <v>2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</row>
    <row r="66" spans="1:22" ht="24" x14ac:dyDescent="0.55000000000000004">
      <c r="A66" s="109"/>
      <c r="B66" s="110">
        <f>SUBTOTAL(9,B55:B65)</f>
        <v>30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</row>
    <row r="67" spans="1:22" ht="24" x14ac:dyDescent="0.55000000000000004">
      <c r="A67" s="118" t="s">
        <v>269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</row>
    <row r="68" spans="1:22" ht="24" x14ac:dyDescent="0.55000000000000004">
      <c r="A68" s="111" t="s">
        <v>124</v>
      </c>
      <c r="B68" s="108">
        <f>COUNTIF(F2:F52,"พัฒนศึกษา")</f>
        <v>1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</row>
    <row r="69" spans="1:22" ht="24" x14ac:dyDescent="0.55000000000000004">
      <c r="A69" s="111" t="s">
        <v>192</v>
      </c>
      <c r="B69" s="108">
        <f>COUNTIF(F2:F53,"พลังงานทดแทน")</f>
        <v>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</row>
    <row r="70" spans="1:22" ht="24" x14ac:dyDescent="0.55000000000000004">
      <c r="A70" s="111" t="s">
        <v>157</v>
      </c>
      <c r="B70" s="108">
        <f>COUNTIF(F2:F59,"เทคโนโลยีสารสนเทศ")</f>
        <v>1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</row>
    <row r="71" spans="1:22" ht="24" x14ac:dyDescent="0.55000000000000004">
      <c r="A71" s="111" t="s">
        <v>126</v>
      </c>
      <c r="B71" s="108">
        <f>COUNTIF(F2:F60,"วิทยาศาสตร์ศึกษา")</f>
        <v>2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</row>
    <row r="72" spans="1:22" ht="24" x14ac:dyDescent="0.55000000000000004">
      <c r="A72" s="111" t="s">
        <v>205</v>
      </c>
      <c r="B72" s="108">
        <f>COUNTIF(F2:F61,"การพยาบาลเวชปฏิบัติชุมชน")</f>
        <v>2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</row>
    <row r="73" spans="1:22" ht="24" x14ac:dyDescent="0.55000000000000004">
      <c r="A73" s="111" t="s">
        <v>185</v>
      </c>
      <c r="B73" s="108">
        <f>COUNTIF(F2:F67,"เภสัชกรรมชุมชน")</f>
        <v>3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</row>
    <row r="74" spans="1:22" ht="24" x14ac:dyDescent="0.55000000000000004">
      <c r="A74" s="111" t="s">
        <v>251</v>
      </c>
      <c r="B74" s="108">
        <f>COUNTIF(F2:F67,"เคมีอุตสาหกรรม")</f>
        <v>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</row>
    <row r="75" spans="1:22" ht="24" x14ac:dyDescent="0.55000000000000004">
      <c r="A75" s="111" t="s">
        <v>253</v>
      </c>
      <c r="B75" s="108">
        <f>COUNTIF(F2:F68,"ภูมิสารสนเทศศาสตร์")</f>
        <v>1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</row>
    <row r="76" spans="1:22" ht="24" x14ac:dyDescent="0.55000000000000004">
      <c r="A76" s="111" t="s">
        <v>271</v>
      </c>
      <c r="B76" s="108">
        <f>COUNTIF(F2:F69,"การบริหารการพยาบาล")</f>
        <v>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</row>
    <row r="77" spans="1:22" ht="24" x14ac:dyDescent="0.55000000000000004">
      <c r="A77" s="111" t="s">
        <v>212</v>
      </c>
      <c r="B77" s="108">
        <v>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</row>
    <row r="78" spans="1:22" ht="24" x14ac:dyDescent="0.55000000000000004">
      <c r="A78" s="111" t="s">
        <v>152</v>
      </c>
      <c r="B78" s="108">
        <f>COUNTIF(F2:F71,"วิศวกรรมโยธา")</f>
        <v>2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</row>
    <row r="79" spans="1:22" ht="24" x14ac:dyDescent="0.55000000000000004">
      <c r="A79" s="111" t="s">
        <v>200</v>
      </c>
      <c r="B79" s="108">
        <f>COUNTIF(F3:F72,"การสื่อสาร")</f>
        <v>1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</row>
    <row r="80" spans="1:22" ht="24" x14ac:dyDescent="0.55000000000000004">
      <c r="A80" s="111" t="s">
        <v>134</v>
      </c>
      <c r="B80" s="108">
        <f>COUNTIF(F2:F73,"บริหารธุรกิจ")</f>
        <v>5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  <row r="81" spans="1:22" ht="24" x14ac:dyDescent="0.55000000000000004">
      <c r="A81" s="111" t="s">
        <v>158</v>
      </c>
      <c r="B81" s="108">
        <f>COUNTIF(F2:F73,"หลักสูตรและการสอน")</f>
        <v>1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</row>
    <row r="82" spans="1:22" ht="24" x14ac:dyDescent="0.55000000000000004">
      <c r="A82" s="111" t="s">
        <v>170</v>
      </c>
      <c r="B82" s="108">
        <f>COUNTIF(F2:F74,"ศิลปะและการออกแบบ")</f>
        <v>1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</row>
    <row r="83" spans="1:22" ht="24" x14ac:dyDescent="0.55000000000000004">
      <c r="A83" s="111" t="s">
        <v>198</v>
      </c>
      <c r="B83" s="108">
        <v>2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</row>
    <row r="84" spans="1:22" ht="24" x14ac:dyDescent="0.55000000000000004">
      <c r="A84" s="111" t="s">
        <v>175</v>
      </c>
      <c r="B84" s="108">
        <v>2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</row>
    <row r="85" spans="1:22" ht="24" x14ac:dyDescent="0.55000000000000004">
      <c r="A85" s="111" t="s">
        <v>146</v>
      </c>
      <c r="B85" s="108">
        <v>1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</row>
    <row r="86" spans="1:22" ht="18" customHeight="1" x14ac:dyDescent="0.2">
      <c r="A86" s="95"/>
      <c r="B86" s="119">
        <f>SUBTOTAL(9,B68:B85)</f>
        <v>30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</row>
    <row r="87" spans="1:22" x14ac:dyDescent="0.2">
      <c r="A87" s="94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</row>
    <row r="88" spans="1:22" x14ac:dyDescent="0.2">
      <c r="A88" s="94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</row>
    <row r="89" spans="1:22" x14ac:dyDescent="0.2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</row>
    <row r="90" spans="1:22" x14ac:dyDescent="0.2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</row>
    <row r="91" spans="1:22" x14ac:dyDescent="0.2">
      <c r="A91" s="94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</row>
    <row r="92" spans="1:22" x14ac:dyDescent="0.2">
      <c r="A92" s="94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</row>
    <row r="93" spans="1:22" x14ac:dyDescent="0.2">
      <c r="A93" s="94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</row>
    <row r="94" spans="1:22" x14ac:dyDescent="0.2">
      <c r="A94" s="94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</row>
    <row r="95" spans="1:22" x14ac:dyDescent="0.2">
      <c r="A95" s="94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</row>
    <row r="96" spans="1:22" x14ac:dyDescent="0.2">
      <c r="A96" s="9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</row>
    <row r="97" spans="1:22" x14ac:dyDescent="0.2">
      <c r="A97" s="94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</row>
    <row r="98" spans="1:22" x14ac:dyDescent="0.2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</row>
    <row r="99" spans="1:22" x14ac:dyDescent="0.2">
      <c r="A99" s="9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</row>
    <row r="100" spans="1:22" x14ac:dyDescent="0.2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</row>
    <row r="101" spans="1:22" x14ac:dyDescent="0.2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</row>
    <row r="102" spans="1:22" x14ac:dyDescent="0.2">
      <c r="A102" s="94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</row>
    <row r="103" spans="1:22" x14ac:dyDescent="0.2">
      <c r="A103" s="94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</row>
    <row r="104" spans="1:22" x14ac:dyDescent="0.2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</row>
    <row r="105" spans="1:22" x14ac:dyDescent="0.2">
      <c r="A105" s="9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</row>
    <row r="106" spans="1:22" x14ac:dyDescent="0.2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</row>
    <row r="107" spans="1:22" x14ac:dyDescent="0.2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</row>
    <row r="108" spans="1:22" x14ac:dyDescent="0.2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</row>
    <row r="109" spans="1:22" x14ac:dyDescent="0.2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</row>
    <row r="110" spans="1:22" x14ac:dyDescent="0.2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</row>
    <row r="111" spans="1:22" x14ac:dyDescent="0.2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</row>
    <row r="112" spans="1:22" x14ac:dyDescent="0.2">
      <c r="A112" s="94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</row>
    <row r="113" spans="1:22" x14ac:dyDescent="0.2">
      <c r="A113" s="94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</row>
    <row r="114" spans="1:22" x14ac:dyDescent="0.2">
      <c r="A114" s="94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</row>
    <row r="115" spans="1:22" x14ac:dyDescent="0.2">
      <c r="A115" s="94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</row>
    <row r="116" spans="1:22" x14ac:dyDescent="0.2">
      <c r="A116" s="94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</row>
    <row r="117" spans="1:22" x14ac:dyDescent="0.2">
      <c r="A117" s="94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</row>
    <row r="118" spans="1:22" x14ac:dyDescent="0.2">
      <c r="A118" s="94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</row>
    <row r="119" spans="1:22" x14ac:dyDescent="0.2">
      <c r="A119" s="94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</row>
    <row r="120" spans="1:22" x14ac:dyDescent="0.2">
      <c r="A120" s="94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</row>
    <row r="121" spans="1:22" x14ac:dyDescent="0.2">
      <c r="A121" s="94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</row>
    <row r="122" spans="1:22" x14ac:dyDescent="0.2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</row>
    <row r="123" spans="1:22" x14ac:dyDescent="0.2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</row>
    <row r="124" spans="1:22" x14ac:dyDescent="0.2">
      <c r="A124" s="94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</row>
    <row r="125" spans="1:22" x14ac:dyDescent="0.2">
      <c r="A125" s="94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</row>
    <row r="126" spans="1:22" x14ac:dyDescent="0.2">
      <c r="A126" s="94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</row>
    <row r="127" spans="1:22" x14ac:dyDescent="0.2">
      <c r="A127" s="94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</row>
    <row r="128" spans="1:22" x14ac:dyDescent="0.2">
      <c r="A128" s="94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</row>
    <row r="129" spans="1:22" x14ac:dyDescent="0.2">
      <c r="A129" s="94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</row>
    <row r="130" spans="1:22" x14ac:dyDescent="0.2">
      <c r="A130" s="94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</row>
    <row r="131" spans="1:22" x14ac:dyDescent="0.2">
      <c r="A131" s="94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</row>
    <row r="132" spans="1:22" x14ac:dyDescent="0.2">
      <c r="A132" s="94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</row>
    <row r="133" spans="1:22" x14ac:dyDescent="0.2">
      <c r="A133" s="94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</row>
    <row r="134" spans="1:22" x14ac:dyDescent="0.2">
      <c r="A134" s="94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</row>
    <row r="135" spans="1:22" x14ac:dyDescent="0.2">
      <c r="A135" s="94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</row>
    <row r="136" spans="1:22" x14ac:dyDescent="0.2">
      <c r="A136" s="94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</row>
    <row r="137" spans="1:22" x14ac:dyDescent="0.2">
      <c r="A137" s="94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</row>
    <row r="138" spans="1:22" x14ac:dyDescent="0.2">
      <c r="A138" s="94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</row>
    <row r="139" spans="1:22" x14ac:dyDescent="0.2">
      <c r="A139" s="94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</row>
    <row r="140" spans="1:22" x14ac:dyDescent="0.2">
      <c r="A140" s="94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</row>
    <row r="141" spans="1:22" x14ac:dyDescent="0.2">
      <c r="A141" s="94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</row>
    <row r="142" spans="1:22" x14ac:dyDescent="0.2">
      <c r="A142" s="94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</row>
    <row r="143" spans="1:22" x14ac:dyDescent="0.2">
      <c r="A143" s="94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</row>
    <row r="144" spans="1:22" x14ac:dyDescent="0.2">
      <c r="A144" s="94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</row>
    <row r="145" spans="1:22" x14ac:dyDescent="0.2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</row>
    <row r="146" spans="1:22" x14ac:dyDescent="0.2">
      <c r="A146" s="94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</row>
    <row r="147" spans="1:22" x14ac:dyDescent="0.2">
      <c r="A147" s="94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</row>
    <row r="148" spans="1:22" x14ac:dyDescent="0.2">
      <c r="A148" s="9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</row>
    <row r="149" spans="1:22" x14ac:dyDescent="0.2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</row>
    <row r="150" spans="1:22" x14ac:dyDescent="0.2">
      <c r="A150" s="94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</row>
    <row r="151" spans="1:22" x14ac:dyDescent="0.2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</row>
    <row r="152" spans="1:22" x14ac:dyDescent="0.2">
      <c r="A152" s="94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</row>
    <row r="153" spans="1:22" x14ac:dyDescent="0.2">
      <c r="A153" s="94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</row>
    <row r="154" spans="1:22" x14ac:dyDescent="0.2">
      <c r="A154" s="94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</row>
    <row r="155" spans="1:22" ht="23.25" x14ac:dyDescent="0.2">
      <c r="I155" s="1">
        <f t="shared" ref="I155:V155" si="8">AVERAGE(I2:I4)</f>
        <v>5</v>
      </c>
      <c r="J155" s="1">
        <f t="shared" si="8"/>
        <v>5</v>
      </c>
      <c r="K155" s="1">
        <f t="shared" si="8"/>
        <v>4.333333333333333</v>
      </c>
      <c r="L155" s="1">
        <f t="shared" si="8"/>
        <v>4</v>
      </c>
      <c r="M155" s="1">
        <f t="shared" si="8"/>
        <v>5</v>
      </c>
      <c r="N155" s="1">
        <f t="shared" si="8"/>
        <v>2.6666666666666665</v>
      </c>
      <c r="O155" s="1">
        <f t="shared" si="8"/>
        <v>4</v>
      </c>
      <c r="P155" s="1">
        <f t="shared" si="8"/>
        <v>4.666666666666667</v>
      </c>
      <c r="Q155" s="1">
        <f t="shared" si="8"/>
        <v>4.333333333333333</v>
      </c>
      <c r="R155" s="1">
        <f t="shared" si="8"/>
        <v>4.666666666666667</v>
      </c>
      <c r="S155" s="1">
        <f t="shared" si="8"/>
        <v>5</v>
      </c>
      <c r="T155" s="1">
        <f t="shared" si="8"/>
        <v>5</v>
      </c>
      <c r="U155" s="1">
        <f t="shared" si="8"/>
        <v>5</v>
      </c>
      <c r="V155" s="1">
        <f t="shared" si="8"/>
        <v>5</v>
      </c>
    </row>
    <row r="156" spans="1:22" ht="23.25" x14ac:dyDescent="0.2">
      <c r="I156" s="2">
        <f t="shared" ref="I156:V156" si="9">STDEV(I2:I4)</f>
        <v>0</v>
      </c>
      <c r="J156" s="2">
        <f t="shared" si="9"/>
        <v>0</v>
      </c>
      <c r="K156" s="2">
        <f t="shared" si="9"/>
        <v>1.154700538379251</v>
      </c>
      <c r="L156" s="2">
        <f t="shared" si="9"/>
        <v>1</v>
      </c>
      <c r="M156" s="2">
        <f t="shared" si="9"/>
        <v>0</v>
      </c>
      <c r="N156" s="2">
        <f t="shared" si="9"/>
        <v>0.57735026918962629</v>
      </c>
      <c r="O156" s="2">
        <f t="shared" si="9"/>
        <v>0</v>
      </c>
      <c r="P156" s="2">
        <f t="shared" si="9"/>
        <v>0.57735026918962784</v>
      </c>
      <c r="Q156" s="2">
        <f t="shared" si="9"/>
        <v>0.57735026918962473</v>
      </c>
      <c r="R156" s="2">
        <f t="shared" si="9"/>
        <v>0.57735026918962784</v>
      </c>
      <c r="S156" s="2">
        <f t="shared" si="9"/>
        <v>0</v>
      </c>
      <c r="T156" s="2">
        <f t="shared" si="9"/>
        <v>0</v>
      </c>
      <c r="U156" s="2">
        <f t="shared" si="9"/>
        <v>0</v>
      </c>
      <c r="V156" s="2">
        <f t="shared" si="9"/>
        <v>0</v>
      </c>
    </row>
    <row r="157" spans="1:22" ht="23.25" x14ac:dyDescent="0.2">
      <c r="I157" s="50">
        <f t="shared" ref="I157:V157" si="10">AVERAGE(I2:I156)</f>
        <v>4.0032378414048653</v>
      </c>
      <c r="J157" s="50">
        <f t="shared" si="10"/>
        <v>3.9908699449450347</v>
      </c>
      <c r="K157" s="50">
        <f t="shared" si="10"/>
        <v>3.8473792414394787</v>
      </c>
      <c r="L157" s="50">
        <f t="shared" si="10"/>
        <v>3.9186109028815834</v>
      </c>
      <c r="M157" s="50">
        <f t="shared" si="10"/>
        <v>4.0023216915855215</v>
      </c>
      <c r="N157" s="50">
        <f t="shared" si="10"/>
        <v>2.6496085800884854</v>
      </c>
      <c r="O157" s="50">
        <f t="shared" si="10"/>
        <v>3.6123518645767136</v>
      </c>
      <c r="P157" s="50">
        <f t="shared" si="10"/>
        <v>3.797197661676635</v>
      </c>
      <c r="Q157" s="50">
        <f t="shared" si="10"/>
        <v>3.7740632475396856</v>
      </c>
      <c r="R157" s="50">
        <f t="shared" si="10"/>
        <v>3.823077827627857</v>
      </c>
      <c r="S157" s="50">
        <f t="shared" si="10"/>
        <v>4.1347228062767902</v>
      </c>
      <c r="T157" s="50">
        <f t="shared" si="10"/>
        <v>4.1757406019210546</v>
      </c>
      <c r="U157" s="50">
        <f t="shared" si="10"/>
        <v>4.1305561396101238</v>
      </c>
      <c r="V157" s="50">
        <f t="shared" si="10"/>
        <v>4.0913944531355053</v>
      </c>
    </row>
    <row r="158" spans="1:22" ht="23.25" x14ac:dyDescent="0.2">
      <c r="I158" s="50">
        <f t="shared" ref="I158:V158" si="11">STDEV(I2:I4)</f>
        <v>0</v>
      </c>
      <c r="J158" s="50">
        <f t="shared" si="11"/>
        <v>0</v>
      </c>
      <c r="K158" s="50">
        <f t="shared" si="11"/>
        <v>1.154700538379251</v>
      </c>
      <c r="L158" s="50">
        <f t="shared" si="11"/>
        <v>1</v>
      </c>
      <c r="M158" s="50">
        <f t="shared" si="11"/>
        <v>0</v>
      </c>
      <c r="N158" s="50">
        <f t="shared" si="11"/>
        <v>0.57735026918962629</v>
      </c>
      <c r="O158" s="50">
        <f t="shared" si="11"/>
        <v>0</v>
      </c>
      <c r="P158" s="50">
        <f t="shared" si="11"/>
        <v>0.57735026918962784</v>
      </c>
      <c r="Q158" s="50">
        <f t="shared" si="11"/>
        <v>0.57735026918962473</v>
      </c>
      <c r="R158" s="50">
        <f t="shared" si="11"/>
        <v>0.57735026918962784</v>
      </c>
      <c r="S158" s="50">
        <f t="shared" si="11"/>
        <v>0</v>
      </c>
      <c r="T158" s="50">
        <f t="shared" si="11"/>
        <v>0</v>
      </c>
      <c r="U158" s="50">
        <f t="shared" si="11"/>
        <v>0</v>
      </c>
      <c r="V158" s="50">
        <f t="shared" si="11"/>
        <v>0</v>
      </c>
    </row>
  </sheetData>
  <autoFilter ref="A1:W35">
    <filterColumn colId="6">
      <customFilters>
        <customFilter operator="notEqual" val=" "/>
      </customFilters>
    </filterColumn>
  </autoFilter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76"/>
  <sheetViews>
    <sheetView topLeftCell="F1" zoomScale="70" zoomScaleNormal="70" workbookViewId="0">
      <pane ySplit="360" topLeftCell="A2" activePane="bottomLeft"/>
      <selection pane="bottomLeft" activeCell="P33" sqref="P33"/>
    </sheetView>
  </sheetViews>
  <sheetFormatPr defaultColWidth="14.42578125" defaultRowHeight="12.75" x14ac:dyDescent="0.2"/>
  <cols>
    <col min="1" max="1" width="40.5703125" bestFit="1" customWidth="1"/>
    <col min="2" max="5" width="21.5703125" customWidth="1"/>
    <col min="6" max="6" width="26.5703125" bestFit="1" customWidth="1"/>
    <col min="7" max="23" width="21.5703125" customWidth="1"/>
  </cols>
  <sheetData>
    <row r="1" spans="1:23" x14ac:dyDescent="0.2">
      <c r="A1" s="93" t="s">
        <v>112</v>
      </c>
      <c r="B1" s="93" t="s">
        <v>0</v>
      </c>
      <c r="C1" s="93" t="s">
        <v>1</v>
      </c>
      <c r="D1" s="93" t="s">
        <v>2</v>
      </c>
      <c r="E1" s="93" t="s">
        <v>3</v>
      </c>
      <c r="F1" s="93" t="s">
        <v>4</v>
      </c>
      <c r="G1" s="93" t="s">
        <v>5</v>
      </c>
      <c r="H1" s="93" t="s">
        <v>6</v>
      </c>
      <c r="I1" s="93" t="s">
        <v>7</v>
      </c>
      <c r="J1" s="93" t="s">
        <v>8</v>
      </c>
      <c r="K1" s="93" t="s">
        <v>113</v>
      </c>
      <c r="L1" s="93" t="s">
        <v>114</v>
      </c>
      <c r="M1" s="93" t="s">
        <v>115</v>
      </c>
      <c r="N1" s="93" t="s">
        <v>116</v>
      </c>
      <c r="O1" s="93" t="s">
        <v>117</v>
      </c>
      <c r="P1" s="93" t="s">
        <v>103</v>
      </c>
      <c r="Q1" s="93" t="s">
        <v>13</v>
      </c>
      <c r="R1" s="93" t="s">
        <v>118</v>
      </c>
      <c r="S1" s="93" t="s">
        <v>15</v>
      </c>
      <c r="T1" s="93" t="s">
        <v>119</v>
      </c>
      <c r="U1" s="93" t="s">
        <v>120</v>
      </c>
      <c r="V1" s="93" t="s">
        <v>121</v>
      </c>
      <c r="W1" s="93" t="s">
        <v>240</v>
      </c>
    </row>
    <row r="2" spans="1:23" x14ac:dyDescent="0.2">
      <c r="A2" s="94">
        <v>43862.42357003472</v>
      </c>
      <c r="B2" s="95" t="s">
        <v>19</v>
      </c>
      <c r="C2" s="95" t="s">
        <v>20</v>
      </c>
      <c r="D2" s="95" t="s">
        <v>21</v>
      </c>
      <c r="E2" s="95" t="s">
        <v>131</v>
      </c>
      <c r="F2" s="113" t="s">
        <v>152</v>
      </c>
      <c r="G2" s="95" t="s">
        <v>133</v>
      </c>
      <c r="H2" s="95">
        <v>5</v>
      </c>
      <c r="I2" s="95">
        <v>5</v>
      </c>
      <c r="J2" s="95">
        <v>5</v>
      </c>
      <c r="K2" s="95">
        <v>5</v>
      </c>
      <c r="L2" s="95">
        <v>5</v>
      </c>
      <c r="M2" s="95">
        <v>5</v>
      </c>
      <c r="N2" s="95">
        <v>5</v>
      </c>
      <c r="O2" s="95">
        <v>5</v>
      </c>
      <c r="P2" s="95">
        <v>5</v>
      </c>
      <c r="Q2" s="95">
        <v>5</v>
      </c>
      <c r="R2" s="95">
        <v>5</v>
      </c>
      <c r="S2" s="95">
        <v>5</v>
      </c>
      <c r="T2" s="95">
        <v>5</v>
      </c>
      <c r="U2" s="95">
        <v>5</v>
      </c>
      <c r="V2" s="95">
        <v>5</v>
      </c>
    </row>
    <row r="3" spans="1:23" x14ac:dyDescent="0.2">
      <c r="A3" s="94">
        <v>43862.426839270833</v>
      </c>
      <c r="B3" s="95" t="s">
        <v>23</v>
      </c>
      <c r="C3" s="95" t="s">
        <v>20</v>
      </c>
      <c r="D3" s="95" t="s">
        <v>21</v>
      </c>
      <c r="E3" s="95" t="s">
        <v>134</v>
      </c>
      <c r="F3" s="95" t="s">
        <v>134</v>
      </c>
      <c r="G3" s="95" t="s">
        <v>133</v>
      </c>
      <c r="H3" s="95">
        <v>5</v>
      </c>
      <c r="I3" s="95">
        <v>5</v>
      </c>
      <c r="J3" s="95">
        <v>5</v>
      </c>
      <c r="K3" s="95">
        <v>5</v>
      </c>
      <c r="L3" s="95">
        <v>5</v>
      </c>
      <c r="M3" s="95">
        <v>5</v>
      </c>
      <c r="N3" s="95">
        <v>5</v>
      </c>
      <c r="O3" s="95">
        <v>5</v>
      </c>
      <c r="P3" s="95">
        <v>5</v>
      </c>
      <c r="Q3" s="95">
        <v>5</v>
      </c>
      <c r="R3" s="95">
        <v>3</v>
      </c>
      <c r="S3" s="95">
        <v>2</v>
      </c>
      <c r="T3" s="95">
        <v>5</v>
      </c>
      <c r="U3" s="95">
        <v>5</v>
      </c>
      <c r="V3" s="95">
        <v>5</v>
      </c>
    </row>
    <row r="4" spans="1:23" x14ac:dyDescent="0.2">
      <c r="A4" s="94">
        <v>43862.426907581015</v>
      </c>
      <c r="B4" s="95" t="s">
        <v>23</v>
      </c>
      <c r="C4" s="95" t="s">
        <v>20</v>
      </c>
      <c r="D4" s="95" t="s">
        <v>21</v>
      </c>
      <c r="E4" s="95" t="s">
        <v>135</v>
      </c>
      <c r="F4" s="113" t="s">
        <v>205</v>
      </c>
      <c r="G4" s="95" t="s">
        <v>133</v>
      </c>
      <c r="H4" s="95">
        <v>5</v>
      </c>
      <c r="I4" s="95">
        <v>5</v>
      </c>
      <c r="J4" s="95">
        <v>5</v>
      </c>
      <c r="K4" s="95">
        <v>5</v>
      </c>
      <c r="L4" s="95">
        <v>5</v>
      </c>
      <c r="M4" s="95">
        <v>5</v>
      </c>
      <c r="N4" s="95">
        <v>3</v>
      </c>
      <c r="O4" s="95">
        <v>4</v>
      </c>
      <c r="P4" s="95">
        <v>4</v>
      </c>
      <c r="Q4" s="95">
        <v>4</v>
      </c>
      <c r="R4" s="95">
        <v>5</v>
      </c>
      <c r="S4" s="95">
        <v>5</v>
      </c>
      <c r="T4" s="95">
        <v>5</v>
      </c>
      <c r="U4" s="95">
        <v>5</v>
      </c>
      <c r="V4" s="95">
        <v>5</v>
      </c>
    </row>
    <row r="5" spans="1:23" x14ac:dyDescent="0.2">
      <c r="A5" s="94">
        <v>43862.429131342593</v>
      </c>
      <c r="B5" s="95" t="s">
        <v>19</v>
      </c>
      <c r="C5" s="95" t="s">
        <v>20</v>
      </c>
      <c r="D5" s="95" t="s">
        <v>21</v>
      </c>
      <c r="E5" s="95" t="s">
        <v>134</v>
      </c>
      <c r="F5" s="95" t="s">
        <v>134</v>
      </c>
      <c r="G5" s="95" t="s">
        <v>133</v>
      </c>
      <c r="H5" s="95">
        <v>5</v>
      </c>
      <c r="I5" s="95">
        <v>5</v>
      </c>
      <c r="J5" s="95">
        <v>5</v>
      </c>
      <c r="K5" s="95">
        <v>4</v>
      </c>
      <c r="L5" s="95">
        <v>5</v>
      </c>
      <c r="M5" s="95">
        <v>5</v>
      </c>
      <c r="N5" s="95">
        <v>5</v>
      </c>
      <c r="O5" s="95">
        <v>5</v>
      </c>
      <c r="P5" s="95">
        <v>5</v>
      </c>
      <c r="Q5" s="95">
        <v>5</v>
      </c>
      <c r="R5" s="95">
        <v>5</v>
      </c>
      <c r="S5" s="95">
        <v>5</v>
      </c>
      <c r="T5" s="95">
        <v>5</v>
      </c>
      <c r="U5" s="95">
        <v>5</v>
      </c>
      <c r="V5" s="95">
        <v>5</v>
      </c>
    </row>
    <row r="6" spans="1:23" x14ac:dyDescent="0.2">
      <c r="A6" s="94">
        <v>43862.430882824076</v>
      </c>
      <c r="B6" s="95" t="s">
        <v>19</v>
      </c>
      <c r="C6" s="95" t="s">
        <v>24</v>
      </c>
      <c r="D6" s="95" t="s">
        <v>21</v>
      </c>
      <c r="E6" s="113" t="s">
        <v>272</v>
      </c>
      <c r="F6" s="95" t="s">
        <v>134</v>
      </c>
      <c r="G6" s="95" t="s">
        <v>133</v>
      </c>
      <c r="H6" s="95">
        <v>4</v>
      </c>
      <c r="I6" s="95">
        <v>4</v>
      </c>
      <c r="J6" s="95">
        <v>4</v>
      </c>
      <c r="K6" s="95">
        <v>4</v>
      </c>
      <c r="L6" s="95">
        <v>4</v>
      </c>
      <c r="M6" s="95">
        <v>4</v>
      </c>
      <c r="N6" s="95">
        <v>3</v>
      </c>
      <c r="O6" s="95">
        <v>4</v>
      </c>
      <c r="P6" s="95">
        <v>4</v>
      </c>
      <c r="Q6" s="95">
        <v>4</v>
      </c>
      <c r="R6" s="95">
        <v>4</v>
      </c>
      <c r="S6" s="95">
        <v>4</v>
      </c>
      <c r="T6" s="95">
        <v>4</v>
      </c>
      <c r="U6" s="95">
        <v>4</v>
      </c>
      <c r="V6" s="95">
        <v>4</v>
      </c>
    </row>
    <row r="7" spans="1:23" x14ac:dyDescent="0.2">
      <c r="A7" s="94">
        <v>43862.431351990745</v>
      </c>
      <c r="B7" s="95" t="s">
        <v>23</v>
      </c>
      <c r="C7" s="95" t="s">
        <v>143</v>
      </c>
      <c r="D7" s="95" t="s">
        <v>21</v>
      </c>
      <c r="E7" s="95" t="s">
        <v>135</v>
      </c>
      <c r="F7" s="113" t="s">
        <v>205</v>
      </c>
      <c r="G7" s="95" t="s">
        <v>133</v>
      </c>
      <c r="H7" s="95">
        <v>5</v>
      </c>
      <c r="I7" s="95">
        <v>5</v>
      </c>
      <c r="J7" s="95">
        <v>5</v>
      </c>
      <c r="K7" s="95">
        <v>5</v>
      </c>
      <c r="L7" s="95">
        <v>5</v>
      </c>
      <c r="M7" s="95">
        <v>5</v>
      </c>
      <c r="N7" s="95">
        <v>3</v>
      </c>
      <c r="O7" s="95">
        <v>4</v>
      </c>
      <c r="P7" s="95">
        <v>5</v>
      </c>
      <c r="Q7" s="95">
        <v>5</v>
      </c>
      <c r="R7" s="95">
        <v>4</v>
      </c>
      <c r="S7" s="95">
        <v>5</v>
      </c>
      <c r="T7" s="95">
        <v>5</v>
      </c>
      <c r="U7" s="95">
        <v>5</v>
      </c>
      <c r="V7" s="95">
        <v>5</v>
      </c>
    </row>
    <row r="8" spans="1:23" x14ac:dyDescent="0.2">
      <c r="A8" s="94">
        <v>43862.433076122688</v>
      </c>
      <c r="B8" s="95" t="s">
        <v>23</v>
      </c>
      <c r="C8" s="95" t="s">
        <v>24</v>
      </c>
      <c r="D8" s="95" t="s">
        <v>21</v>
      </c>
      <c r="E8" s="95" t="s">
        <v>135</v>
      </c>
      <c r="F8" s="113" t="s">
        <v>205</v>
      </c>
      <c r="G8" s="95" t="s">
        <v>133</v>
      </c>
      <c r="H8" s="95">
        <v>5</v>
      </c>
      <c r="I8" s="95">
        <v>5</v>
      </c>
      <c r="J8" s="95">
        <v>5</v>
      </c>
      <c r="K8" s="95">
        <v>5</v>
      </c>
      <c r="L8" s="95">
        <v>5</v>
      </c>
      <c r="M8" s="95">
        <v>5</v>
      </c>
      <c r="N8" s="95">
        <v>3</v>
      </c>
      <c r="O8" s="95">
        <v>4</v>
      </c>
      <c r="P8" s="95">
        <v>4</v>
      </c>
      <c r="Q8" s="95">
        <v>5</v>
      </c>
      <c r="R8" s="95">
        <v>5</v>
      </c>
      <c r="S8" s="95">
        <v>5</v>
      </c>
      <c r="T8" s="95">
        <v>5</v>
      </c>
      <c r="U8" s="95">
        <v>5</v>
      </c>
      <c r="V8" s="95">
        <v>5</v>
      </c>
    </row>
    <row r="9" spans="1:23" x14ac:dyDescent="0.2">
      <c r="A9" s="94">
        <v>43862.435545266198</v>
      </c>
      <c r="B9" s="95" t="s">
        <v>19</v>
      </c>
      <c r="C9" s="95" t="s">
        <v>20</v>
      </c>
      <c r="D9" s="95" t="s">
        <v>21</v>
      </c>
      <c r="E9" s="113" t="s">
        <v>172</v>
      </c>
      <c r="F9" s="95" t="s">
        <v>156</v>
      </c>
      <c r="G9" s="95" t="s">
        <v>133</v>
      </c>
      <c r="H9" s="95">
        <v>5</v>
      </c>
      <c r="I9" s="95">
        <v>5</v>
      </c>
      <c r="J9" s="95">
        <v>5</v>
      </c>
      <c r="K9" s="95">
        <v>5</v>
      </c>
      <c r="L9" s="95">
        <v>5</v>
      </c>
      <c r="M9" s="95">
        <v>5</v>
      </c>
      <c r="N9" s="95">
        <v>5</v>
      </c>
      <c r="O9" s="95">
        <v>5</v>
      </c>
      <c r="P9" s="95">
        <v>5</v>
      </c>
      <c r="Q9" s="95">
        <v>5</v>
      </c>
      <c r="R9" s="95">
        <v>5</v>
      </c>
      <c r="S9" s="95">
        <v>5</v>
      </c>
      <c r="T9" s="95">
        <v>5</v>
      </c>
      <c r="U9" s="95">
        <v>5</v>
      </c>
      <c r="V9" s="95">
        <v>5</v>
      </c>
    </row>
    <row r="10" spans="1:23" x14ac:dyDescent="0.2">
      <c r="A10" s="94">
        <v>43862.437652106484</v>
      </c>
      <c r="B10" s="95" t="s">
        <v>23</v>
      </c>
      <c r="C10" s="95" t="s">
        <v>20</v>
      </c>
      <c r="D10" s="95" t="s">
        <v>21</v>
      </c>
      <c r="E10" s="95" t="s">
        <v>25</v>
      </c>
      <c r="F10" s="95" t="s">
        <v>124</v>
      </c>
      <c r="G10" s="95" t="s">
        <v>133</v>
      </c>
      <c r="H10" s="95">
        <v>3</v>
      </c>
      <c r="I10" s="95">
        <v>5</v>
      </c>
      <c r="J10" s="95">
        <v>4</v>
      </c>
      <c r="K10" s="95">
        <v>3</v>
      </c>
      <c r="L10" s="95">
        <v>4</v>
      </c>
      <c r="M10" s="95">
        <v>4</v>
      </c>
      <c r="N10" s="95">
        <v>2</v>
      </c>
      <c r="O10" s="95">
        <v>3</v>
      </c>
      <c r="P10" s="95">
        <v>4</v>
      </c>
      <c r="Q10" s="95">
        <v>4</v>
      </c>
      <c r="R10" s="95">
        <v>4</v>
      </c>
      <c r="S10" s="95">
        <v>3</v>
      </c>
      <c r="T10" s="95">
        <v>5</v>
      </c>
      <c r="U10" s="95">
        <v>4</v>
      </c>
      <c r="V10" s="95">
        <v>5</v>
      </c>
    </row>
    <row r="11" spans="1:23" x14ac:dyDescent="0.2">
      <c r="A11" s="94">
        <v>43862.442223171296</v>
      </c>
      <c r="B11" s="95" t="s">
        <v>23</v>
      </c>
      <c r="C11" s="95" t="s">
        <v>24</v>
      </c>
      <c r="D11" s="95" t="s">
        <v>21</v>
      </c>
      <c r="E11" s="95" t="s">
        <v>134</v>
      </c>
      <c r="F11" s="95" t="s">
        <v>134</v>
      </c>
      <c r="G11" s="95" t="s">
        <v>133</v>
      </c>
      <c r="H11" s="95">
        <v>3</v>
      </c>
      <c r="I11" s="95">
        <v>4</v>
      </c>
      <c r="J11" s="95">
        <v>4</v>
      </c>
      <c r="K11" s="95">
        <v>4</v>
      </c>
      <c r="L11" s="95">
        <v>3</v>
      </c>
      <c r="M11" s="95">
        <v>4</v>
      </c>
      <c r="N11" s="95">
        <v>2</v>
      </c>
      <c r="O11" s="95">
        <v>4</v>
      </c>
      <c r="P11" s="95">
        <v>4</v>
      </c>
      <c r="Q11" s="95">
        <v>4</v>
      </c>
      <c r="R11" s="95">
        <v>3</v>
      </c>
      <c r="S11" s="95">
        <v>3</v>
      </c>
      <c r="T11" s="95">
        <v>3</v>
      </c>
      <c r="U11" s="95">
        <v>4</v>
      </c>
      <c r="V11" s="95">
        <v>5</v>
      </c>
    </row>
    <row r="12" spans="1:23" x14ac:dyDescent="0.2">
      <c r="A12" s="94">
        <v>43862.442673715283</v>
      </c>
      <c r="B12" s="95" t="s">
        <v>23</v>
      </c>
      <c r="C12" s="95" t="s">
        <v>20</v>
      </c>
      <c r="D12" s="95" t="s">
        <v>21</v>
      </c>
      <c r="E12" s="95" t="s">
        <v>134</v>
      </c>
      <c r="F12" s="95" t="s">
        <v>134</v>
      </c>
      <c r="G12" s="95" t="s">
        <v>133</v>
      </c>
      <c r="H12" s="95">
        <v>4</v>
      </c>
      <c r="I12" s="95">
        <v>5</v>
      </c>
      <c r="J12" s="95">
        <v>5</v>
      </c>
      <c r="K12" s="95">
        <v>5</v>
      </c>
      <c r="L12" s="95">
        <v>5</v>
      </c>
      <c r="M12" s="95">
        <v>5</v>
      </c>
      <c r="N12" s="95">
        <v>5</v>
      </c>
      <c r="O12" s="95">
        <v>5</v>
      </c>
      <c r="P12" s="95">
        <v>5</v>
      </c>
      <c r="Q12" s="95">
        <v>5</v>
      </c>
      <c r="R12" s="95">
        <v>5</v>
      </c>
      <c r="S12" s="95">
        <v>5</v>
      </c>
      <c r="T12" s="95">
        <v>5</v>
      </c>
      <c r="U12" s="95">
        <v>5</v>
      </c>
      <c r="V12" s="95">
        <v>5</v>
      </c>
    </row>
    <row r="13" spans="1:23" x14ac:dyDescent="0.2">
      <c r="A13" s="94">
        <v>43862.443711053245</v>
      </c>
      <c r="B13" s="95" t="s">
        <v>19</v>
      </c>
      <c r="C13" s="95" t="s">
        <v>20</v>
      </c>
      <c r="D13" s="95" t="s">
        <v>21</v>
      </c>
      <c r="E13" s="113" t="s">
        <v>131</v>
      </c>
      <c r="F13" s="113" t="s">
        <v>152</v>
      </c>
      <c r="G13" s="95" t="s">
        <v>133</v>
      </c>
      <c r="H13" s="95">
        <v>5</v>
      </c>
      <c r="I13" s="95">
        <v>5</v>
      </c>
      <c r="J13" s="95">
        <v>5</v>
      </c>
      <c r="K13" s="95">
        <v>5</v>
      </c>
      <c r="L13" s="95">
        <v>5</v>
      </c>
      <c r="M13" s="95">
        <v>5</v>
      </c>
      <c r="N13" s="95">
        <v>5</v>
      </c>
      <c r="O13" s="95">
        <v>5</v>
      </c>
      <c r="P13" s="95">
        <v>5</v>
      </c>
      <c r="Q13" s="95">
        <v>5</v>
      </c>
      <c r="R13" s="95">
        <v>5</v>
      </c>
      <c r="S13" s="95">
        <v>5</v>
      </c>
      <c r="T13" s="95">
        <v>5</v>
      </c>
      <c r="U13" s="95">
        <v>5</v>
      </c>
      <c r="V13" s="95">
        <v>5</v>
      </c>
    </row>
    <row r="14" spans="1:23" x14ac:dyDescent="0.2">
      <c r="A14" s="94">
        <v>43862.444644108793</v>
      </c>
      <c r="B14" s="95" t="s">
        <v>19</v>
      </c>
      <c r="C14" s="95" t="s">
        <v>24</v>
      </c>
      <c r="D14" s="95" t="s">
        <v>21</v>
      </c>
      <c r="E14" s="95" t="s">
        <v>168</v>
      </c>
      <c r="F14" s="95" t="s">
        <v>146</v>
      </c>
      <c r="G14" s="95" t="s">
        <v>133</v>
      </c>
      <c r="H14" s="95">
        <v>5</v>
      </c>
      <c r="I14" s="95">
        <v>5</v>
      </c>
      <c r="J14" s="95">
        <v>4</v>
      </c>
      <c r="K14" s="95">
        <v>4</v>
      </c>
      <c r="L14" s="95">
        <v>5</v>
      </c>
      <c r="M14" s="95">
        <v>5</v>
      </c>
      <c r="N14" s="95">
        <v>3</v>
      </c>
      <c r="O14" s="95">
        <v>4</v>
      </c>
      <c r="P14" s="95">
        <v>5</v>
      </c>
      <c r="Q14" s="95">
        <v>4</v>
      </c>
      <c r="R14" s="95">
        <v>4</v>
      </c>
      <c r="S14" s="95">
        <v>5</v>
      </c>
      <c r="T14" s="95">
        <v>4</v>
      </c>
      <c r="U14" s="95">
        <v>4</v>
      </c>
      <c r="V14" s="95">
        <v>5</v>
      </c>
    </row>
    <row r="15" spans="1:23" x14ac:dyDescent="0.2">
      <c r="A15" s="94">
        <v>43862.445818888889</v>
      </c>
      <c r="B15" s="95" t="s">
        <v>19</v>
      </c>
      <c r="C15" s="95" t="s">
        <v>20</v>
      </c>
      <c r="D15" s="95" t="s">
        <v>21</v>
      </c>
      <c r="E15" s="113" t="s">
        <v>172</v>
      </c>
      <c r="F15" s="95" t="s">
        <v>156</v>
      </c>
      <c r="G15" s="95" t="s">
        <v>133</v>
      </c>
      <c r="H15" s="95">
        <v>5</v>
      </c>
      <c r="I15" s="95">
        <v>4</v>
      </c>
      <c r="J15" s="95">
        <v>4</v>
      </c>
      <c r="K15" s="95">
        <v>5</v>
      </c>
      <c r="L15" s="95">
        <v>5</v>
      </c>
      <c r="M15" s="95">
        <v>5</v>
      </c>
      <c r="N15" s="95">
        <v>3</v>
      </c>
      <c r="O15" s="95">
        <v>4</v>
      </c>
      <c r="P15" s="95">
        <v>5</v>
      </c>
      <c r="Q15" s="95">
        <v>5</v>
      </c>
      <c r="R15" s="95">
        <v>5</v>
      </c>
      <c r="S15" s="95">
        <v>5</v>
      </c>
      <c r="T15" s="95">
        <v>5</v>
      </c>
      <c r="U15" s="95">
        <v>5</v>
      </c>
      <c r="V15" s="95">
        <v>5</v>
      </c>
    </row>
    <row r="16" spans="1:23" x14ac:dyDescent="0.2">
      <c r="A16" s="94">
        <v>43862.458033078699</v>
      </c>
      <c r="B16" s="95" t="s">
        <v>19</v>
      </c>
      <c r="C16" s="95" t="s">
        <v>143</v>
      </c>
      <c r="D16" s="95" t="s">
        <v>21</v>
      </c>
      <c r="E16" s="95" t="s">
        <v>134</v>
      </c>
      <c r="F16" s="95" t="s">
        <v>134</v>
      </c>
      <c r="G16" s="95" t="s">
        <v>133</v>
      </c>
      <c r="H16" s="95">
        <v>5</v>
      </c>
      <c r="I16" s="95">
        <v>5</v>
      </c>
      <c r="J16" s="95">
        <v>5</v>
      </c>
      <c r="K16" s="95">
        <v>5</v>
      </c>
      <c r="L16" s="95">
        <v>5</v>
      </c>
      <c r="M16" s="95">
        <v>5</v>
      </c>
      <c r="N16" s="95">
        <v>5</v>
      </c>
      <c r="O16" s="95">
        <v>5</v>
      </c>
      <c r="P16" s="95">
        <v>5</v>
      </c>
      <c r="Q16" s="95">
        <v>5</v>
      </c>
      <c r="R16" s="95">
        <v>5</v>
      </c>
      <c r="S16" s="95">
        <v>5</v>
      </c>
      <c r="T16" s="95">
        <v>5</v>
      </c>
      <c r="U16" s="95">
        <v>5</v>
      </c>
      <c r="V16" s="95">
        <v>5</v>
      </c>
      <c r="W16" s="95" t="s">
        <v>187</v>
      </c>
    </row>
    <row r="17" spans="1:23" x14ac:dyDescent="0.2">
      <c r="A17" s="94">
        <v>43862.484677581015</v>
      </c>
      <c r="B17" s="95" t="s">
        <v>23</v>
      </c>
      <c r="C17" s="95" t="s">
        <v>20</v>
      </c>
      <c r="D17" s="95" t="s">
        <v>21</v>
      </c>
      <c r="E17" s="95" t="s">
        <v>145</v>
      </c>
      <c r="F17" s="95" t="s">
        <v>204</v>
      </c>
      <c r="G17" s="95" t="s">
        <v>133</v>
      </c>
      <c r="H17" s="95">
        <v>4</v>
      </c>
      <c r="I17" s="95">
        <v>4</v>
      </c>
      <c r="J17" s="95">
        <v>4</v>
      </c>
      <c r="K17" s="95">
        <v>4</v>
      </c>
      <c r="L17" s="95">
        <v>4</v>
      </c>
      <c r="M17" s="95">
        <v>4</v>
      </c>
      <c r="N17" s="95">
        <v>2</v>
      </c>
      <c r="O17" s="95">
        <v>3</v>
      </c>
      <c r="P17" s="95">
        <v>3</v>
      </c>
      <c r="Q17" s="95">
        <v>3</v>
      </c>
      <c r="R17" s="95">
        <v>4</v>
      </c>
      <c r="S17" s="95">
        <v>3</v>
      </c>
      <c r="T17" s="95">
        <v>4</v>
      </c>
      <c r="U17" s="95">
        <v>3</v>
      </c>
      <c r="V17" s="95">
        <v>4</v>
      </c>
    </row>
    <row r="18" spans="1:23" x14ac:dyDescent="0.2">
      <c r="A18" s="94">
        <v>43862.492837962964</v>
      </c>
      <c r="B18" s="95" t="s">
        <v>23</v>
      </c>
      <c r="C18" s="95" t="s">
        <v>20</v>
      </c>
      <c r="D18" s="95" t="s">
        <v>21</v>
      </c>
      <c r="E18" s="95" t="s">
        <v>25</v>
      </c>
      <c r="F18" s="113" t="s">
        <v>127</v>
      </c>
      <c r="G18" s="95" t="s">
        <v>133</v>
      </c>
      <c r="H18" s="95">
        <v>5</v>
      </c>
      <c r="I18" s="95">
        <v>5</v>
      </c>
      <c r="J18" s="95">
        <v>5</v>
      </c>
      <c r="K18" s="95">
        <v>5</v>
      </c>
      <c r="L18" s="95">
        <v>5</v>
      </c>
      <c r="M18" s="95">
        <v>5</v>
      </c>
      <c r="N18" s="95">
        <v>2</v>
      </c>
      <c r="O18" s="95">
        <v>4</v>
      </c>
      <c r="P18" s="95">
        <v>5</v>
      </c>
      <c r="Q18" s="95">
        <v>5</v>
      </c>
      <c r="R18" s="95">
        <v>5</v>
      </c>
      <c r="S18" s="95">
        <v>5</v>
      </c>
      <c r="T18" s="95">
        <v>5</v>
      </c>
      <c r="U18" s="95">
        <v>5</v>
      </c>
      <c r="V18" s="95">
        <v>5</v>
      </c>
    </row>
    <row r="19" spans="1:23" x14ac:dyDescent="0.2">
      <c r="A19" s="94">
        <v>43862.49636561342</v>
      </c>
      <c r="B19" s="95" t="s">
        <v>19</v>
      </c>
      <c r="C19" s="95" t="s">
        <v>20</v>
      </c>
      <c r="D19" s="95" t="s">
        <v>21</v>
      </c>
      <c r="E19" s="95" t="s">
        <v>135</v>
      </c>
      <c r="F19" s="113" t="s">
        <v>205</v>
      </c>
      <c r="G19" s="95" t="s">
        <v>133</v>
      </c>
      <c r="H19" s="95">
        <v>5</v>
      </c>
      <c r="I19" s="95">
        <v>5</v>
      </c>
      <c r="J19" s="95">
        <v>5</v>
      </c>
      <c r="K19" s="95">
        <v>5</v>
      </c>
      <c r="L19" s="95">
        <v>5</v>
      </c>
      <c r="M19" s="95">
        <v>5</v>
      </c>
      <c r="N19" s="95">
        <v>2</v>
      </c>
      <c r="O19" s="95">
        <v>4</v>
      </c>
      <c r="P19" s="95">
        <v>4</v>
      </c>
      <c r="Q19" s="95">
        <v>4</v>
      </c>
      <c r="R19" s="95">
        <v>4</v>
      </c>
      <c r="S19" s="95">
        <v>4</v>
      </c>
      <c r="T19" s="95">
        <v>5</v>
      </c>
      <c r="U19" s="95">
        <v>5</v>
      </c>
      <c r="V19" s="95">
        <v>4</v>
      </c>
    </row>
    <row r="20" spans="1:23" x14ac:dyDescent="0.2">
      <c r="A20" s="94">
        <v>43862.523833969906</v>
      </c>
      <c r="B20" s="95" t="s">
        <v>19</v>
      </c>
      <c r="C20" s="95" t="s">
        <v>20</v>
      </c>
      <c r="D20" s="95" t="s">
        <v>21</v>
      </c>
      <c r="E20" s="95" t="s">
        <v>25</v>
      </c>
      <c r="F20" s="95" t="s">
        <v>146</v>
      </c>
      <c r="G20" s="95" t="s">
        <v>133</v>
      </c>
      <c r="H20" s="95">
        <v>4</v>
      </c>
      <c r="I20" s="95">
        <v>4</v>
      </c>
      <c r="J20" s="95">
        <v>5</v>
      </c>
      <c r="K20" s="95">
        <v>4</v>
      </c>
      <c r="L20" s="95">
        <v>4</v>
      </c>
      <c r="M20" s="95">
        <v>5</v>
      </c>
      <c r="N20" s="95">
        <v>2</v>
      </c>
      <c r="O20" s="95">
        <v>4</v>
      </c>
      <c r="P20" s="95">
        <v>4</v>
      </c>
      <c r="Q20" s="95">
        <v>4</v>
      </c>
      <c r="R20" s="95">
        <v>4</v>
      </c>
      <c r="S20" s="95">
        <v>4</v>
      </c>
      <c r="T20" s="95">
        <v>5</v>
      </c>
      <c r="U20" s="95">
        <v>5</v>
      </c>
      <c r="V20" s="95">
        <v>5</v>
      </c>
      <c r="W20" s="95" t="s">
        <v>210</v>
      </c>
    </row>
    <row r="21" spans="1:23" x14ac:dyDescent="0.2">
      <c r="A21" s="94">
        <v>43862.573191388889</v>
      </c>
      <c r="B21" s="95" t="s">
        <v>23</v>
      </c>
      <c r="C21" s="95" t="s">
        <v>24</v>
      </c>
      <c r="D21" s="95" t="s">
        <v>21</v>
      </c>
      <c r="E21" s="95" t="s">
        <v>175</v>
      </c>
      <c r="F21" s="113" t="s">
        <v>175</v>
      </c>
      <c r="G21" s="95" t="s">
        <v>133</v>
      </c>
      <c r="H21" s="95">
        <v>4</v>
      </c>
      <c r="I21" s="95">
        <v>4</v>
      </c>
      <c r="J21" s="95">
        <v>5</v>
      </c>
      <c r="K21" s="95">
        <v>5</v>
      </c>
      <c r="L21" s="95">
        <v>4</v>
      </c>
      <c r="M21" s="95">
        <v>5</v>
      </c>
      <c r="N21" s="95">
        <v>2</v>
      </c>
      <c r="O21" s="95">
        <v>4</v>
      </c>
      <c r="P21" s="95">
        <v>5</v>
      </c>
      <c r="Q21" s="95">
        <v>5</v>
      </c>
      <c r="R21" s="95">
        <v>5</v>
      </c>
      <c r="S21" s="95">
        <v>5</v>
      </c>
      <c r="T21" s="95">
        <v>5</v>
      </c>
      <c r="U21" s="95">
        <v>5</v>
      </c>
      <c r="V21" s="95">
        <v>5</v>
      </c>
    </row>
    <row r="22" spans="1:23" x14ac:dyDescent="0.2">
      <c r="A22" s="94">
        <v>43862.839064768516</v>
      </c>
      <c r="B22" s="95" t="s">
        <v>23</v>
      </c>
      <c r="C22" s="95" t="s">
        <v>143</v>
      </c>
      <c r="D22" s="95" t="s">
        <v>125</v>
      </c>
      <c r="E22" s="95" t="s">
        <v>219</v>
      </c>
      <c r="F22" s="95" t="s">
        <v>188</v>
      </c>
      <c r="G22" s="95" t="s">
        <v>133</v>
      </c>
      <c r="H22" s="95">
        <v>5</v>
      </c>
      <c r="I22" s="95">
        <v>5</v>
      </c>
      <c r="J22" s="95">
        <v>5</v>
      </c>
      <c r="K22" s="95">
        <v>5</v>
      </c>
      <c r="L22" s="95">
        <v>5</v>
      </c>
      <c r="M22" s="95">
        <v>5</v>
      </c>
      <c r="N22" s="95">
        <v>3</v>
      </c>
      <c r="O22" s="95">
        <v>4</v>
      </c>
      <c r="P22" s="95">
        <v>5</v>
      </c>
      <c r="Q22" s="95">
        <v>5</v>
      </c>
      <c r="R22" s="95">
        <v>5</v>
      </c>
      <c r="S22" s="95">
        <v>5</v>
      </c>
      <c r="T22" s="95">
        <v>5</v>
      </c>
      <c r="U22" s="95">
        <v>5</v>
      </c>
      <c r="V22" s="95">
        <v>5</v>
      </c>
    </row>
    <row r="23" spans="1:23" x14ac:dyDescent="0.2">
      <c r="A23" s="94">
        <v>43863.646095729171</v>
      </c>
      <c r="B23" s="95" t="s">
        <v>19</v>
      </c>
      <c r="C23" s="95" t="s">
        <v>20</v>
      </c>
      <c r="D23" s="95" t="s">
        <v>21</v>
      </c>
      <c r="E23" s="95" t="s">
        <v>175</v>
      </c>
      <c r="F23" s="113" t="s">
        <v>175</v>
      </c>
      <c r="G23" s="95" t="s">
        <v>133</v>
      </c>
      <c r="H23" s="95">
        <v>5</v>
      </c>
      <c r="I23" s="95">
        <v>5</v>
      </c>
      <c r="J23" s="95">
        <v>5</v>
      </c>
      <c r="K23" s="95">
        <v>5</v>
      </c>
      <c r="L23" s="95">
        <v>5</v>
      </c>
      <c r="M23" s="95">
        <v>5</v>
      </c>
      <c r="N23" s="95">
        <v>2</v>
      </c>
      <c r="O23" s="95">
        <v>3</v>
      </c>
      <c r="P23" s="95">
        <v>4</v>
      </c>
      <c r="Q23" s="95">
        <v>4</v>
      </c>
      <c r="R23" s="95">
        <v>4</v>
      </c>
      <c r="S23" s="95">
        <v>5</v>
      </c>
      <c r="T23" s="95">
        <v>5</v>
      </c>
      <c r="U23" s="95">
        <v>4</v>
      </c>
      <c r="V23" s="95">
        <v>4</v>
      </c>
    </row>
    <row r="24" spans="1:23" x14ac:dyDescent="0.2">
      <c r="A24" s="94">
        <v>43864.420921192126</v>
      </c>
      <c r="B24" s="95" t="s">
        <v>23</v>
      </c>
      <c r="C24" s="95" t="s">
        <v>143</v>
      </c>
      <c r="D24" s="95" t="s">
        <v>125</v>
      </c>
      <c r="E24" s="113" t="s">
        <v>25</v>
      </c>
      <c r="F24" s="113" t="s">
        <v>196</v>
      </c>
      <c r="G24" s="95" t="s">
        <v>133</v>
      </c>
      <c r="H24" s="95">
        <v>5</v>
      </c>
      <c r="I24" s="95">
        <v>5</v>
      </c>
      <c r="J24" s="95">
        <v>5</v>
      </c>
      <c r="K24" s="95">
        <v>5</v>
      </c>
      <c r="L24" s="95">
        <v>5</v>
      </c>
      <c r="M24" s="95">
        <v>5</v>
      </c>
      <c r="N24" s="95">
        <v>1</v>
      </c>
      <c r="O24" s="95">
        <v>5</v>
      </c>
      <c r="P24" s="95">
        <v>5</v>
      </c>
      <c r="Q24" s="95">
        <v>5</v>
      </c>
      <c r="R24" s="95">
        <v>5</v>
      </c>
      <c r="S24" s="95">
        <v>5</v>
      </c>
      <c r="T24" s="95">
        <v>5</v>
      </c>
      <c r="U24" s="95">
        <v>5</v>
      </c>
      <c r="V24" s="95">
        <v>5</v>
      </c>
      <c r="W24" s="95" t="s">
        <v>231</v>
      </c>
    </row>
    <row r="25" spans="1:23" x14ac:dyDescent="0.2">
      <c r="A25" s="94">
        <v>43864.475506076385</v>
      </c>
      <c r="B25" s="95" t="s">
        <v>23</v>
      </c>
      <c r="C25" s="95" t="s">
        <v>20</v>
      </c>
      <c r="D25" s="95" t="s">
        <v>21</v>
      </c>
      <c r="E25" s="95" t="s">
        <v>134</v>
      </c>
      <c r="F25" s="113" t="s">
        <v>200</v>
      </c>
      <c r="G25" s="95" t="s">
        <v>133</v>
      </c>
      <c r="H25" s="95">
        <v>5</v>
      </c>
      <c r="I25" s="95">
        <v>5</v>
      </c>
      <c r="J25" s="95">
        <v>5</v>
      </c>
      <c r="K25" s="95">
        <v>5</v>
      </c>
      <c r="L25" s="95">
        <v>5</v>
      </c>
      <c r="M25" s="95">
        <v>5</v>
      </c>
      <c r="N25" s="95">
        <v>5</v>
      </c>
      <c r="O25" s="95">
        <v>5</v>
      </c>
      <c r="P25" s="95">
        <v>5</v>
      </c>
      <c r="Q25" s="95">
        <v>5</v>
      </c>
      <c r="R25" s="95">
        <v>5</v>
      </c>
      <c r="S25" s="95">
        <v>5</v>
      </c>
      <c r="T25" s="95">
        <v>5</v>
      </c>
      <c r="U25" s="95">
        <v>5</v>
      </c>
      <c r="V25" s="95">
        <v>5</v>
      </c>
      <c r="W25" s="95" t="s">
        <v>28</v>
      </c>
    </row>
    <row r="26" spans="1:23" x14ac:dyDescent="0.2">
      <c r="A26" s="94">
        <v>43864.508381087959</v>
      </c>
      <c r="B26" s="95" t="s">
        <v>19</v>
      </c>
      <c r="C26" s="95" t="s">
        <v>20</v>
      </c>
      <c r="D26" s="95" t="s">
        <v>21</v>
      </c>
      <c r="E26" s="113" t="s">
        <v>172</v>
      </c>
      <c r="F26" s="95" t="s">
        <v>167</v>
      </c>
      <c r="G26" s="95" t="s">
        <v>133</v>
      </c>
      <c r="H26" s="95">
        <v>3</v>
      </c>
      <c r="I26" s="95">
        <v>4</v>
      </c>
      <c r="J26" s="95">
        <v>4</v>
      </c>
      <c r="K26" s="95">
        <v>3</v>
      </c>
      <c r="L26" s="95">
        <v>3</v>
      </c>
      <c r="M26" s="95">
        <v>4</v>
      </c>
      <c r="N26" s="95">
        <v>2</v>
      </c>
      <c r="O26" s="95">
        <v>3</v>
      </c>
      <c r="P26" s="95">
        <v>4</v>
      </c>
      <c r="Q26" s="95">
        <v>4</v>
      </c>
      <c r="R26" s="95">
        <v>4</v>
      </c>
      <c r="S26" s="95">
        <v>5</v>
      </c>
      <c r="T26" s="95">
        <v>5</v>
      </c>
      <c r="U26" s="95">
        <v>4</v>
      </c>
      <c r="V26" s="95">
        <v>4</v>
      </c>
      <c r="W26" s="95" t="s">
        <v>232</v>
      </c>
    </row>
    <row r="27" spans="1:23" x14ac:dyDescent="0.2">
      <c r="A27" s="94">
        <v>43864.757443194445</v>
      </c>
      <c r="B27" s="95" t="s">
        <v>19</v>
      </c>
      <c r="C27" s="95" t="s">
        <v>20</v>
      </c>
      <c r="D27" s="95" t="s">
        <v>21</v>
      </c>
      <c r="E27" s="95" t="s">
        <v>135</v>
      </c>
      <c r="F27" s="113" t="s">
        <v>234</v>
      </c>
      <c r="G27" s="95" t="s">
        <v>133</v>
      </c>
      <c r="H27" s="95">
        <v>4</v>
      </c>
      <c r="I27" s="95">
        <v>2</v>
      </c>
      <c r="J27" s="95">
        <v>3</v>
      </c>
      <c r="K27" s="95">
        <v>3</v>
      </c>
      <c r="L27" s="95">
        <v>3</v>
      </c>
      <c r="M27" s="95">
        <v>4</v>
      </c>
      <c r="N27" s="95">
        <v>2</v>
      </c>
      <c r="O27" s="95">
        <v>3</v>
      </c>
      <c r="P27" s="95">
        <v>3</v>
      </c>
      <c r="Q27" s="95">
        <v>3</v>
      </c>
      <c r="R27" s="95">
        <v>3</v>
      </c>
      <c r="S27" s="95">
        <v>4</v>
      </c>
      <c r="T27" s="95">
        <v>4</v>
      </c>
      <c r="U27" s="95">
        <v>4</v>
      </c>
      <c r="V27" s="95">
        <v>4</v>
      </c>
    </row>
    <row r="28" spans="1:23" x14ac:dyDescent="0.2">
      <c r="A28" s="94">
        <v>43864.913228229168</v>
      </c>
      <c r="B28" s="95" t="s">
        <v>19</v>
      </c>
      <c r="C28" s="95" t="s">
        <v>20</v>
      </c>
      <c r="D28" s="95" t="s">
        <v>21</v>
      </c>
      <c r="E28" s="113" t="s">
        <v>172</v>
      </c>
      <c r="F28" s="95" t="s">
        <v>237</v>
      </c>
      <c r="G28" s="95" t="s">
        <v>133</v>
      </c>
      <c r="H28" s="95">
        <v>5</v>
      </c>
      <c r="I28" s="95">
        <v>5</v>
      </c>
      <c r="J28" s="95">
        <v>5</v>
      </c>
      <c r="K28" s="95">
        <v>5</v>
      </c>
      <c r="L28" s="95">
        <v>5</v>
      </c>
      <c r="M28" s="95">
        <v>5</v>
      </c>
      <c r="N28" s="95">
        <v>5</v>
      </c>
      <c r="O28" s="95">
        <v>5</v>
      </c>
      <c r="P28" s="95">
        <v>5</v>
      </c>
      <c r="Q28" s="95">
        <v>5</v>
      </c>
      <c r="R28" s="95">
        <v>5</v>
      </c>
      <c r="S28" s="95">
        <v>5</v>
      </c>
      <c r="T28" s="95">
        <v>5</v>
      </c>
      <c r="U28" s="95">
        <v>5</v>
      </c>
      <c r="V28" s="95">
        <v>5</v>
      </c>
    </row>
    <row r="29" spans="1:23" x14ac:dyDescent="0.2">
      <c r="A29" s="94">
        <v>43867.843243148149</v>
      </c>
      <c r="B29" s="95" t="s">
        <v>19</v>
      </c>
      <c r="C29" s="95" t="s">
        <v>20</v>
      </c>
      <c r="D29" s="95" t="s">
        <v>21</v>
      </c>
      <c r="E29" s="113" t="s">
        <v>172</v>
      </c>
      <c r="F29" s="95" t="s">
        <v>156</v>
      </c>
      <c r="G29" s="95" t="s">
        <v>133</v>
      </c>
      <c r="H29" s="95">
        <v>5</v>
      </c>
      <c r="I29" s="95">
        <v>5</v>
      </c>
      <c r="J29" s="95">
        <v>5</v>
      </c>
      <c r="K29" s="95">
        <v>5</v>
      </c>
      <c r="L29" s="95">
        <v>5</v>
      </c>
      <c r="M29" s="95">
        <v>5</v>
      </c>
      <c r="N29" s="95">
        <v>2</v>
      </c>
      <c r="O29" s="95">
        <v>4</v>
      </c>
      <c r="P29" s="95">
        <v>3</v>
      </c>
      <c r="Q29" s="95">
        <v>5</v>
      </c>
      <c r="R29" s="95">
        <v>5</v>
      </c>
      <c r="S29" s="95">
        <v>5</v>
      </c>
      <c r="T29" s="95">
        <v>5</v>
      </c>
      <c r="U29" s="95">
        <v>5</v>
      </c>
      <c r="V29" s="95">
        <v>5</v>
      </c>
    </row>
    <row r="30" spans="1:23" x14ac:dyDescent="0.2">
      <c r="A30" s="94">
        <v>43868.598411585648</v>
      </c>
      <c r="B30" s="95" t="s">
        <v>23</v>
      </c>
      <c r="C30" s="95" t="s">
        <v>20</v>
      </c>
      <c r="D30" s="95" t="s">
        <v>21</v>
      </c>
      <c r="E30" s="95" t="s">
        <v>175</v>
      </c>
      <c r="F30" s="95" t="s">
        <v>175</v>
      </c>
      <c r="G30" s="95" t="s">
        <v>133</v>
      </c>
      <c r="H30" s="95">
        <v>4</v>
      </c>
      <c r="I30" s="95">
        <v>3</v>
      </c>
      <c r="J30" s="95">
        <v>4</v>
      </c>
      <c r="K30" s="95">
        <v>4</v>
      </c>
      <c r="L30" s="95">
        <v>4</v>
      </c>
      <c r="M30" s="95">
        <v>4</v>
      </c>
      <c r="N30" s="95">
        <v>3</v>
      </c>
      <c r="O30" s="95">
        <v>5</v>
      </c>
      <c r="P30" s="95">
        <v>5</v>
      </c>
      <c r="Q30" s="95">
        <v>5</v>
      </c>
      <c r="R30" s="95">
        <v>5</v>
      </c>
      <c r="S30" s="95">
        <v>5</v>
      </c>
      <c r="T30" s="95">
        <v>5</v>
      </c>
      <c r="U30" s="95">
        <v>5</v>
      </c>
      <c r="V30" s="95">
        <v>5</v>
      </c>
    </row>
    <row r="31" spans="1:23" x14ac:dyDescent="0.2">
      <c r="A31" s="94">
        <v>43868.598723645831</v>
      </c>
      <c r="B31" s="95" t="s">
        <v>23</v>
      </c>
      <c r="C31" s="95" t="s">
        <v>20</v>
      </c>
      <c r="D31" s="95" t="s">
        <v>21</v>
      </c>
      <c r="E31" s="95" t="s">
        <v>175</v>
      </c>
      <c r="F31" s="95" t="s">
        <v>175</v>
      </c>
      <c r="G31" s="95" t="s">
        <v>133</v>
      </c>
      <c r="H31" s="95">
        <v>4</v>
      </c>
      <c r="I31" s="95">
        <v>4</v>
      </c>
      <c r="J31" s="95">
        <v>4</v>
      </c>
      <c r="K31" s="95">
        <v>4</v>
      </c>
      <c r="L31" s="95">
        <v>4</v>
      </c>
      <c r="M31" s="95">
        <v>4</v>
      </c>
      <c r="N31" s="95">
        <v>4</v>
      </c>
      <c r="O31" s="95">
        <v>4</v>
      </c>
      <c r="P31" s="95">
        <v>5</v>
      </c>
      <c r="Q31" s="95">
        <v>5</v>
      </c>
      <c r="R31" s="95">
        <v>5</v>
      </c>
      <c r="S31" s="95">
        <v>5</v>
      </c>
      <c r="T31" s="95">
        <v>5</v>
      </c>
      <c r="U31" s="95">
        <v>5</v>
      </c>
      <c r="V31" s="95">
        <v>4</v>
      </c>
    </row>
    <row r="32" spans="1:23" x14ac:dyDescent="0.2">
      <c r="A32" s="94">
        <v>43868.732655462962</v>
      </c>
      <c r="B32" s="95" t="s">
        <v>23</v>
      </c>
      <c r="C32" s="95" t="s">
        <v>24</v>
      </c>
      <c r="D32" s="95" t="s">
        <v>125</v>
      </c>
      <c r="E32" s="95" t="s">
        <v>25</v>
      </c>
      <c r="F32" s="95" t="s">
        <v>188</v>
      </c>
      <c r="G32" s="95" t="s">
        <v>133</v>
      </c>
      <c r="H32" s="95">
        <v>5</v>
      </c>
      <c r="I32" s="95">
        <v>5</v>
      </c>
      <c r="J32" s="95">
        <v>5</v>
      </c>
      <c r="K32" s="95">
        <v>5</v>
      </c>
      <c r="L32" s="95">
        <v>5</v>
      </c>
      <c r="M32" s="95">
        <v>5</v>
      </c>
      <c r="N32" s="95">
        <v>2</v>
      </c>
      <c r="O32" s="95">
        <v>4</v>
      </c>
      <c r="P32" s="95">
        <v>4</v>
      </c>
      <c r="Q32" s="95">
        <v>4</v>
      </c>
      <c r="R32" s="95">
        <v>4</v>
      </c>
      <c r="S32" s="95">
        <v>5</v>
      </c>
      <c r="T32" s="95">
        <v>5</v>
      </c>
      <c r="U32" s="95">
        <v>5</v>
      </c>
      <c r="V32" s="95">
        <v>5</v>
      </c>
      <c r="W32" s="95" t="s">
        <v>256</v>
      </c>
    </row>
    <row r="33" spans="1:22" ht="23.25" x14ac:dyDescent="0.2">
      <c r="H33" s="1">
        <f>AVERAGE(H2:H32)</f>
        <v>4.5483870967741939</v>
      </c>
      <c r="I33" s="1">
        <f t="shared" ref="I33:V33" si="0">AVERAGE(I2:I32)</f>
        <v>4.580645161290323</v>
      </c>
      <c r="J33" s="1">
        <f t="shared" si="0"/>
        <v>4.645161290322581</v>
      </c>
      <c r="K33" s="1">
        <f t="shared" si="0"/>
        <v>4.5483870967741939</v>
      </c>
      <c r="L33" s="1">
        <f t="shared" si="0"/>
        <v>4.580645161290323</v>
      </c>
      <c r="M33" s="1">
        <f t="shared" si="0"/>
        <v>4.741935483870968</v>
      </c>
      <c r="N33" s="1">
        <f t="shared" si="0"/>
        <v>3.161290322580645</v>
      </c>
      <c r="O33" s="1">
        <f t="shared" si="0"/>
        <v>4.193548387096774</v>
      </c>
      <c r="P33" s="1">
        <f t="shared" si="0"/>
        <v>4.4838709677419351</v>
      </c>
      <c r="Q33" s="1">
        <f t="shared" si="0"/>
        <v>4.5483870967741939</v>
      </c>
      <c r="R33" s="1">
        <f t="shared" si="0"/>
        <v>4.4838709677419351</v>
      </c>
      <c r="S33" s="1">
        <f t="shared" si="0"/>
        <v>4.580645161290323</v>
      </c>
      <c r="T33" s="1">
        <f t="shared" si="0"/>
        <v>4.806451612903226</v>
      </c>
      <c r="U33" s="1">
        <f t="shared" si="0"/>
        <v>4.709677419354839</v>
      </c>
      <c r="V33" s="1">
        <f t="shared" si="0"/>
        <v>4.774193548387097</v>
      </c>
    </row>
    <row r="34" spans="1:22" ht="23.25" x14ac:dyDescent="0.2">
      <c r="H34" s="2">
        <f>STDEV(H2:H32)</f>
        <v>0.6752140242135245</v>
      </c>
      <c r="I34" s="2">
        <f t="shared" ref="I34:V34" si="1">STDEV(I2:I32)</f>
        <v>0.71991636312315588</v>
      </c>
      <c r="J34" s="2">
        <f t="shared" si="1"/>
        <v>0.55065942873214635</v>
      </c>
      <c r="K34" s="2">
        <f t="shared" si="1"/>
        <v>0.6752140242135245</v>
      </c>
      <c r="L34" s="2">
        <f t="shared" si="1"/>
        <v>0.672021505032246</v>
      </c>
      <c r="M34" s="2">
        <f t="shared" si="1"/>
        <v>0.4448027229745693</v>
      </c>
      <c r="N34" s="2">
        <f t="shared" si="1"/>
        <v>1.3190090773897498</v>
      </c>
      <c r="O34" s="2">
        <f t="shared" si="1"/>
        <v>0.70329485702227312</v>
      </c>
      <c r="P34" s="2">
        <f t="shared" si="1"/>
        <v>0.67680463660426593</v>
      </c>
      <c r="Q34" s="2">
        <f t="shared" si="1"/>
        <v>0.62389687595623955</v>
      </c>
      <c r="R34" s="2">
        <f t="shared" si="1"/>
        <v>0.67680463660426593</v>
      </c>
      <c r="S34" s="2">
        <f t="shared" si="1"/>
        <v>0.80722543519502965</v>
      </c>
      <c r="T34" s="2">
        <f t="shared" si="1"/>
        <v>0.47744841527364196</v>
      </c>
      <c r="U34" s="2">
        <f t="shared" si="1"/>
        <v>0.52874369260835441</v>
      </c>
      <c r="V34" s="2">
        <f t="shared" si="1"/>
        <v>0.4250237185032415</v>
      </c>
    </row>
    <row r="35" spans="1:22" ht="23.25" x14ac:dyDescent="0.2">
      <c r="H35" s="50">
        <f>AVERAGE(H27:H34)</f>
        <v>4.0279501401234645</v>
      </c>
      <c r="I35" s="50">
        <f t="shared" ref="I35:V35" si="2">AVERAGE(I27:I34)</f>
        <v>3.6625701905516848</v>
      </c>
      <c r="J35" s="50">
        <f t="shared" si="2"/>
        <v>3.8994775898818408</v>
      </c>
      <c r="K35" s="50">
        <f t="shared" si="2"/>
        <v>3.9029501401234645</v>
      </c>
      <c r="L35" s="50">
        <f t="shared" si="2"/>
        <v>3.906583333290321</v>
      </c>
      <c r="M35" s="50">
        <f t="shared" si="2"/>
        <v>4.0233422758556925</v>
      </c>
      <c r="N35" s="50">
        <f t="shared" si="2"/>
        <v>2.8100374249962994</v>
      </c>
      <c r="O35" s="50">
        <f t="shared" si="2"/>
        <v>3.7371054055148809</v>
      </c>
      <c r="P35" s="50">
        <f t="shared" si="2"/>
        <v>3.7700844505432753</v>
      </c>
      <c r="Q35" s="50">
        <f t="shared" si="2"/>
        <v>4.0215354965913042</v>
      </c>
      <c r="R35" s="50">
        <f t="shared" si="2"/>
        <v>4.0200844505432753</v>
      </c>
      <c r="S35" s="50">
        <f t="shared" si="2"/>
        <v>4.2984838245606687</v>
      </c>
      <c r="T35" s="50">
        <f t="shared" si="2"/>
        <v>4.2854875035221083</v>
      </c>
      <c r="U35" s="50">
        <f t="shared" si="2"/>
        <v>4.2798026389953989</v>
      </c>
      <c r="V35" s="50">
        <f t="shared" si="2"/>
        <v>4.1499021583612921</v>
      </c>
    </row>
    <row r="36" spans="1:22" ht="23.25" x14ac:dyDescent="0.2">
      <c r="H36" s="50">
        <f>STDEV(H2:H32)</f>
        <v>0.6752140242135245</v>
      </c>
      <c r="I36" s="50">
        <f t="shared" ref="I36:V36" si="3">STDEV(I2:I32)</f>
        <v>0.71991636312315588</v>
      </c>
      <c r="J36" s="50">
        <f t="shared" si="3"/>
        <v>0.55065942873214635</v>
      </c>
      <c r="K36" s="50">
        <f t="shared" si="3"/>
        <v>0.6752140242135245</v>
      </c>
      <c r="L36" s="50">
        <f t="shared" si="3"/>
        <v>0.672021505032246</v>
      </c>
      <c r="M36" s="50">
        <f t="shared" si="3"/>
        <v>0.4448027229745693</v>
      </c>
      <c r="N36" s="50">
        <f t="shared" si="3"/>
        <v>1.3190090773897498</v>
      </c>
      <c r="O36" s="50">
        <f t="shared" si="3"/>
        <v>0.70329485702227312</v>
      </c>
      <c r="P36" s="50">
        <f t="shared" si="3"/>
        <v>0.67680463660426593</v>
      </c>
      <c r="Q36" s="50">
        <f t="shared" si="3"/>
        <v>0.62389687595623955</v>
      </c>
      <c r="R36" s="50">
        <f t="shared" si="3"/>
        <v>0.67680463660426593</v>
      </c>
      <c r="S36" s="50">
        <f t="shared" si="3"/>
        <v>0.80722543519502965</v>
      </c>
      <c r="T36" s="50">
        <f t="shared" si="3"/>
        <v>0.47744841527364196</v>
      </c>
      <c r="U36" s="50">
        <f t="shared" si="3"/>
        <v>0.52874369260835441</v>
      </c>
      <c r="V36" s="50">
        <f t="shared" si="3"/>
        <v>0.4250237185032415</v>
      </c>
    </row>
    <row r="38" spans="1:22" ht="24" x14ac:dyDescent="0.55000000000000004">
      <c r="A38" s="107" t="s">
        <v>19</v>
      </c>
      <c r="B38" s="108">
        <f>COUNTIF(B2:B36,"ชาย")</f>
        <v>15</v>
      </c>
    </row>
    <row r="39" spans="1:22" ht="24" x14ac:dyDescent="0.55000000000000004">
      <c r="A39" s="107" t="s">
        <v>23</v>
      </c>
      <c r="B39" s="108">
        <f>COUNTIF(B2:B36,"หญิง")</f>
        <v>16</v>
      </c>
    </row>
    <row r="40" spans="1:22" ht="24" x14ac:dyDescent="0.55000000000000004">
      <c r="A40" s="109"/>
      <c r="B40" s="110">
        <f>SUM(B38:B39)</f>
        <v>31</v>
      </c>
    </row>
    <row r="41" spans="1:22" x14ac:dyDescent="0.2">
      <c r="A41" s="94"/>
      <c r="B41" s="95"/>
    </row>
    <row r="42" spans="1:22" ht="24" x14ac:dyDescent="0.55000000000000004">
      <c r="A42" s="107" t="s">
        <v>20</v>
      </c>
      <c r="B42" s="108">
        <f>COUNTIF(C2:C36,"20-30 ปี")</f>
        <v>21</v>
      </c>
    </row>
    <row r="43" spans="1:22" ht="24" x14ac:dyDescent="0.55000000000000004">
      <c r="A43" s="107" t="s">
        <v>24</v>
      </c>
      <c r="B43" s="108">
        <f>COUNTIF(C2:C36,"31-40 ปี")</f>
        <v>6</v>
      </c>
    </row>
    <row r="44" spans="1:22" ht="24" x14ac:dyDescent="0.55000000000000004">
      <c r="A44" s="107" t="s">
        <v>143</v>
      </c>
      <c r="B44" s="108">
        <f>COUNTIF(C2:C36,"41-50 ปี")</f>
        <v>4</v>
      </c>
    </row>
    <row r="45" spans="1:22" ht="24" x14ac:dyDescent="0.55000000000000004">
      <c r="A45" s="109"/>
      <c r="B45" s="110">
        <f>SUBTOTAL(9,B42:B44)</f>
        <v>31</v>
      </c>
    </row>
    <row r="46" spans="1:22" x14ac:dyDescent="0.2">
      <c r="A46" s="94"/>
      <c r="B46" s="95"/>
    </row>
    <row r="47" spans="1:22" ht="24" x14ac:dyDescent="0.55000000000000004">
      <c r="A47" s="112" t="s">
        <v>125</v>
      </c>
      <c r="B47" s="108">
        <f>COUNTIF(D2:D37,"ปริญญาเอก")</f>
        <v>3</v>
      </c>
    </row>
    <row r="48" spans="1:22" ht="24" x14ac:dyDescent="0.55000000000000004">
      <c r="A48" s="112" t="s">
        <v>21</v>
      </c>
      <c r="B48" s="108">
        <f>COUNTIF(D2:D37,"ปริญญาโท")</f>
        <v>28</v>
      </c>
    </row>
    <row r="49" spans="1:2" ht="24" x14ac:dyDescent="0.55000000000000004">
      <c r="A49" s="109"/>
      <c r="B49" s="110">
        <f>SUM(B47:B48)</f>
        <v>31</v>
      </c>
    </row>
    <row r="50" spans="1:2" x14ac:dyDescent="0.2">
      <c r="A50" s="94"/>
      <c r="B50" s="95"/>
    </row>
    <row r="51" spans="1:2" ht="24" x14ac:dyDescent="0.55000000000000004">
      <c r="A51" s="118" t="s">
        <v>268</v>
      </c>
      <c r="B51" s="95"/>
    </row>
    <row r="52" spans="1:2" ht="24" x14ac:dyDescent="0.55000000000000004">
      <c r="A52" s="112" t="s">
        <v>134</v>
      </c>
      <c r="B52" s="108">
        <f>COUNTIF(E2:E37,"บริหารธุรกิจ")</f>
        <v>6</v>
      </c>
    </row>
    <row r="53" spans="1:2" ht="24" x14ac:dyDescent="0.55000000000000004">
      <c r="A53" s="112" t="s">
        <v>25</v>
      </c>
      <c r="B53" s="108">
        <f>COUNTIF(E2:E37,"ศึกษาศาสตร์")</f>
        <v>5</v>
      </c>
    </row>
    <row r="54" spans="1:2" ht="24" x14ac:dyDescent="0.55000000000000004">
      <c r="A54" s="112" t="s">
        <v>175</v>
      </c>
      <c r="B54" s="108">
        <f>COUNTIF(E2:E38,"พยาบาลศาสตร์")</f>
        <v>5</v>
      </c>
    </row>
    <row r="55" spans="1:2" ht="24" x14ac:dyDescent="0.55000000000000004">
      <c r="A55" s="112" t="s">
        <v>145</v>
      </c>
      <c r="B55" s="108">
        <f>COUNTIF(E2:E41,"มนุษยศาสตร์")</f>
        <v>1</v>
      </c>
    </row>
    <row r="56" spans="1:2" ht="24" x14ac:dyDescent="0.55000000000000004">
      <c r="A56" s="112" t="s">
        <v>172</v>
      </c>
      <c r="B56" s="108">
        <f>COUNTIF(E2:E32,"เกษตรศาสตร์ ทรัพยากรธรรมชาติและสิ่งแวดล้อม")</f>
        <v>5</v>
      </c>
    </row>
    <row r="57" spans="1:2" ht="24" x14ac:dyDescent="0.55000000000000004">
      <c r="A57" s="112" t="s">
        <v>135</v>
      </c>
      <c r="B57" s="108">
        <f>COUNTIF(E2:E46,"พยาบาลศาสตร์")</f>
        <v>5</v>
      </c>
    </row>
    <row r="58" spans="1:2" ht="24" x14ac:dyDescent="0.55000000000000004">
      <c r="A58" s="112" t="s">
        <v>131</v>
      </c>
      <c r="B58" s="108">
        <f>COUNTIF(E2:E47,"สาธารณสุขศาสตร์")</f>
        <v>4</v>
      </c>
    </row>
    <row r="59" spans="1:2" ht="24" x14ac:dyDescent="0.55000000000000004">
      <c r="A59" s="109"/>
      <c r="B59" s="110">
        <f>SUBTOTAL(9,B52:B58)</f>
        <v>31</v>
      </c>
    </row>
    <row r="60" spans="1:2" ht="24" x14ac:dyDescent="0.55000000000000004">
      <c r="A60" s="118" t="s">
        <v>269</v>
      </c>
      <c r="B60" s="95"/>
    </row>
    <row r="61" spans="1:2" ht="27.75" x14ac:dyDescent="0.65">
      <c r="A61" s="121" t="s">
        <v>152</v>
      </c>
      <c r="B61" s="120">
        <f>COUNTIF(F2:F49,"วิศวกรรมโยธา")</f>
        <v>2</v>
      </c>
    </row>
    <row r="62" spans="1:2" ht="27.75" x14ac:dyDescent="0.65">
      <c r="A62" s="121" t="s">
        <v>134</v>
      </c>
      <c r="B62" s="120">
        <f>COUNTIF(F2:F55,"บริหารธุรกิจ")</f>
        <v>6</v>
      </c>
    </row>
    <row r="63" spans="1:2" ht="27.75" x14ac:dyDescent="0.65">
      <c r="A63" s="121" t="s">
        <v>205</v>
      </c>
      <c r="B63" s="120">
        <v>4</v>
      </c>
    </row>
    <row r="64" spans="1:2" ht="27.75" x14ac:dyDescent="0.65">
      <c r="A64" s="121" t="s">
        <v>156</v>
      </c>
      <c r="B64" s="120">
        <f>COUNTIF(F2:F60,"สัตวศาสตร์")</f>
        <v>3</v>
      </c>
    </row>
    <row r="65" spans="1:2" ht="27.75" x14ac:dyDescent="0.65">
      <c r="A65" s="121" t="s">
        <v>124</v>
      </c>
      <c r="B65" s="120">
        <f>COUNTIF(F2:F61,"พัฒนศึกษา")</f>
        <v>1</v>
      </c>
    </row>
    <row r="66" spans="1:2" ht="27.75" x14ac:dyDescent="0.65">
      <c r="A66" s="121" t="s">
        <v>146</v>
      </c>
      <c r="B66" s="120">
        <f>COUNTIF(F2:F62,"ภาษาไทย")</f>
        <v>2</v>
      </c>
    </row>
    <row r="67" spans="1:2" ht="27.75" x14ac:dyDescent="0.65">
      <c r="A67" s="121" t="s">
        <v>204</v>
      </c>
      <c r="B67" s="120">
        <f>COUNTIF(F2:F64,"คติชนวิทยา")</f>
        <v>1</v>
      </c>
    </row>
    <row r="68" spans="1:2" ht="27.75" x14ac:dyDescent="0.65">
      <c r="A68" s="121" t="s">
        <v>127</v>
      </c>
      <c r="B68" s="120">
        <f>COUNTIF(F2:F63,"เทคโนโลยีและสื่อสารการศึกษา")</f>
        <v>1</v>
      </c>
    </row>
    <row r="69" spans="1:2" ht="27.75" x14ac:dyDescent="0.65">
      <c r="A69" s="121" t="s">
        <v>196</v>
      </c>
      <c r="B69" s="120">
        <f>COUNTIF(F2:F63,"การบริหารการศึกษา")</f>
        <v>1</v>
      </c>
    </row>
    <row r="70" spans="1:2" ht="27.75" x14ac:dyDescent="0.65">
      <c r="A70" s="121" t="s">
        <v>200</v>
      </c>
      <c r="B70" s="120">
        <v>1</v>
      </c>
    </row>
    <row r="71" spans="1:2" ht="27.75" x14ac:dyDescent="0.65">
      <c r="A71" s="121" t="s">
        <v>167</v>
      </c>
      <c r="B71" s="120">
        <v>1</v>
      </c>
    </row>
    <row r="72" spans="1:2" ht="27.75" x14ac:dyDescent="0.65">
      <c r="A72" s="121" t="s">
        <v>234</v>
      </c>
      <c r="B72" s="120">
        <v>1</v>
      </c>
    </row>
    <row r="73" spans="1:2" ht="27.75" x14ac:dyDescent="0.65">
      <c r="A73" s="121" t="s">
        <v>237</v>
      </c>
      <c r="B73" s="120">
        <f>COUNTIF(F2:F68,"วิทยาศาสตร์การประมง")</f>
        <v>1</v>
      </c>
    </row>
    <row r="74" spans="1:2" ht="27.75" x14ac:dyDescent="0.65">
      <c r="A74" s="121" t="s">
        <v>175</v>
      </c>
      <c r="B74" s="120">
        <v>4</v>
      </c>
    </row>
    <row r="75" spans="1:2" ht="27.75" x14ac:dyDescent="0.65">
      <c r="A75" s="121" t="s">
        <v>188</v>
      </c>
      <c r="B75" s="120">
        <f>COUNTIF(F2:F49,"วิจัยและประเมินผลการศึกษา")</f>
        <v>2</v>
      </c>
    </row>
    <row r="76" spans="1:2" ht="24" customHeight="1" x14ac:dyDescent="0.2">
      <c r="B76" s="123">
        <f>SUBTOTAL(9,B61:B75)</f>
        <v>31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</sheetPr>
  <dimension ref="A1:W188"/>
  <sheetViews>
    <sheetView topLeftCell="G1" zoomScale="70" zoomScaleNormal="70" workbookViewId="0">
      <pane ySplit="360" activePane="bottomLeft"/>
      <selection pane="bottomLeft" activeCell="W16" sqref="W16"/>
    </sheetView>
  </sheetViews>
  <sheetFormatPr defaultColWidth="14.42578125" defaultRowHeight="12.75" x14ac:dyDescent="0.2"/>
  <cols>
    <col min="1" max="23" width="21.5703125" customWidth="1"/>
  </cols>
  <sheetData>
    <row r="1" spans="1:23" x14ac:dyDescent="0.2">
      <c r="A1" s="93" t="s">
        <v>112</v>
      </c>
      <c r="B1" s="93" t="s">
        <v>0</v>
      </c>
      <c r="C1" s="93" t="s">
        <v>1</v>
      </c>
      <c r="D1" s="93" t="s">
        <v>2</v>
      </c>
      <c r="E1" s="93" t="s">
        <v>3</v>
      </c>
      <c r="F1" s="93" t="s">
        <v>4</v>
      </c>
      <c r="G1" s="93" t="s">
        <v>5</v>
      </c>
      <c r="H1" s="93" t="s">
        <v>6</v>
      </c>
      <c r="I1" s="93" t="s">
        <v>7</v>
      </c>
      <c r="J1" s="93" t="s">
        <v>8</v>
      </c>
      <c r="K1" s="93" t="s">
        <v>113</v>
      </c>
      <c r="L1" s="93" t="s">
        <v>114</v>
      </c>
      <c r="M1" s="93" t="s">
        <v>115</v>
      </c>
      <c r="N1" s="93" t="s">
        <v>116</v>
      </c>
      <c r="O1" s="93" t="s">
        <v>117</v>
      </c>
      <c r="P1" s="93" t="s">
        <v>103</v>
      </c>
      <c r="Q1" s="93" t="s">
        <v>13</v>
      </c>
      <c r="R1" s="93" t="s">
        <v>118</v>
      </c>
      <c r="S1" s="93" t="s">
        <v>15</v>
      </c>
      <c r="T1" s="93" t="s">
        <v>119</v>
      </c>
      <c r="U1" s="93" t="s">
        <v>120</v>
      </c>
      <c r="V1" s="93" t="s">
        <v>121</v>
      </c>
      <c r="W1" s="93" t="s">
        <v>240</v>
      </c>
    </row>
    <row r="2" spans="1:23" x14ac:dyDescent="0.2">
      <c r="A2" s="94">
        <v>43862.441653923612</v>
      </c>
      <c r="B2" s="95" t="s">
        <v>19</v>
      </c>
      <c r="C2" s="95" t="s">
        <v>24</v>
      </c>
      <c r="D2" s="95" t="s">
        <v>21</v>
      </c>
      <c r="E2" s="95" t="s">
        <v>131</v>
      </c>
      <c r="F2" s="95" t="s">
        <v>162</v>
      </c>
      <c r="G2" s="95" t="s">
        <v>163</v>
      </c>
      <c r="H2" s="95">
        <v>5</v>
      </c>
      <c r="I2" s="95">
        <v>5</v>
      </c>
      <c r="J2" s="95">
        <v>5</v>
      </c>
      <c r="K2" s="95">
        <v>5</v>
      </c>
      <c r="L2" s="95">
        <v>5</v>
      </c>
      <c r="M2" s="95">
        <v>5</v>
      </c>
      <c r="N2" s="95">
        <v>5</v>
      </c>
      <c r="O2" s="95">
        <v>5</v>
      </c>
      <c r="P2" s="95">
        <v>5</v>
      </c>
      <c r="Q2" s="95">
        <v>5</v>
      </c>
      <c r="R2" s="95">
        <v>5</v>
      </c>
      <c r="S2" s="95">
        <v>5</v>
      </c>
      <c r="T2" s="95">
        <v>5</v>
      </c>
      <c r="U2" s="95">
        <v>5</v>
      </c>
      <c r="V2" s="95">
        <v>5</v>
      </c>
      <c r="W2" s="95" t="s">
        <v>164</v>
      </c>
    </row>
    <row r="3" spans="1:23" x14ac:dyDescent="0.2">
      <c r="A3" s="94">
        <v>43862.45026356481</v>
      </c>
      <c r="B3" s="95" t="s">
        <v>19</v>
      </c>
      <c r="C3" s="95" t="s">
        <v>24</v>
      </c>
      <c r="D3" s="95" t="s">
        <v>21</v>
      </c>
      <c r="E3" s="95" t="s">
        <v>131</v>
      </c>
      <c r="F3" s="95" t="s">
        <v>152</v>
      </c>
      <c r="G3" s="95" t="s">
        <v>163</v>
      </c>
      <c r="H3" s="95">
        <v>5</v>
      </c>
      <c r="I3" s="95">
        <v>5</v>
      </c>
      <c r="J3" s="95">
        <v>5</v>
      </c>
      <c r="K3" s="95">
        <v>5</v>
      </c>
      <c r="L3" s="95">
        <v>5</v>
      </c>
      <c r="M3" s="95">
        <v>5</v>
      </c>
      <c r="N3" s="95">
        <v>5</v>
      </c>
      <c r="O3" s="95">
        <v>5</v>
      </c>
      <c r="P3" s="95">
        <v>5</v>
      </c>
      <c r="Q3" s="95">
        <v>5</v>
      </c>
      <c r="R3" s="95">
        <v>5</v>
      </c>
      <c r="S3" s="95">
        <v>5</v>
      </c>
      <c r="T3" s="95">
        <v>5</v>
      </c>
      <c r="U3" s="95">
        <v>5</v>
      </c>
      <c r="V3" s="95">
        <v>5</v>
      </c>
    </row>
    <row r="4" spans="1:23" x14ac:dyDescent="0.2">
      <c r="A4" s="94">
        <v>43862.45164756944</v>
      </c>
      <c r="B4" s="95" t="s">
        <v>23</v>
      </c>
      <c r="C4" s="95" t="s">
        <v>143</v>
      </c>
      <c r="D4" s="95" t="s">
        <v>125</v>
      </c>
      <c r="E4" s="95" t="s">
        <v>178</v>
      </c>
      <c r="F4" s="95" t="s">
        <v>179</v>
      </c>
      <c r="G4" s="95" t="s">
        <v>163</v>
      </c>
      <c r="H4" s="95">
        <v>5</v>
      </c>
      <c r="I4" s="95">
        <v>5</v>
      </c>
      <c r="J4" s="95">
        <v>5</v>
      </c>
      <c r="K4" s="95">
        <v>5</v>
      </c>
      <c r="L4" s="95">
        <v>5</v>
      </c>
      <c r="M4" s="95">
        <v>5</v>
      </c>
      <c r="N4" s="95">
        <v>2</v>
      </c>
      <c r="O4" s="95">
        <v>4</v>
      </c>
      <c r="P4" s="95">
        <v>5</v>
      </c>
      <c r="Q4" s="95">
        <v>4</v>
      </c>
      <c r="R4" s="95">
        <v>4</v>
      </c>
      <c r="S4" s="95">
        <v>5</v>
      </c>
      <c r="T4" s="95">
        <v>5</v>
      </c>
      <c r="U4" s="95">
        <v>5</v>
      </c>
      <c r="V4" s="95">
        <v>5</v>
      </c>
    </row>
    <row r="5" spans="1:23" x14ac:dyDescent="0.2">
      <c r="A5" s="94">
        <v>43862.453108877315</v>
      </c>
      <c r="B5" s="95" t="s">
        <v>19</v>
      </c>
      <c r="C5" s="95" t="s">
        <v>143</v>
      </c>
      <c r="D5" s="95" t="s">
        <v>125</v>
      </c>
      <c r="E5" s="95" t="s">
        <v>25</v>
      </c>
      <c r="F5" s="95" t="s">
        <v>180</v>
      </c>
      <c r="G5" s="95" t="s">
        <v>163</v>
      </c>
      <c r="H5" s="95">
        <v>5</v>
      </c>
      <c r="I5" s="95">
        <v>5</v>
      </c>
      <c r="J5" s="95">
        <v>5</v>
      </c>
      <c r="K5" s="95">
        <v>5</v>
      </c>
      <c r="L5" s="95">
        <v>5</v>
      </c>
      <c r="M5" s="95">
        <v>5</v>
      </c>
      <c r="N5" s="95">
        <v>2</v>
      </c>
      <c r="O5" s="95">
        <v>5</v>
      </c>
      <c r="P5" s="95">
        <v>5</v>
      </c>
      <c r="Q5" s="95">
        <v>5</v>
      </c>
      <c r="R5" s="95">
        <v>4</v>
      </c>
      <c r="S5" s="95">
        <v>5</v>
      </c>
      <c r="T5" s="95">
        <v>5</v>
      </c>
      <c r="U5" s="95">
        <v>5</v>
      </c>
      <c r="V5" s="95">
        <v>5</v>
      </c>
    </row>
    <row r="6" spans="1:23" x14ac:dyDescent="0.2">
      <c r="A6" s="94">
        <v>43862.459932500002</v>
      </c>
      <c r="B6" s="95" t="s">
        <v>23</v>
      </c>
      <c r="C6" s="95" t="s">
        <v>24</v>
      </c>
      <c r="D6" s="95" t="s">
        <v>125</v>
      </c>
      <c r="E6" s="95" t="s">
        <v>25</v>
      </c>
      <c r="F6" s="95" t="s">
        <v>123</v>
      </c>
      <c r="G6" s="95" t="s">
        <v>163</v>
      </c>
      <c r="H6" s="95">
        <v>5</v>
      </c>
      <c r="I6" s="95">
        <v>5</v>
      </c>
      <c r="J6" s="95">
        <v>5</v>
      </c>
      <c r="K6" s="95">
        <v>2</v>
      </c>
      <c r="L6" s="95">
        <v>4</v>
      </c>
      <c r="M6" s="95">
        <v>3</v>
      </c>
      <c r="N6" s="95">
        <v>3</v>
      </c>
      <c r="O6" s="95">
        <v>4</v>
      </c>
      <c r="P6" s="95">
        <v>4</v>
      </c>
      <c r="Q6" s="95">
        <v>5</v>
      </c>
      <c r="R6" s="95">
        <v>3</v>
      </c>
      <c r="S6" s="95">
        <v>5</v>
      </c>
      <c r="T6" s="95">
        <v>5</v>
      </c>
      <c r="U6" s="95">
        <v>5</v>
      </c>
      <c r="V6" s="95">
        <v>5</v>
      </c>
    </row>
    <row r="7" spans="1:23" x14ac:dyDescent="0.2">
      <c r="A7" s="94">
        <v>43862.461490879628</v>
      </c>
      <c r="B7" s="95" t="s">
        <v>23</v>
      </c>
      <c r="C7" s="95" t="s">
        <v>143</v>
      </c>
      <c r="D7" s="95" t="s">
        <v>125</v>
      </c>
      <c r="E7" s="95" t="s">
        <v>25</v>
      </c>
      <c r="F7" s="95" t="s">
        <v>126</v>
      </c>
      <c r="G7" s="95" t="s">
        <v>163</v>
      </c>
      <c r="H7" s="95">
        <v>5</v>
      </c>
      <c r="I7" s="95">
        <v>5</v>
      </c>
      <c r="J7" s="95">
        <v>5</v>
      </c>
      <c r="K7" s="95">
        <v>5</v>
      </c>
      <c r="L7" s="95">
        <v>5</v>
      </c>
      <c r="M7" s="95">
        <v>5</v>
      </c>
      <c r="N7" s="95">
        <v>3</v>
      </c>
      <c r="O7" s="95">
        <v>5</v>
      </c>
      <c r="P7" s="95">
        <v>5</v>
      </c>
      <c r="Q7" s="95">
        <v>5</v>
      </c>
      <c r="R7" s="95">
        <v>5</v>
      </c>
      <c r="S7" s="95">
        <v>5</v>
      </c>
      <c r="T7" s="95">
        <v>5</v>
      </c>
      <c r="U7" s="95">
        <v>5</v>
      </c>
      <c r="V7" s="95">
        <v>5</v>
      </c>
    </row>
    <row r="8" spans="1:23" x14ac:dyDescent="0.2">
      <c r="A8" s="94">
        <v>43862.462219907407</v>
      </c>
      <c r="B8" s="95" t="s">
        <v>19</v>
      </c>
      <c r="C8" s="95" t="s">
        <v>143</v>
      </c>
      <c r="D8" s="95" t="s">
        <v>125</v>
      </c>
      <c r="E8" s="95" t="s">
        <v>25</v>
      </c>
      <c r="F8" s="95" t="s">
        <v>123</v>
      </c>
      <c r="G8" s="95" t="s">
        <v>163</v>
      </c>
      <c r="H8" s="95">
        <v>5</v>
      </c>
      <c r="I8" s="95">
        <v>4</v>
      </c>
      <c r="J8" s="95">
        <v>4</v>
      </c>
      <c r="K8" s="95">
        <v>5</v>
      </c>
      <c r="L8" s="95">
        <v>4</v>
      </c>
      <c r="M8" s="95">
        <v>5</v>
      </c>
      <c r="N8" s="95">
        <v>3</v>
      </c>
      <c r="O8" s="95">
        <v>4</v>
      </c>
      <c r="P8" s="95">
        <v>4</v>
      </c>
      <c r="Q8" s="95">
        <v>4</v>
      </c>
      <c r="R8" s="95">
        <v>4</v>
      </c>
      <c r="S8" s="95">
        <v>5</v>
      </c>
      <c r="T8" s="95">
        <v>5</v>
      </c>
      <c r="U8" s="95">
        <v>5</v>
      </c>
      <c r="V8" s="95">
        <v>5</v>
      </c>
    </row>
    <row r="9" spans="1:23" x14ac:dyDescent="0.2">
      <c r="A9" s="94">
        <v>43862.464928576388</v>
      </c>
      <c r="B9" s="95" t="s">
        <v>19</v>
      </c>
      <c r="C9" s="95" t="s">
        <v>24</v>
      </c>
      <c r="D9" s="95" t="s">
        <v>125</v>
      </c>
      <c r="E9" s="95" t="s">
        <v>25</v>
      </c>
      <c r="F9" s="95" t="s">
        <v>123</v>
      </c>
      <c r="G9" s="95" t="s">
        <v>163</v>
      </c>
      <c r="H9" s="95">
        <v>5</v>
      </c>
      <c r="I9" s="95">
        <v>5</v>
      </c>
      <c r="J9" s="95">
        <v>5</v>
      </c>
      <c r="K9" s="95">
        <v>5</v>
      </c>
      <c r="L9" s="95">
        <v>5</v>
      </c>
      <c r="M9" s="95">
        <v>5</v>
      </c>
      <c r="N9" s="95">
        <v>2</v>
      </c>
      <c r="O9" s="95">
        <v>5</v>
      </c>
      <c r="P9" s="95">
        <v>5</v>
      </c>
      <c r="Q9" s="95">
        <v>5</v>
      </c>
      <c r="R9" s="95">
        <v>5</v>
      </c>
      <c r="S9" s="95">
        <v>5</v>
      </c>
      <c r="T9" s="95">
        <v>5</v>
      </c>
      <c r="U9" s="95">
        <v>5</v>
      </c>
      <c r="V9" s="95">
        <v>5</v>
      </c>
    </row>
    <row r="10" spans="1:23" x14ac:dyDescent="0.2">
      <c r="A10" s="94">
        <v>43862.479770578706</v>
      </c>
      <c r="B10" s="95" t="s">
        <v>19</v>
      </c>
      <c r="C10" s="95" t="s">
        <v>24</v>
      </c>
      <c r="D10" s="95" t="s">
        <v>125</v>
      </c>
      <c r="E10" s="95" t="s">
        <v>131</v>
      </c>
      <c r="F10" s="95" t="s">
        <v>177</v>
      </c>
      <c r="G10" s="95" t="s">
        <v>163</v>
      </c>
      <c r="H10" s="95">
        <v>4</v>
      </c>
      <c r="I10" s="95">
        <v>4</v>
      </c>
      <c r="J10" s="95">
        <v>4</v>
      </c>
      <c r="K10" s="95">
        <v>5</v>
      </c>
      <c r="L10" s="95">
        <v>5</v>
      </c>
      <c r="M10" s="95">
        <v>5</v>
      </c>
      <c r="N10" s="95">
        <v>1</v>
      </c>
      <c r="O10" s="95">
        <v>4</v>
      </c>
      <c r="P10" s="95">
        <v>4</v>
      </c>
      <c r="Q10" s="95">
        <v>3</v>
      </c>
      <c r="R10" s="95">
        <v>2</v>
      </c>
      <c r="S10" s="95">
        <v>5</v>
      </c>
      <c r="T10" s="95">
        <v>5</v>
      </c>
      <c r="U10" s="95">
        <v>5</v>
      </c>
      <c r="V10" s="95">
        <v>5</v>
      </c>
      <c r="W10" s="95" t="s">
        <v>202</v>
      </c>
    </row>
    <row r="11" spans="1:23" x14ac:dyDescent="0.2">
      <c r="A11" s="94">
        <v>43862.483972245369</v>
      </c>
      <c r="B11" s="95" t="s">
        <v>23</v>
      </c>
      <c r="C11" s="95" t="s">
        <v>24</v>
      </c>
      <c r="D11" s="95" t="s">
        <v>125</v>
      </c>
      <c r="E11" s="95" t="s">
        <v>25</v>
      </c>
      <c r="F11" s="95" t="s">
        <v>126</v>
      </c>
      <c r="G11" s="95" t="s">
        <v>163</v>
      </c>
      <c r="H11" s="95">
        <v>5</v>
      </c>
      <c r="I11" s="95">
        <v>5</v>
      </c>
      <c r="J11" s="95">
        <v>5</v>
      </c>
      <c r="K11" s="95">
        <v>5</v>
      </c>
      <c r="L11" s="95">
        <v>5</v>
      </c>
      <c r="M11" s="95">
        <v>5</v>
      </c>
      <c r="N11" s="95">
        <v>3</v>
      </c>
      <c r="O11" s="95">
        <v>4</v>
      </c>
      <c r="P11" s="95">
        <v>5</v>
      </c>
      <c r="Q11" s="95">
        <v>5</v>
      </c>
      <c r="R11" s="95">
        <v>4</v>
      </c>
      <c r="S11" s="95">
        <v>5</v>
      </c>
      <c r="T11" s="95">
        <v>5</v>
      </c>
      <c r="U11" s="95">
        <v>5</v>
      </c>
      <c r="V11" s="95">
        <v>5</v>
      </c>
    </row>
    <row r="12" spans="1:23" x14ac:dyDescent="0.2">
      <c r="A12" s="94">
        <v>43862.508461840276</v>
      </c>
      <c r="B12" s="95" t="s">
        <v>23</v>
      </c>
      <c r="C12" s="95" t="s">
        <v>24</v>
      </c>
      <c r="D12" s="95" t="s">
        <v>125</v>
      </c>
      <c r="E12" s="95" t="s">
        <v>134</v>
      </c>
      <c r="F12" s="113" t="s">
        <v>134</v>
      </c>
      <c r="G12" s="95" t="s">
        <v>163</v>
      </c>
      <c r="H12" s="95">
        <v>5</v>
      </c>
      <c r="I12" s="95">
        <v>4</v>
      </c>
      <c r="J12" s="95">
        <v>4</v>
      </c>
      <c r="K12" s="95">
        <v>5</v>
      </c>
      <c r="L12" s="95">
        <v>5</v>
      </c>
      <c r="M12" s="95">
        <v>5</v>
      </c>
      <c r="N12" s="95">
        <v>3</v>
      </c>
      <c r="O12" s="95">
        <v>4</v>
      </c>
      <c r="P12" s="95">
        <v>4</v>
      </c>
      <c r="Q12" s="95">
        <v>4</v>
      </c>
      <c r="R12" s="95">
        <v>4</v>
      </c>
      <c r="S12" s="95">
        <v>5</v>
      </c>
      <c r="T12" s="95">
        <v>5</v>
      </c>
      <c r="U12" s="95">
        <v>5</v>
      </c>
      <c r="V12" s="95">
        <v>5</v>
      </c>
    </row>
    <row r="13" spans="1:23" x14ac:dyDescent="0.2">
      <c r="A13" s="94">
        <v>43862.50850851852</v>
      </c>
      <c r="B13" s="95" t="s">
        <v>19</v>
      </c>
      <c r="C13" s="95" t="s">
        <v>207</v>
      </c>
      <c r="D13" s="95" t="s">
        <v>125</v>
      </c>
      <c r="E13" s="95" t="s">
        <v>25</v>
      </c>
      <c r="F13" s="113" t="s">
        <v>180</v>
      </c>
      <c r="G13" s="95" t="s">
        <v>163</v>
      </c>
      <c r="H13" s="95">
        <v>5</v>
      </c>
      <c r="I13" s="95">
        <v>5</v>
      </c>
      <c r="J13" s="95">
        <v>5</v>
      </c>
      <c r="K13" s="95">
        <v>5</v>
      </c>
      <c r="L13" s="95">
        <v>5</v>
      </c>
      <c r="M13" s="95">
        <v>5</v>
      </c>
      <c r="N13" s="95">
        <v>2</v>
      </c>
      <c r="O13" s="95">
        <v>5</v>
      </c>
      <c r="P13" s="95">
        <v>5</v>
      </c>
      <c r="Q13" s="95">
        <v>5</v>
      </c>
      <c r="R13" s="95">
        <v>5</v>
      </c>
      <c r="S13" s="95">
        <v>5</v>
      </c>
      <c r="T13" s="95">
        <v>5</v>
      </c>
      <c r="U13" s="95">
        <v>5</v>
      </c>
      <c r="V13" s="95">
        <v>5</v>
      </c>
      <c r="W13" s="95" t="s">
        <v>209</v>
      </c>
    </row>
    <row r="14" spans="1:23" x14ac:dyDescent="0.2">
      <c r="A14" s="94">
        <v>43862.690921678237</v>
      </c>
      <c r="B14" s="95" t="s">
        <v>23</v>
      </c>
      <c r="C14" s="95" t="s">
        <v>143</v>
      </c>
      <c r="D14" s="95" t="s">
        <v>125</v>
      </c>
      <c r="E14" s="95" t="s">
        <v>25</v>
      </c>
      <c r="F14" s="95" t="s">
        <v>126</v>
      </c>
      <c r="G14" s="95" t="s">
        <v>163</v>
      </c>
      <c r="H14" s="95">
        <v>5</v>
      </c>
      <c r="I14" s="95">
        <v>5</v>
      </c>
      <c r="J14" s="95">
        <v>5</v>
      </c>
      <c r="K14" s="95">
        <v>5</v>
      </c>
      <c r="L14" s="95">
        <v>5</v>
      </c>
      <c r="M14" s="95">
        <v>5</v>
      </c>
      <c r="N14" s="95">
        <v>3</v>
      </c>
      <c r="O14" s="95">
        <v>5</v>
      </c>
      <c r="P14" s="95">
        <v>5</v>
      </c>
      <c r="Q14" s="95">
        <v>5</v>
      </c>
      <c r="R14" s="95">
        <v>5</v>
      </c>
      <c r="S14" s="95">
        <v>5</v>
      </c>
      <c r="T14" s="95">
        <v>5</v>
      </c>
      <c r="U14" s="95">
        <v>5</v>
      </c>
      <c r="V14" s="95">
        <v>5</v>
      </c>
    </row>
    <row r="15" spans="1:23" x14ac:dyDescent="0.2">
      <c r="A15" s="94">
        <v>43862.861159490742</v>
      </c>
      <c r="B15" s="95" t="s">
        <v>23</v>
      </c>
      <c r="C15" s="95" t="s">
        <v>20</v>
      </c>
      <c r="D15" s="95" t="s">
        <v>125</v>
      </c>
      <c r="E15" s="95" t="s">
        <v>221</v>
      </c>
      <c r="F15" s="95" t="s">
        <v>223</v>
      </c>
      <c r="G15" s="95" t="s">
        <v>163</v>
      </c>
      <c r="H15" s="95">
        <v>5</v>
      </c>
      <c r="I15" s="95">
        <v>4</v>
      </c>
      <c r="J15" s="95">
        <v>4</v>
      </c>
      <c r="K15" s="95">
        <v>5</v>
      </c>
      <c r="L15" s="95">
        <v>5</v>
      </c>
      <c r="M15" s="95">
        <v>4</v>
      </c>
      <c r="N15" s="95">
        <v>3</v>
      </c>
      <c r="O15" s="95">
        <v>4</v>
      </c>
      <c r="P15" s="95">
        <v>4</v>
      </c>
      <c r="Q15" s="95">
        <v>4</v>
      </c>
      <c r="R15" s="95">
        <v>4</v>
      </c>
      <c r="S15" s="95">
        <v>5</v>
      </c>
      <c r="T15" s="95">
        <v>4</v>
      </c>
      <c r="U15" s="95">
        <v>4</v>
      </c>
      <c r="V15" s="95">
        <v>5</v>
      </c>
    </row>
    <row r="16" spans="1:23" x14ac:dyDescent="0.2">
      <c r="A16" s="94">
        <v>43862.937998449073</v>
      </c>
      <c r="B16" s="95" t="s">
        <v>23</v>
      </c>
      <c r="C16" s="95" t="s">
        <v>24</v>
      </c>
      <c r="D16" s="95" t="s">
        <v>125</v>
      </c>
      <c r="E16" s="95" t="s">
        <v>172</v>
      </c>
      <c r="F16" s="95" t="s">
        <v>226</v>
      </c>
      <c r="G16" s="95" t="s">
        <v>163</v>
      </c>
      <c r="H16" s="95">
        <v>5</v>
      </c>
      <c r="I16" s="95">
        <v>5</v>
      </c>
      <c r="J16" s="95">
        <v>5</v>
      </c>
      <c r="K16" s="95">
        <v>5</v>
      </c>
      <c r="L16" s="95">
        <v>5</v>
      </c>
      <c r="M16" s="95">
        <v>5</v>
      </c>
      <c r="N16" s="95">
        <v>3</v>
      </c>
      <c r="O16" s="95">
        <v>5</v>
      </c>
      <c r="P16" s="95">
        <v>5</v>
      </c>
      <c r="Q16" s="95">
        <v>5</v>
      </c>
      <c r="R16" s="95">
        <v>4</v>
      </c>
      <c r="S16" s="95">
        <v>4</v>
      </c>
      <c r="T16" s="95">
        <v>5</v>
      </c>
      <c r="U16" s="95">
        <v>5</v>
      </c>
      <c r="V16" s="95">
        <v>4</v>
      </c>
      <c r="W16" s="95" t="s">
        <v>227</v>
      </c>
    </row>
    <row r="17" spans="1:22" ht="23.25" hidden="1" x14ac:dyDescent="0.2">
      <c r="H17" s="1">
        <f t="shared" ref="H17:V17" si="0">AVERAGE(H2:H16)</f>
        <v>4.9333333333333336</v>
      </c>
      <c r="I17" s="1">
        <f t="shared" si="0"/>
        <v>4.7333333333333334</v>
      </c>
      <c r="J17" s="1">
        <f t="shared" si="0"/>
        <v>4.7333333333333334</v>
      </c>
      <c r="K17" s="1">
        <f t="shared" si="0"/>
        <v>4.8</v>
      </c>
      <c r="L17" s="1">
        <f t="shared" si="0"/>
        <v>4.8666666666666663</v>
      </c>
      <c r="M17" s="1">
        <f t="shared" si="0"/>
        <v>4.8</v>
      </c>
      <c r="N17" s="1">
        <f t="shared" si="0"/>
        <v>2.8666666666666667</v>
      </c>
      <c r="O17" s="1">
        <f t="shared" si="0"/>
        <v>4.5333333333333332</v>
      </c>
      <c r="P17" s="1">
        <f t="shared" si="0"/>
        <v>4.666666666666667</v>
      </c>
      <c r="Q17" s="1">
        <f t="shared" si="0"/>
        <v>4.5999999999999996</v>
      </c>
      <c r="R17" s="1">
        <f t="shared" si="0"/>
        <v>4.2</v>
      </c>
      <c r="S17" s="1">
        <f t="shared" si="0"/>
        <v>4.9333333333333336</v>
      </c>
      <c r="T17" s="1">
        <f t="shared" si="0"/>
        <v>4.9333333333333336</v>
      </c>
      <c r="U17" s="1">
        <f t="shared" si="0"/>
        <v>4.9333333333333336</v>
      </c>
      <c r="V17" s="1">
        <f t="shared" si="0"/>
        <v>4.9333333333333336</v>
      </c>
    </row>
    <row r="18" spans="1:22" ht="23.25" hidden="1" x14ac:dyDescent="0.2">
      <c r="H18" s="2">
        <f t="shared" ref="H18:V18" si="1">STDEV(H2:H16)</f>
        <v>0.2581988897471611</v>
      </c>
      <c r="I18" s="2">
        <f t="shared" si="1"/>
        <v>0.45773770821706344</v>
      </c>
      <c r="J18" s="2">
        <f t="shared" si="1"/>
        <v>0.45773770821706344</v>
      </c>
      <c r="K18" s="2">
        <f t="shared" si="1"/>
        <v>0.77459666924148241</v>
      </c>
      <c r="L18" s="2">
        <f t="shared" si="1"/>
        <v>0.35186577527449842</v>
      </c>
      <c r="M18" s="2">
        <f t="shared" si="1"/>
        <v>0.56061191058138671</v>
      </c>
      <c r="N18" s="2">
        <f t="shared" si="1"/>
        <v>1.0600988273786194</v>
      </c>
      <c r="O18" s="2">
        <f t="shared" si="1"/>
        <v>0.51639777949432331</v>
      </c>
      <c r="P18" s="2">
        <f t="shared" si="1"/>
        <v>0.48795003647426521</v>
      </c>
      <c r="Q18" s="2">
        <f t="shared" si="1"/>
        <v>0.6324555320336771</v>
      </c>
      <c r="R18" s="2">
        <f t="shared" si="1"/>
        <v>0.86189160737133363</v>
      </c>
      <c r="S18" s="2">
        <f t="shared" si="1"/>
        <v>0.2581988897471611</v>
      </c>
      <c r="T18" s="2">
        <f t="shared" si="1"/>
        <v>0.2581988897471611</v>
      </c>
      <c r="U18" s="2">
        <f t="shared" si="1"/>
        <v>0.2581988897471611</v>
      </c>
      <c r="V18" s="2">
        <f t="shared" si="1"/>
        <v>0.2581988897471611</v>
      </c>
    </row>
    <row r="19" spans="1:22" ht="23.25" hidden="1" x14ac:dyDescent="0.2">
      <c r="H19" s="50">
        <f t="shared" ref="H19:V19" si="2">AVERAGE(H17:H18)</f>
        <v>2.5957661115402475</v>
      </c>
      <c r="I19" s="50">
        <f t="shared" si="2"/>
        <v>2.5955355207751984</v>
      </c>
      <c r="J19" s="50">
        <f t="shared" si="2"/>
        <v>2.5955355207751984</v>
      </c>
      <c r="K19" s="50">
        <f t="shared" si="2"/>
        <v>2.7872983346207412</v>
      </c>
      <c r="L19" s="50">
        <f t="shared" si="2"/>
        <v>2.6092662209705821</v>
      </c>
      <c r="M19" s="50">
        <f t="shared" si="2"/>
        <v>2.6803059552906934</v>
      </c>
      <c r="N19" s="50">
        <f t="shared" si="2"/>
        <v>1.963382747022643</v>
      </c>
      <c r="O19" s="50">
        <f t="shared" si="2"/>
        <v>2.524865556413828</v>
      </c>
      <c r="P19" s="50">
        <f t="shared" si="2"/>
        <v>2.577308351570466</v>
      </c>
      <c r="Q19" s="50">
        <f t="shared" si="2"/>
        <v>2.6162277660168383</v>
      </c>
      <c r="R19" s="50">
        <f t="shared" si="2"/>
        <v>2.5309458036856669</v>
      </c>
      <c r="S19" s="50">
        <f t="shared" si="2"/>
        <v>2.5957661115402475</v>
      </c>
      <c r="T19" s="50">
        <f t="shared" si="2"/>
        <v>2.5957661115402475</v>
      </c>
      <c r="U19" s="50">
        <f t="shared" si="2"/>
        <v>2.5957661115402475</v>
      </c>
      <c r="V19" s="50">
        <f t="shared" si="2"/>
        <v>2.5957661115402475</v>
      </c>
    </row>
    <row r="20" spans="1:22" ht="23.25" hidden="1" x14ac:dyDescent="0.2">
      <c r="H20" s="50">
        <f t="shared" ref="H20:V20" si="3">STDEV(H2:H16)</f>
        <v>0.2581988897471611</v>
      </c>
      <c r="I20" s="50">
        <f t="shared" si="3"/>
        <v>0.45773770821706344</v>
      </c>
      <c r="J20" s="50">
        <f t="shared" si="3"/>
        <v>0.45773770821706344</v>
      </c>
      <c r="K20" s="50">
        <f t="shared" si="3"/>
        <v>0.77459666924148241</v>
      </c>
      <c r="L20" s="50">
        <f t="shared" si="3"/>
        <v>0.35186577527449842</v>
      </c>
      <c r="M20" s="50">
        <f t="shared" si="3"/>
        <v>0.56061191058138671</v>
      </c>
      <c r="N20" s="50">
        <f t="shared" si="3"/>
        <v>1.0600988273786194</v>
      </c>
      <c r="O20" s="50">
        <f t="shared" si="3"/>
        <v>0.51639777949432331</v>
      </c>
      <c r="P20" s="50">
        <f t="shared" si="3"/>
        <v>0.48795003647426521</v>
      </c>
      <c r="Q20" s="50">
        <f t="shared" si="3"/>
        <v>0.6324555320336771</v>
      </c>
      <c r="R20" s="50">
        <f t="shared" si="3"/>
        <v>0.86189160737133363</v>
      </c>
      <c r="S20" s="50">
        <f t="shared" si="3"/>
        <v>0.2581988897471611</v>
      </c>
      <c r="T20" s="50">
        <f t="shared" si="3"/>
        <v>0.2581988897471611</v>
      </c>
      <c r="U20" s="50">
        <f t="shared" si="3"/>
        <v>0.2581988897471611</v>
      </c>
      <c r="V20" s="50">
        <f t="shared" si="3"/>
        <v>0.2581988897471611</v>
      </c>
    </row>
    <row r="21" spans="1:22" hidden="1" x14ac:dyDescent="0.2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idden="1" x14ac:dyDescent="0.2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idden="1" x14ac:dyDescent="0.2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idden="1" x14ac:dyDescent="0.2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hidden="1" x14ac:dyDescent="0.2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hidden="1" x14ac:dyDescent="0.2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1:22" hidden="1" x14ac:dyDescent="0.2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22" hidden="1" x14ac:dyDescent="0.2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22" hidden="1" x14ac:dyDescent="0.2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22" hidden="1" x14ac:dyDescent="0.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22" hidden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22" hidden="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</row>
    <row r="33" spans="1:22" hidden="1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</row>
    <row r="34" spans="1:22" hidden="1" x14ac:dyDescent="0.2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1:22" hidden="1" x14ac:dyDescent="0.2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hidden="1" x14ac:dyDescent="0.2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hidden="1" x14ac:dyDescent="0.2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2" hidden="1" x14ac:dyDescent="0.2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hidden="1" x14ac:dyDescent="0.2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hidden="1" x14ac:dyDescent="0.2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idden="1" x14ac:dyDescent="0.2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 hidden="1" x14ac:dyDescent="0.2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idden="1" x14ac:dyDescent="0.2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hidden="1" x14ac:dyDescent="0.2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hidden="1" x14ac:dyDescent="0.2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hidden="1" x14ac:dyDescent="0.2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</row>
    <row r="47" spans="1:22" hidden="1" x14ac:dyDescent="0.2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22" hidden="1" x14ac:dyDescent="0.2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idden="1" x14ac:dyDescent="0.2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 hidden="1" x14ac:dyDescent="0.2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hidden="1" x14ac:dyDescent="0.2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idden="1" x14ac:dyDescent="0.2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1:22" hidden="1" x14ac:dyDescent="0.2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</row>
    <row r="54" spans="1:22" hidden="1" x14ac:dyDescent="0.2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</row>
    <row r="55" spans="1:22" hidden="1" x14ac:dyDescent="0.2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</row>
    <row r="56" spans="1:22" hidden="1" x14ac:dyDescent="0.2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</row>
    <row r="57" spans="1:22" hidden="1" x14ac:dyDescent="0.2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</row>
    <row r="58" spans="1:22" hidden="1" x14ac:dyDescent="0.2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</row>
    <row r="59" spans="1:22" hidden="1" x14ac:dyDescent="0.2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</row>
    <row r="60" spans="1:22" hidden="1" x14ac:dyDescent="0.2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</row>
    <row r="61" spans="1:22" hidden="1" x14ac:dyDescent="0.2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</row>
    <row r="62" spans="1:22" hidden="1" x14ac:dyDescent="0.2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</row>
    <row r="63" spans="1:22" hidden="1" x14ac:dyDescent="0.2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</row>
    <row r="64" spans="1:22" hidden="1" x14ac:dyDescent="0.2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</row>
    <row r="65" spans="1:22" hidden="1" x14ac:dyDescent="0.2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</row>
    <row r="66" spans="1:22" hidden="1" x14ac:dyDescent="0.2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</row>
    <row r="67" spans="1:22" hidden="1" x14ac:dyDescent="0.2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</row>
    <row r="68" spans="1:22" hidden="1" x14ac:dyDescent="0.2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</row>
    <row r="69" spans="1:22" hidden="1" x14ac:dyDescent="0.2">
      <c r="A69" s="94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</row>
    <row r="70" spans="1:22" hidden="1" x14ac:dyDescent="0.2">
      <c r="A70" s="9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</row>
    <row r="71" spans="1:22" hidden="1" x14ac:dyDescent="0.2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</row>
    <row r="72" spans="1:22" hidden="1" x14ac:dyDescent="0.2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</row>
    <row r="73" spans="1:22" hidden="1" x14ac:dyDescent="0.2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</row>
    <row r="74" spans="1:22" hidden="1" x14ac:dyDescent="0.2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</row>
    <row r="75" spans="1:22" hidden="1" x14ac:dyDescent="0.2">
      <c r="A75" s="94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</row>
    <row r="76" spans="1:22" hidden="1" x14ac:dyDescent="0.2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</row>
    <row r="77" spans="1:22" hidden="1" x14ac:dyDescent="0.2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</row>
    <row r="78" spans="1:22" hidden="1" x14ac:dyDescent="0.2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</row>
    <row r="79" spans="1:22" hidden="1" x14ac:dyDescent="0.2">
      <c r="A79" s="94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</row>
    <row r="80" spans="1:22" hidden="1" x14ac:dyDescent="0.2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  <row r="81" spans="1:22" hidden="1" x14ac:dyDescent="0.2">
      <c r="A81" s="9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</row>
    <row r="82" spans="1:22" hidden="1" x14ac:dyDescent="0.2">
      <c r="A82" s="94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</row>
    <row r="83" spans="1:22" hidden="1" x14ac:dyDescent="0.2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</row>
    <row r="84" spans="1:22" hidden="1" x14ac:dyDescent="0.2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</row>
    <row r="85" spans="1:22" hidden="1" x14ac:dyDescent="0.2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</row>
    <row r="86" spans="1:22" hidden="1" x14ac:dyDescent="0.2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</row>
    <row r="87" spans="1:22" hidden="1" x14ac:dyDescent="0.2">
      <c r="A87" s="94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</row>
    <row r="88" spans="1:22" hidden="1" x14ac:dyDescent="0.2">
      <c r="A88" s="94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</row>
    <row r="89" spans="1:22" hidden="1" x14ac:dyDescent="0.2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</row>
    <row r="90" spans="1:22" hidden="1" x14ac:dyDescent="0.2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</row>
    <row r="91" spans="1:22" hidden="1" x14ac:dyDescent="0.2">
      <c r="A91" s="94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</row>
    <row r="92" spans="1:22" hidden="1" x14ac:dyDescent="0.2">
      <c r="A92" s="94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</row>
    <row r="93" spans="1:22" hidden="1" x14ac:dyDescent="0.2">
      <c r="A93" s="94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</row>
    <row r="94" spans="1:22" hidden="1" x14ac:dyDescent="0.2">
      <c r="A94" s="94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</row>
    <row r="95" spans="1:22" hidden="1" x14ac:dyDescent="0.2">
      <c r="A95" s="94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</row>
    <row r="96" spans="1:22" hidden="1" x14ac:dyDescent="0.2">
      <c r="A96" s="9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</row>
    <row r="97" spans="1:22" hidden="1" x14ac:dyDescent="0.2">
      <c r="A97" s="94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</row>
    <row r="98" spans="1:22" hidden="1" x14ac:dyDescent="0.2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</row>
    <row r="99" spans="1:22" hidden="1" x14ac:dyDescent="0.2">
      <c r="A99" s="9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</row>
    <row r="100" spans="1:22" hidden="1" x14ac:dyDescent="0.2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</row>
    <row r="101" spans="1:22" hidden="1" x14ac:dyDescent="0.2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</row>
    <row r="102" spans="1:22" hidden="1" x14ac:dyDescent="0.2">
      <c r="A102" s="94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</row>
    <row r="103" spans="1:22" hidden="1" x14ac:dyDescent="0.2">
      <c r="A103" s="94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</row>
    <row r="104" spans="1:22" hidden="1" x14ac:dyDescent="0.2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</row>
    <row r="105" spans="1:22" hidden="1" x14ac:dyDescent="0.2">
      <c r="A105" s="9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</row>
    <row r="106" spans="1:22" hidden="1" x14ac:dyDescent="0.2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</row>
    <row r="107" spans="1:22" hidden="1" x14ac:dyDescent="0.2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</row>
    <row r="108" spans="1:22" hidden="1" x14ac:dyDescent="0.2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</row>
    <row r="109" spans="1:22" hidden="1" x14ac:dyDescent="0.2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</row>
    <row r="110" spans="1:22" hidden="1" x14ac:dyDescent="0.2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</row>
    <row r="111" spans="1:22" hidden="1" x14ac:dyDescent="0.2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</row>
    <row r="112" spans="1:22" hidden="1" x14ac:dyDescent="0.2">
      <c r="A112" s="94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</row>
    <row r="113" spans="1:22" hidden="1" x14ac:dyDescent="0.2">
      <c r="A113" s="94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</row>
    <row r="114" spans="1:22" hidden="1" x14ac:dyDescent="0.2">
      <c r="A114" s="94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</row>
    <row r="115" spans="1:22" hidden="1" x14ac:dyDescent="0.2">
      <c r="A115" s="94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</row>
    <row r="116" spans="1:22" hidden="1" x14ac:dyDescent="0.2">
      <c r="A116" s="94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</row>
    <row r="117" spans="1:22" hidden="1" x14ac:dyDescent="0.2">
      <c r="A117" s="94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</row>
    <row r="118" spans="1:22" hidden="1" x14ac:dyDescent="0.2">
      <c r="A118" s="94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</row>
    <row r="119" spans="1:22" hidden="1" x14ac:dyDescent="0.2">
      <c r="A119" s="94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</row>
    <row r="120" spans="1:22" hidden="1" x14ac:dyDescent="0.2">
      <c r="A120" s="94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</row>
    <row r="121" spans="1:22" hidden="1" x14ac:dyDescent="0.2">
      <c r="A121" s="94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</row>
    <row r="122" spans="1:22" hidden="1" x14ac:dyDescent="0.2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</row>
    <row r="123" spans="1:22" hidden="1" x14ac:dyDescent="0.2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</row>
    <row r="124" spans="1:22" hidden="1" x14ac:dyDescent="0.2">
      <c r="A124" s="94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</row>
    <row r="125" spans="1:22" hidden="1" x14ac:dyDescent="0.2">
      <c r="A125" s="94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</row>
    <row r="126" spans="1:22" hidden="1" x14ac:dyDescent="0.2">
      <c r="A126" s="94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</row>
    <row r="127" spans="1:22" hidden="1" x14ac:dyDescent="0.2">
      <c r="A127" s="94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</row>
    <row r="128" spans="1:22" hidden="1" x14ac:dyDescent="0.2">
      <c r="A128" s="94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</row>
    <row r="129" spans="1:22" hidden="1" x14ac:dyDescent="0.2">
      <c r="A129" s="94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</row>
    <row r="130" spans="1:22" hidden="1" x14ac:dyDescent="0.2">
      <c r="A130" s="94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</row>
    <row r="131" spans="1:22" hidden="1" x14ac:dyDescent="0.2">
      <c r="A131" s="94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</row>
    <row r="132" spans="1:22" hidden="1" x14ac:dyDescent="0.2">
      <c r="A132" s="94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</row>
    <row r="133" spans="1:22" hidden="1" x14ac:dyDescent="0.2">
      <c r="A133" s="94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</row>
    <row r="134" spans="1:22" hidden="1" x14ac:dyDescent="0.2">
      <c r="A134" s="94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</row>
    <row r="135" spans="1:22" hidden="1" x14ac:dyDescent="0.2">
      <c r="A135" s="94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</row>
    <row r="136" spans="1:22" hidden="1" x14ac:dyDescent="0.2">
      <c r="A136" s="94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</row>
    <row r="137" spans="1:22" hidden="1" x14ac:dyDescent="0.2">
      <c r="A137" s="94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</row>
    <row r="138" spans="1:22" hidden="1" x14ac:dyDescent="0.2">
      <c r="A138" s="94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</row>
    <row r="139" spans="1:22" hidden="1" x14ac:dyDescent="0.2">
      <c r="A139" s="94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</row>
    <row r="140" spans="1:22" hidden="1" x14ac:dyDescent="0.2">
      <c r="A140" s="94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</row>
    <row r="141" spans="1:22" hidden="1" x14ac:dyDescent="0.2">
      <c r="A141" s="94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</row>
    <row r="142" spans="1:22" hidden="1" x14ac:dyDescent="0.2">
      <c r="A142" s="94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</row>
    <row r="143" spans="1:22" hidden="1" x14ac:dyDescent="0.2">
      <c r="A143" s="94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</row>
    <row r="144" spans="1:22" hidden="1" x14ac:dyDescent="0.2">
      <c r="A144" s="94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</row>
    <row r="145" spans="1:22" hidden="1" x14ac:dyDescent="0.2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</row>
    <row r="146" spans="1:22" hidden="1" x14ac:dyDescent="0.2">
      <c r="A146" s="94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</row>
    <row r="147" spans="1:22" ht="23.25" hidden="1" x14ac:dyDescent="0.2">
      <c r="I147" s="1" t="e">
        <f>AVERAGE(#REF!)</f>
        <v>#REF!</v>
      </c>
      <c r="J147" s="1" t="e">
        <f>AVERAGE(#REF!)</f>
        <v>#REF!</v>
      </c>
      <c r="K147" s="1" t="e">
        <f>AVERAGE(#REF!)</f>
        <v>#REF!</v>
      </c>
      <c r="L147" s="1" t="e">
        <f>AVERAGE(#REF!)</f>
        <v>#REF!</v>
      </c>
      <c r="M147" s="1" t="e">
        <f>AVERAGE(#REF!)</f>
        <v>#REF!</v>
      </c>
      <c r="N147" s="1" t="e">
        <f>AVERAGE(#REF!)</f>
        <v>#REF!</v>
      </c>
      <c r="O147" s="1" t="e">
        <f>AVERAGE(#REF!)</f>
        <v>#REF!</v>
      </c>
      <c r="P147" s="1" t="e">
        <f>AVERAGE(#REF!)</f>
        <v>#REF!</v>
      </c>
      <c r="Q147" s="1" t="e">
        <f>AVERAGE(#REF!)</f>
        <v>#REF!</v>
      </c>
      <c r="R147" s="1" t="e">
        <f>AVERAGE(#REF!)</f>
        <v>#REF!</v>
      </c>
      <c r="S147" s="1" t="e">
        <f>AVERAGE(#REF!)</f>
        <v>#REF!</v>
      </c>
      <c r="T147" s="1" t="e">
        <f>AVERAGE(#REF!)</f>
        <v>#REF!</v>
      </c>
      <c r="U147" s="1" t="e">
        <f>AVERAGE(#REF!)</f>
        <v>#REF!</v>
      </c>
      <c r="V147" s="1" t="e">
        <f>AVERAGE(#REF!)</f>
        <v>#REF!</v>
      </c>
    </row>
    <row r="148" spans="1:22" ht="23.25" hidden="1" x14ac:dyDescent="0.2">
      <c r="I148" s="2" t="e">
        <f>STDEV(#REF!)</f>
        <v>#REF!</v>
      </c>
      <c r="J148" s="2" t="e">
        <f>STDEV(#REF!)</f>
        <v>#REF!</v>
      </c>
      <c r="K148" s="2" t="e">
        <f>STDEV(#REF!)</f>
        <v>#REF!</v>
      </c>
      <c r="L148" s="2" t="e">
        <f>STDEV(#REF!)</f>
        <v>#REF!</v>
      </c>
      <c r="M148" s="2" t="e">
        <f>STDEV(#REF!)</f>
        <v>#REF!</v>
      </c>
      <c r="N148" s="2" t="e">
        <f>STDEV(#REF!)</f>
        <v>#REF!</v>
      </c>
      <c r="O148" s="2" t="e">
        <f>STDEV(#REF!)</f>
        <v>#REF!</v>
      </c>
      <c r="P148" s="2" t="e">
        <f>STDEV(#REF!)</f>
        <v>#REF!</v>
      </c>
      <c r="Q148" s="2" t="e">
        <f>STDEV(#REF!)</f>
        <v>#REF!</v>
      </c>
      <c r="R148" s="2" t="e">
        <f>STDEV(#REF!)</f>
        <v>#REF!</v>
      </c>
      <c r="S148" s="2" t="e">
        <f>STDEV(#REF!)</f>
        <v>#REF!</v>
      </c>
      <c r="T148" s="2" t="e">
        <f>STDEV(#REF!)</f>
        <v>#REF!</v>
      </c>
      <c r="U148" s="2" t="e">
        <f>STDEV(#REF!)</f>
        <v>#REF!</v>
      </c>
      <c r="V148" s="2" t="e">
        <f>STDEV(#REF!)</f>
        <v>#REF!</v>
      </c>
    </row>
    <row r="149" spans="1:22" ht="23.25" hidden="1" x14ac:dyDescent="0.2">
      <c r="I149" s="50" t="e">
        <f t="shared" ref="I149:V149" si="4">AVERAGE(I2:I148)</f>
        <v>#REF!</v>
      </c>
      <c r="J149" s="50" t="e">
        <f t="shared" si="4"/>
        <v>#REF!</v>
      </c>
      <c r="K149" s="50" t="e">
        <f t="shared" si="4"/>
        <v>#REF!</v>
      </c>
      <c r="L149" s="50" t="e">
        <f t="shared" si="4"/>
        <v>#REF!</v>
      </c>
      <c r="M149" s="50" t="e">
        <f t="shared" si="4"/>
        <v>#REF!</v>
      </c>
      <c r="N149" s="50" t="e">
        <f t="shared" si="4"/>
        <v>#REF!</v>
      </c>
      <c r="O149" s="50" t="e">
        <f t="shared" si="4"/>
        <v>#REF!</v>
      </c>
      <c r="P149" s="50" t="e">
        <f t="shared" si="4"/>
        <v>#REF!</v>
      </c>
      <c r="Q149" s="50" t="e">
        <f t="shared" si="4"/>
        <v>#REF!</v>
      </c>
      <c r="R149" s="50" t="e">
        <f t="shared" si="4"/>
        <v>#REF!</v>
      </c>
      <c r="S149" s="50" t="e">
        <f t="shared" si="4"/>
        <v>#REF!</v>
      </c>
      <c r="T149" s="50" t="e">
        <f t="shared" si="4"/>
        <v>#REF!</v>
      </c>
      <c r="U149" s="50" t="e">
        <f t="shared" si="4"/>
        <v>#REF!</v>
      </c>
      <c r="V149" s="50" t="e">
        <f t="shared" si="4"/>
        <v>#REF!</v>
      </c>
    </row>
    <row r="150" spans="1:22" ht="23.25" hidden="1" x14ac:dyDescent="0.2">
      <c r="I150" s="50" t="e">
        <f>STDEV(#REF!)</f>
        <v>#REF!</v>
      </c>
      <c r="J150" s="50" t="e">
        <f>STDEV(#REF!)</f>
        <v>#REF!</v>
      </c>
      <c r="K150" s="50" t="e">
        <f>STDEV(#REF!)</f>
        <v>#REF!</v>
      </c>
      <c r="L150" s="50" t="e">
        <f>STDEV(#REF!)</f>
        <v>#REF!</v>
      </c>
      <c r="M150" s="50" t="e">
        <f>STDEV(#REF!)</f>
        <v>#REF!</v>
      </c>
      <c r="N150" s="50" t="e">
        <f>STDEV(#REF!)</f>
        <v>#REF!</v>
      </c>
      <c r="O150" s="50" t="e">
        <f>STDEV(#REF!)</f>
        <v>#REF!</v>
      </c>
      <c r="P150" s="50" t="e">
        <f>STDEV(#REF!)</f>
        <v>#REF!</v>
      </c>
      <c r="Q150" s="50" t="e">
        <f>STDEV(#REF!)</f>
        <v>#REF!</v>
      </c>
      <c r="R150" s="50" t="e">
        <f>STDEV(#REF!)</f>
        <v>#REF!</v>
      </c>
      <c r="S150" s="50" t="e">
        <f>STDEV(#REF!)</f>
        <v>#REF!</v>
      </c>
      <c r="T150" s="50" t="e">
        <f>STDEV(#REF!)</f>
        <v>#REF!</v>
      </c>
      <c r="U150" s="50" t="e">
        <f>STDEV(#REF!)</f>
        <v>#REF!</v>
      </c>
      <c r="V150" s="50" t="e">
        <f>STDEV(#REF!)</f>
        <v>#REF!</v>
      </c>
    </row>
    <row r="151" spans="1:22" ht="23.25" x14ac:dyDescent="0.2">
      <c r="H151" s="1">
        <f>AVERAGE(H2:H16)</f>
        <v>4.9333333333333336</v>
      </c>
      <c r="I151" s="1">
        <f t="shared" ref="I151:U151" si="5">AVERAGE(I2:I16)</f>
        <v>4.7333333333333334</v>
      </c>
      <c r="J151" s="1">
        <f t="shared" si="5"/>
        <v>4.7333333333333334</v>
      </c>
      <c r="K151" s="1">
        <f t="shared" si="5"/>
        <v>4.8</v>
      </c>
      <c r="L151" s="1">
        <f t="shared" si="5"/>
        <v>4.8666666666666663</v>
      </c>
      <c r="M151" s="1">
        <f t="shared" si="5"/>
        <v>4.8</v>
      </c>
      <c r="N151" s="1">
        <f t="shared" si="5"/>
        <v>2.8666666666666667</v>
      </c>
      <c r="O151" s="1">
        <f t="shared" si="5"/>
        <v>4.5333333333333332</v>
      </c>
      <c r="P151" s="1">
        <f t="shared" si="5"/>
        <v>4.666666666666667</v>
      </c>
      <c r="Q151" s="1">
        <f t="shared" si="5"/>
        <v>4.5999999999999996</v>
      </c>
      <c r="R151" s="1">
        <f t="shared" si="5"/>
        <v>4.2</v>
      </c>
      <c r="S151" s="1">
        <f t="shared" si="5"/>
        <v>4.9333333333333336</v>
      </c>
      <c r="T151" s="1">
        <f t="shared" si="5"/>
        <v>4.9333333333333336</v>
      </c>
      <c r="U151" s="1">
        <f t="shared" si="5"/>
        <v>4.9333333333333336</v>
      </c>
      <c r="V151" s="1">
        <f>AVERAGE(V2:V16)</f>
        <v>4.9333333333333336</v>
      </c>
    </row>
    <row r="152" spans="1:22" ht="23.25" x14ac:dyDescent="0.2">
      <c r="H152" s="2">
        <f>STDEV(H2:H16)</f>
        <v>0.2581988897471611</v>
      </c>
      <c r="I152" s="2">
        <f t="shared" ref="I152:V152" si="6">STDEV(I2:I16)</f>
        <v>0.45773770821706344</v>
      </c>
      <c r="J152" s="2">
        <f t="shared" si="6"/>
        <v>0.45773770821706344</v>
      </c>
      <c r="K152" s="2">
        <f t="shared" si="6"/>
        <v>0.77459666924148241</v>
      </c>
      <c r="L152" s="2">
        <f t="shared" si="6"/>
        <v>0.35186577527449842</v>
      </c>
      <c r="M152" s="2">
        <f t="shared" si="6"/>
        <v>0.56061191058138671</v>
      </c>
      <c r="N152" s="2">
        <f t="shared" si="6"/>
        <v>1.0600988273786194</v>
      </c>
      <c r="O152" s="2">
        <f t="shared" si="6"/>
        <v>0.51639777949432331</v>
      </c>
      <c r="P152" s="2">
        <f t="shared" si="6"/>
        <v>0.48795003647426521</v>
      </c>
      <c r="Q152" s="2">
        <f t="shared" si="6"/>
        <v>0.6324555320336771</v>
      </c>
      <c r="R152" s="2">
        <f t="shared" si="6"/>
        <v>0.86189160737133363</v>
      </c>
      <c r="S152" s="2">
        <f t="shared" si="6"/>
        <v>0.2581988897471611</v>
      </c>
      <c r="T152" s="2">
        <f t="shared" si="6"/>
        <v>0.2581988897471611</v>
      </c>
      <c r="U152" s="2">
        <f t="shared" si="6"/>
        <v>0.2581988897471611</v>
      </c>
      <c r="V152" s="2">
        <f t="shared" si="6"/>
        <v>0.2581988897471611</v>
      </c>
    </row>
    <row r="153" spans="1:22" ht="23.25" x14ac:dyDescent="0.2">
      <c r="H153" s="50">
        <f>AVERAGE(H2:H16)</f>
        <v>4.9333333333333336</v>
      </c>
      <c r="I153" s="50">
        <f t="shared" ref="I153:V153" si="7">AVERAGE(I2:I16)</f>
        <v>4.7333333333333334</v>
      </c>
      <c r="J153" s="50">
        <f t="shared" si="7"/>
        <v>4.7333333333333334</v>
      </c>
      <c r="K153" s="50">
        <f t="shared" si="7"/>
        <v>4.8</v>
      </c>
      <c r="L153" s="50">
        <f t="shared" si="7"/>
        <v>4.8666666666666663</v>
      </c>
      <c r="M153" s="50">
        <f t="shared" si="7"/>
        <v>4.8</v>
      </c>
      <c r="N153" s="50">
        <f t="shared" si="7"/>
        <v>2.8666666666666667</v>
      </c>
      <c r="O153" s="50">
        <f t="shared" si="7"/>
        <v>4.5333333333333332</v>
      </c>
      <c r="P153" s="50">
        <f t="shared" si="7"/>
        <v>4.666666666666667</v>
      </c>
      <c r="Q153" s="50">
        <f t="shared" si="7"/>
        <v>4.5999999999999996</v>
      </c>
      <c r="R153" s="50">
        <f t="shared" si="7"/>
        <v>4.2</v>
      </c>
      <c r="S153" s="50">
        <f t="shared" si="7"/>
        <v>4.9333333333333336</v>
      </c>
      <c r="T153" s="50">
        <f t="shared" si="7"/>
        <v>4.9333333333333336</v>
      </c>
      <c r="U153" s="50">
        <f t="shared" si="7"/>
        <v>4.9333333333333336</v>
      </c>
      <c r="V153" s="50">
        <f t="shared" si="7"/>
        <v>4.9333333333333336</v>
      </c>
    </row>
    <row r="154" spans="1:22" ht="23.25" x14ac:dyDescent="0.2">
      <c r="H154" s="50">
        <f>STDEV(H2:H16)</f>
        <v>0.2581988897471611</v>
      </c>
      <c r="I154" s="50">
        <f t="shared" ref="I154:V154" si="8">STDEV(I2:I16)</f>
        <v>0.45773770821706344</v>
      </c>
      <c r="J154" s="50">
        <f t="shared" si="8"/>
        <v>0.45773770821706344</v>
      </c>
      <c r="K154" s="50">
        <f t="shared" si="8"/>
        <v>0.77459666924148241</v>
      </c>
      <c r="L154" s="50">
        <f t="shared" si="8"/>
        <v>0.35186577527449842</v>
      </c>
      <c r="M154" s="50">
        <f t="shared" si="8"/>
        <v>0.56061191058138671</v>
      </c>
      <c r="N154" s="50">
        <f t="shared" si="8"/>
        <v>1.0600988273786194</v>
      </c>
      <c r="O154" s="50">
        <f t="shared" si="8"/>
        <v>0.51639777949432331</v>
      </c>
      <c r="P154" s="50">
        <f t="shared" si="8"/>
        <v>0.48795003647426521</v>
      </c>
      <c r="Q154" s="50">
        <f t="shared" si="8"/>
        <v>0.6324555320336771</v>
      </c>
      <c r="R154" s="50">
        <f t="shared" si="8"/>
        <v>0.86189160737133363</v>
      </c>
      <c r="S154" s="50">
        <f t="shared" si="8"/>
        <v>0.2581988897471611</v>
      </c>
      <c r="T154" s="50">
        <f t="shared" si="8"/>
        <v>0.2581988897471611</v>
      </c>
      <c r="U154" s="50">
        <f t="shared" si="8"/>
        <v>0.2581988897471611</v>
      </c>
      <c r="V154" s="50">
        <f t="shared" si="8"/>
        <v>0.2581988897471611</v>
      </c>
    </row>
    <row r="156" spans="1:22" ht="24" x14ac:dyDescent="0.55000000000000004">
      <c r="A156" s="107" t="s">
        <v>19</v>
      </c>
      <c r="B156" s="108">
        <f>COUNTIF(B2:B154,"ชาย")</f>
        <v>7</v>
      </c>
    </row>
    <row r="157" spans="1:22" ht="24" x14ac:dyDescent="0.55000000000000004">
      <c r="A157" s="107" t="s">
        <v>23</v>
      </c>
      <c r="B157" s="108">
        <f>COUNTIF(B2:B154,"หญิง")</f>
        <v>8</v>
      </c>
    </row>
    <row r="158" spans="1:22" ht="24" x14ac:dyDescent="0.55000000000000004">
      <c r="A158" s="109"/>
      <c r="B158" s="110">
        <f>SUM(B156:B157)</f>
        <v>15</v>
      </c>
    </row>
    <row r="159" spans="1:22" x14ac:dyDescent="0.2">
      <c r="A159" s="94"/>
      <c r="B159" s="95"/>
    </row>
    <row r="160" spans="1:22" ht="24" x14ac:dyDescent="0.55000000000000004">
      <c r="A160" s="107" t="s">
        <v>20</v>
      </c>
      <c r="B160" s="108">
        <f>COUNTIF(C2:C154,"20-30 ปี")</f>
        <v>1</v>
      </c>
    </row>
    <row r="161" spans="1:2" ht="24" x14ac:dyDescent="0.55000000000000004">
      <c r="A161" s="107" t="s">
        <v>24</v>
      </c>
      <c r="B161" s="108">
        <f>COUNTIF(C2:C154,"31-40 ปี")</f>
        <v>8</v>
      </c>
    </row>
    <row r="162" spans="1:2" ht="24" x14ac:dyDescent="0.55000000000000004">
      <c r="A162" s="107" t="s">
        <v>143</v>
      </c>
      <c r="B162" s="108">
        <f>COUNTIF(C2:C154,"41-50 ปี")</f>
        <v>5</v>
      </c>
    </row>
    <row r="163" spans="1:2" ht="24" x14ac:dyDescent="0.55000000000000004">
      <c r="A163" s="107" t="s">
        <v>207</v>
      </c>
      <c r="B163" s="108">
        <f>COUNTIF(C2:C155,"51 ปีขึ้นไป")</f>
        <v>1</v>
      </c>
    </row>
    <row r="164" spans="1:2" ht="24" x14ac:dyDescent="0.55000000000000004">
      <c r="A164" s="109"/>
      <c r="B164" s="110">
        <f>SUBTOTAL(9,B160:B163)</f>
        <v>15</v>
      </c>
    </row>
    <row r="165" spans="1:2" x14ac:dyDescent="0.2">
      <c r="A165" s="94"/>
      <c r="B165" s="95"/>
    </row>
    <row r="166" spans="1:2" ht="24" x14ac:dyDescent="0.55000000000000004">
      <c r="A166" s="112" t="s">
        <v>125</v>
      </c>
      <c r="B166" s="108">
        <f>COUNTIF(D2:D155,"ปริญญาเอก")</f>
        <v>13</v>
      </c>
    </row>
    <row r="167" spans="1:2" ht="24" x14ac:dyDescent="0.55000000000000004">
      <c r="A167" s="112" t="s">
        <v>21</v>
      </c>
      <c r="B167" s="108">
        <f>COUNTIF(D2:D155,"ปริญญาโท")</f>
        <v>2</v>
      </c>
    </row>
    <row r="168" spans="1:2" ht="24" x14ac:dyDescent="0.55000000000000004">
      <c r="A168" s="109"/>
      <c r="B168" s="110">
        <f>SUM(B166:B167)</f>
        <v>15</v>
      </c>
    </row>
    <row r="169" spans="1:2" x14ac:dyDescent="0.2">
      <c r="A169" s="94"/>
      <c r="B169" s="95"/>
    </row>
    <row r="170" spans="1:2" ht="24" x14ac:dyDescent="0.55000000000000004">
      <c r="A170" s="118" t="s">
        <v>268</v>
      </c>
      <c r="B170" s="95"/>
    </row>
    <row r="171" spans="1:2" ht="24" x14ac:dyDescent="0.55000000000000004">
      <c r="A171" s="111" t="s">
        <v>131</v>
      </c>
      <c r="B171" s="108">
        <f>COUNTIF(E2:E155,"วิศวกรรมศาสตร์")</f>
        <v>3</v>
      </c>
    </row>
    <row r="172" spans="1:2" ht="24" x14ac:dyDescent="0.55000000000000004">
      <c r="A172" s="111" t="s">
        <v>25</v>
      </c>
      <c r="B172" s="108">
        <v>9</v>
      </c>
    </row>
    <row r="173" spans="1:2" ht="24" x14ac:dyDescent="0.55000000000000004">
      <c r="A173" s="111" t="s">
        <v>134</v>
      </c>
      <c r="B173" s="108">
        <f>COUNTIF(E2:E156,"บริหารธุรกิจ")</f>
        <v>1</v>
      </c>
    </row>
    <row r="174" spans="1:2" ht="24" x14ac:dyDescent="0.55000000000000004">
      <c r="A174" s="111" t="s">
        <v>221</v>
      </c>
      <c r="B174" s="108">
        <f>COUNTIF(E2:E159,"วิทยาศาสตร์การแพทย์")</f>
        <v>1</v>
      </c>
    </row>
    <row r="175" spans="1:2" ht="24" x14ac:dyDescent="0.55000000000000004">
      <c r="A175" s="111" t="s">
        <v>172</v>
      </c>
      <c r="B175" s="108">
        <f>COUNTIF(E2:E150,"เกษตรศาสตร์ ทรัพยากรธรรมชาติและสิ่งแวดล้อม")</f>
        <v>1</v>
      </c>
    </row>
    <row r="176" spans="1:2" ht="24" x14ac:dyDescent="0.55000000000000004">
      <c r="A176" s="109"/>
      <c r="B176" s="110">
        <f>SUBTOTAL(9,B171:B175)</f>
        <v>15</v>
      </c>
    </row>
    <row r="177" spans="1:2" ht="24" x14ac:dyDescent="0.55000000000000004">
      <c r="A177" s="118" t="s">
        <v>269</v>
      </c>
      <c r="B177" s="95"/>
    </row>
    <row r="178" spans="1:2" ht="24" x14ac:dyDescent="0.55000000000000004">
      <c r="A178" s="124" t="s">
        <v>162</v>
      </c>
      <c r="B178" s="120">
        <f>COUNTIF(F2:F168,"วิศวกรรมโยธา")</f>
        <v>1</v>
      </c>
    </row>
    <row r="179" spans="1:2" ht="24" x14ac:dyDescent="0.55000000000000004">
      <c r="A179" s="124" t="s">
        <v>152</v>
      </c>
      <c r="B179" s="120">
        <f>COUNTIF(F2:F169,"วิศวกรรมโยธา")</f>
        <v>1</v>
      </c>
    </row>
    <row r="180" spans="1:2" ht="24" x14ac:dyDescent="0.55000000000000004">
      <c r="A180" s="124" t="s">
        <v>179</v>
      </c>
      <c r="B180" s="120">
        <f>COUNTIF(F2:F170,"พัฒนศึกษา​")</f>
        <v>1</v>
      </c>
    </row>
    <row r="181" spans="1:2" ht="24" x14ac:dyDescent="0.55000000000000004">
      <c r="A181" s="124" t="s">
        <v>180</v>
      </c>
      <c r="B181" s="120">
        <f>COUNTIF(F2:F171,"บริหารการศึกษา")</f>
        <v>2</v>
      </c>
    </row>
    <row r="182" spans="1:2" ht="24" x14ac:dyDescent="0.55000000000000004">
      <c r="A182" s="124" t="s">
        <v>123</v>
      </c>
      <c r="B182" s="120">
        <f>COUNTIF(F2:F172,"การจัดการกีฬา")</f>
        <v>3</v>
      </c>
    </row>
    <row r="183" spans="1:2" ht="24" x14ac:dyDescent="0.55000000000000004">
      <c r="A183" s="124" t="s">
        <v>177</v>
      </c>
      <c r="B183" s="120">
        <f>COUNTIF(F2:F175,"วิศวกรรมไฟฟ้า")</f>
        <v>1</v>
      </c>
    </row>
    <row r="184" spans="1:2" ht="24" x14ac:dyDescent="0.55000000000000004">
      <c r="A184" s="124" t="s">
        <v>126</v>
      </c>
      <c r="B184" s="120">
        <f>COUNTIF(F2:F176,"วิทยาศาสตร์ศึกษา")</f>
        <v>3</v>
      </c>
    </row>
    <row r="185" spans="1:2" ht="24" x14ac:dyDescent="0.55000000000000004">
      <c r="A185" s="124" t="s">
        <v>134</v>
      </c>
      <c r="B185" s="120">
        <f>COUNTIF(F2:F177,"บริหารธุรกิจ")</f>
        <v>1</v>
      </c>
    </row>
    <row r="186" spans="1:2" ht="24" x14ac:dyDescent="0.55000000000000004">
      <c r="A186" s="124" t="s">
        <v>223</v>
      </c>
      <c r="B186" s="120">
        <f>COUNTIF(F2:F179,"จุลชีววิทยา")</f>
        <v>1</v>
      </c>
    </row>
    <row r="187" spans="1:2" ht="24" x14ac:dyDescent="0.55000000000000004">
      <c r="A187" s="124" t="s">
        <v>226</v>
      </c>
      <c r="B187" s="120">
        <f>COUNTIF(F2:F180,"วิทยาศาสตร์สิ่งแวดล้อม")</f>
        <v>1</v>
      </c>
    </row>
    <row r="188" spans="1:2" ht="24" x14ac:dyDescent="0.55000000000000004">
      <c r="B188" s="110">
        <f>SUBTOTAL(9,B178:B187)</f>
        <v>15</v>
      </c>
    </row>
  </sheetData>
  <autoFilter ref="G1:G150">
    <filterColumn colId="0">
      <customFilters>
        <customFilter operator="notEqual" val=" "/>
      </customFilters>
    </filterColumn>
  </autoFilter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05"/>
  <sheetViews>
    <sheetView tabSelected="1" topLeftCell="A95" zoomScale="170" zoomScaleNormal="170" workbookViewId="0">
      <selection activeCell="L102" sqref="L102"/>
    </sheetView>
  </sheetViews>
  <sheetFormatPr defaultRowHeight="24" x14ac:dyDescent="0.55000000000000004"/>
  <cols>
    <col min="1" max="1" width="6" style="3" customWidth="1"/>
    <col min="2" max="16384" width="9.140625" style="3"/>
  </cols>
  <sheetData>
    <row r="1" spans="2:11" ht="25.5" customHeight="1" x14ac:dyDescent="0.7">
      <c r="B1" s="158" t="s">
        <v>108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ht="12" customHeight="1" x14ac:dyDescent="0.55000000000000004"/>
    <row r="3" spans="2:11" x14ac:dyDescent="0.55000000000000004">
      <c r="C3" s="3" t="s">
        <v>505</v>
      </c>
    </row>
    <row r="4" spans="2:11" x14ac:dyDescent="0.55000000000000004">
      <c r="B4" s="3" t="s">
        <v>506</v>
      </c>
    </row>
    <row r="5" spans="2:11" x14ac:dyDescent="0.55000000000000004">
      <c r="C5" s="31" t="s">
        <v>261</v>
      </c>
      <c r="F5" s="3" t="s">
        <v>507</v>
      </c>
    </row>
    <row r="6" spans="2:11" x14ac:dyDescent="0.55000000000000004">
      <c r="C6" s="31" t="s">
        <v>262</v>
      </c>
      <c r="F6" s="3" t="s">
        <v>429</v>
      </c>
    </row>
    <row r="7" spans="2:11" x14ac:dyDescent="0.55000000000000004">
      <c r="C7" s="31" t="s">
        <v>515</v>
      </c>
      <c r="F7" s="3" t="s">
        <v>429</v>
      </c>
    </row>
    <row r="8" spans="2:11" x14ac:dyDescent="0.55000000000000004">
      <c r="C8" s="31" t="s">
        <v>349</v>
      </c>
      <c r="F8" s="3" t="s">
        <v>430</v>
      </c>
    </row>
    <row r="9" spans="2:11" x14ac:dyDescent="0.55000000000000004">
      <c r="C9" s="31" t="s">
        <v>263</v>
      </c>
      <c r="F9" s="3" t="s">
        <v>431</v>
      </c>
    </row>
    <row r="10" spans="2:11" ht="9.75" customHeight="1" x14ac:dyDescent="0.55000000000000004">
      <c r="C10" s="31"/>
    </row>
    <row r="11" spans="2:11" s="96" customFormat="1" ht="19.5" customHeight="1" x14ac:dyDescent="0.2">
      <c r="C11" s="97" t="s">
        <v>109</v>
      </c>
    </row>
    <row r="12" spans="2:11" ht="10.5" customHeight="1" x14ac:dyDescent="0.55000000000000004"/>
    <row r="13" spans="2:11" s="33" customFormat="1" x14ac:dyDescent="0.55000000000000004">
      <c r="C13" s="31" t="s">
        <v>442</v>
      </c>
    </row>
    <row r="14" spans="2:11" s="33" customFormat="1" x14ac:dyDescent="0.55000000000000004">
      <c r="B14" s="31" t="s">
        <v>443</v>
      </c>
      <c r="C14" s="32"/>
      <c r="D14" s="32"/>
    </row>
    <row r="15" spans="2:11" s="33" customFormat="1" x14ac:dyDescent="0.55000000000000004">
      <c r="B15" s="31" t="s">
        <v>477</v>
      </c>
      <c r="C15" s="32"/>
      <c r="D15" s="32"/>
    </row>
    <row r="16" spans="2:11" s="33" customFormat="1" x14ac:dyDescent="0.55000000000000004">
      <c r="B16" s="31" t="s">
        <v>478</v>
      </c>
      <c r="C16" s="32"/>
      <c r="D16" s="32"/>
    </row>
    <row r="17" spans="2:4" s="33" customFormat="1" x14ac:dyDescent="0.55000000000000004">
      <c r="B17" s="31" t="s">
        <v>444</v>
      </c>
      <c r="C17" s="32"/>
      <c r="D17" s="32"/>
    </row>
    <row r="18" spans="2:4" s="33" customFormat="1" x14ac:dyDescent="0.55000000000000004">
      <c r="B18" s="31" t="s">
        <v>445</v>
      </c>
      <c r="C18" s="32"/>
      <c r="D18" s="32"/>
    </row>
    <row r="19" spans="2:4" s="33" customFormat="1" x14ac:dyDescent="0.55000000000000004">
      <c r="B19" s="31" t="s">
        <v>446</v>
      </c>
      <c r="C19" s="32"/>
      <c r="D19" s="32"/>
    </row>
    <row r="20" spans="2:4" s="33" customFormat="1" x14ac:dyDescent="0.55000000000000004">
      <c r="B20" s="31" t="s">
        <v>447</v>
      </c>
      <c r="C20" s="32"/>
      <c r="D20" s="32"/>
    </row>
    <row r="21" spans="2:4" s="33" customFormat="1" x14ac:dyDescent="0.55000000000000004">
      <c r="B21" s="31" t="s">
        <v>448</v>
      </c>
      <c r="C21" s="32"/>
      <c r="D21" s="32"/>
    </row>
    <row r="22" spans="2:4" s="33" customFormat="1" x14ac:dyDescent="0.55000000000000004">
      <c r="B22" s="31" t="s">
        <v>449</v>
      </c>
      <c r="C22" s="32"/>
      <c r="D22" s="32"/>
    </row>
    <row r="23" spans="2:4" s="33" customFormat="1" x14ac:dyDescent="0.55000000000000004">
      <c r="B23" s="31" t="s">
        <v>450</v>
      </c>
      <c r="C23" s="32"/>
      <c r="D23" s="32"/>
    </row>
    <row r="24" spans="2:4" s="33" customFormat="1" x14ac:dyDescent="0.55000000000000004">
      <c r="B24" s="31" t="s">
        <v>451</v>
      </c>
      <c r="C24" s="32"/>
      <c r="D24" s="32"/>
    </row>
    <row r="25" spans="2:4" s="33" customFormat="1" x14ac:dyDescent="0.55000000000000004">
      <c r="B25" s="31" t="s">
        <v>479</v>
      </c>
      <c r="C25" s="32"/>
      <c r="D25" s="32"/>
    </row>
    <row r="26" spans="2:4" s="33" customFormat="1" x14ac:dyDescent="0.55000000000000004">
      <c r="B26" s="31" t="s">
        <v>480</v>
      </c>
      <c r="C26" s="32"/>
      <c r="D26" s="32"/>
    </row>
    <row r="27" spans="2:4" s="33" customFormat="1" x14ac:dyDescent="0.55000000000000004">
      <c r="B27" s="31" t="s">
        <v>481</v>
      </c>
      <c r="C27" s="32"/>
      <c r="D27" s="32"/>
    </row>
    <row r="28" spans="2:4" s="33" customFormat="1" x14ac:dyDescent="0.55000000000000004">
      <c r="B28" s="31" t="s">
        <v>452</v>
      </c>
      <c r="C28" s="32"/>
      <c r="D28" s="32"/>
    </row>
    <row r="29" spans="2:4" s="33" customFormat="1" x14ac:dyDescent="0.55000000000000004">
      <c r="B29" s="31" t="s">
        <v>303</v>
      </c>
      <c r="C29" s="32"/>
      <c r="D29" s="32"/>
    </row>
    <row r="30" spans="2:4" s="33" customFormat="1" x14ac:dyDescent="0.55000000000000004">
      <c r="B30" s="31" t="s">
        <v>466</v>
      </c>
      <c r="C30" s="32"/>
      <c r="D30" s="32"/>
    </row>
    <row r="31" spans="2:4" s="92" customFormat="1" x14ac:dyDescent="0.55000000000000004">
      <c r="B31" s="90" t="s">
        <v>453</v>
      </c>
      <c r="C31" s="91"/>
      <c r="D31" s="91"/>
    </row>
    <row r="32" spans="2:4" s="33" customFormat="1" x14ac:dyDescent="0.55000000000000004">
      <c r="B32" s="31" t="s">
        <v>516</v>
      </c>
      <c r="C32" s="32"/>
      <c r="D32" s="32"/>
    </row>
    <row r="33" spans="2:4" s="33" customFormat="1" x14ac:dyDescent="0.55000000000000004">
      <c r="B33" s="31" t="s">
        <v>454</v>
      </c>
      <c r="C33" s="32"/>
      <c r="D33" s="32"/>
    </row>
    <row r="34" spans="2:4" s="33" customFormat="1" x14ac:dyDescent="0.55000000000000004">
      <c r="B34" s="31" t="s">
        <v>527</v>
      </c>
      <c r="C34" s="32"/>
      <c r="D34" s="32"/>
    </row>
    <row r="35" spans="2:4" s="33" customFormat="1" x14ac:dyDescent="0.55000000000000004">
      <c r="B35" s="31" t="s">
        <v>482</v>
      </c>
      <c r="C35" s="32"/>
      <c r="D35" s="32"/>
    </row>
    <row r="36" spans="2:4" s="33" customFormat="1" x14ac:dyDescent="0.55000000000000004">
      <c r="B36" s="31" t="s">
        <v>455</v>
      </c>
      <c r="C36" s="32"/>
      <c r="D36" s="32"/>
    </row>
    <row r="37" spans="2:4" s="33" customFormat="1" x14ac:dyDescent="0.55000000000000004">
      <c r="B37" s="31" t="s">
        <v>457</v>
      </c>
      <c r="C37" s="32"/>
      <c r="D37" s="32"/>
    </row>
    <row r="38" spans="2:4" s="33" customFormat="1" x14ac:dyDescent="0.55000000000000004">
      <c r="B38" s="31" t="s">
        <v>456</v>
      </c>
      <c r="C38" s="32"/>
      <c r="D38" s="32"/>
    </row>
    <row r="39" spans="2:4" s="33" customFormat="1" x14ac:dyDescent="0.55000000000000004">
      <c r="B39" s="31" t="s">
        <v>458</v>
      </c>
      <c r="C39" s="32"/>
      <c r="D39" s="32"/>
    </row>
    <row r="40" spans="2:4" s="92" customFormat="1" x14ac:dyDescent="0.55000000000000004">
      <c r="B40" s="90" t="s">
        <v>459</v>
      </c>
      <c r="C40" s="91"/>
      <c r="D40" s="91"/>
    </row>
    <row r="41" spans="2:4" s="92" customFormat="1" x14ac:dyDescent="0.55000000000000004">
      <c r="B41" s="90" t="s">
        <v>460</v>
      </c>
      <c r="C41" s="91"/>
      <c r="D41" s="91"/>
    </row>
    <row r="42" spans="2:4" s="33" customFormat="1" x14ac:dyDescent="0.55000000000000004">
      <c r="B42" s="31" t="s">
        <v>461</v>
      </c>
      <c r="C42" s="32"/>
      <c r="D42" s="32"/>
    </row>
    <row r="43" spans="2:4" s="33" customFormat="1" x14ac:dyDescent="0.55000000000000004">
      <c r="B43" s="31" t="s">
        <v>462</v>
      </c>
      <c r="C43" s="32"/>
      <c r="D43" s="32"/>
    </row>
    <row r="44" spans="2:4" s="33" customFormat="1" x14ac:dyDescent="0.55000000000000004">
      <c r="B44" s="31" t="s">
        <v>463</v>
      </c>
      <c r="C44" s="32"/>
      <c r="D44" s="32"/>
    </row>
    <row r="45" spans="2:4" s="33" customFormat="1" x14ac:dyDescent="0.55000000000000004">
      <c r="B45" s="31" t="s">
        <v>483</v>
      </c>
      <c r="C45" s="32"/>
      <c r="D45" s="32"/>
    </row>
    <row r="46" spans="2:4" s="33" customFormat="1" x14ac:dyDescent="0.55000000000000004">
      <c r="B46" s="31" t="s">
        <v>508</v>
      </c>
      <c r="C46" s="32"/>
      <c r="D46" s="32"/>
    </row>
    <row r="47" spans="2:4" s="33" customFormat="1" x14ac:dyDescent="0.55000000000000004">
      <c r="B47" s="31" t="s">
        <v>457</v>
      </c>
      <c r="C47" s="32"/>
      <c r="D47" s="32"/>
    </row>
    <row r="48" spans="2:4" s="33" customFormat="1" x14ac:dyDescent="0.55000000000000004">
      <c r="B48" s="31" t="s">
        <v>464</v>
      </c>
      <c r="C48" s="32"/>
      <c r="D48" s="32"/>
    </row>
    <row r="49" spans="2:4" s="33" customFormat="1" x14ac:dyDescent="0.55000000000000004">
      <c r="B49" s="31" t="s">
        <v>465</v>
      </c>
      <c r="C49" s="32"/>
      <c r="D49" s="32"/>
    </row>
    <row r="50" spans="2:4" s="92" customFormat="1" x14ac:dyDescent="0.55000000000000004">
      <c r="B50" s="90" t="s">
        <v>466</v>
      </c>
      <c r="C50" s="91"/>
      <c r="D50" s="91"/>
    </row>
    <row r="51" spans="2:4" s="92" customFormat="1" x14ac:dyDescent="0.55000000000000004">
      <c r="B51" s="90" t="s">
        <v>467</v>
      </c>
      <c r="C51" s="91"/>
      <c r="D51" s="91"/>
    </row>
    <row r="52" spans="2:4" s="33" customFormat="1" x14ac:dyDescent="0.55000000000000004">
      <c r="B52" s="31" t="s">
        <v>468</v>
      </c>
      <c r="C52" s="32"/>
      <c r="D52" s="32"/>
    </row>
    <row r="53" spans="2:4" s="33" customFormat="1" x14ac:dyDescent="0.55000000000000004">
      <c r="B53" s="31" t="s">
        <v>469</v>
      </c>
      <c r="C53" s="32"/>
      <c r="D53" s="32"/>
    </row>
    <row r="54" spans="2:4" s="33" customFormat="1" x14ac:dyDescent="0.55000000000000004">
      <c r="B54" s="31" t="s">
        <v>470</v>
      </c>
      <c r="C54" s="32"/>
      <c r="D54" s="32"/>
    </row>
    <row r="55" spans="2:4" s="33" customFormat="1" x14ac:dyDescent="0.55000000000000004">
      <c r="B55" s="31" t="s">
        <v>528</v>
      </c>
      <c r="C55" s="32"/>
      <c r="D55" s="32"/>
    </row>
    <row r="56" spans="2:4" s="33" customFormat="1" x14ac:dyDescent="0.55000000000000004">
      <c r="B56" s="31" t="s">
        <v>471</v>
      </c>
      <c r="C56" s="32"/>
      <c r="D56" s="32"/>
    </row>
    <row r="57" spans="2:4" s="33" customFormat="1" x14ac:dyDescent="0.55000000000000004">
      <c r="B57" s="31" t="s">
        <v>472</v>
      </c>
      <c r="C57" s="32"/>
      <c r="D57" s="32"/>
    </row>
    <row r="58" spans="2:4" s="33" customFormat="1" x14ac:dyDescent="0.55000000000000004">
      <c r="B58" s="31" t="s">
        <v>473</v>
      </c>
      <c r="C58" s="32"/>
      <c r="D58" s="32"/>
    </row>
    <row r="59" spans="2:4" s="92" customFormat="1" x14ac:dyDescent="0.55000000000000004">
      <c r="B59" s="90" t="s">
        <v>474</v>
      </c>
      <c r="C59" s="91"/>
      <c r="D59" s="91"/>
    </row>
    <row r="60" spans="2:4" s="92" customFormat="1" x14ac:dyDescent="0.55000000000000004">
      <c r="B60" s="90" t="s">
        <v>475</v>
      </c>
      <c r="C60" s="91"/>
      <c r="D60" s="91"/>
    </row>
    <row r="61" spans="2:4" s="92" customFormat="1" x14ac:dyDescent="0.55000000000000004">
      <c r="B61" s="90"/>
      <c r="C61" s="91"/>
      <c r="D61" s="91"/>
    </row>
    <row r="62" spans="2:4" s="33" customFormat="1" x14ac:dyDescent="0.55000000000000004">
      <c r="C62" s="68" t="s">
        <v>110</v>
      </c>
    </row>
    <row r="63" spans="2:4" s="33" customFormat="1" x14ac:dyDescent="0.55000000000000004">
      <c r="C63" s="33" t="s">
        <v>484</v>
      </c>
    </row>
    <row r="64" spans="2:4" s="33" customFormat="1" x14ac:dyDescent="0.55000000000000004">
      <c r="B64" s="33" t="s">
        <v>486</v>
      </c>
    </row>
    <row r="65" spans="2:3" s="33" customFormat="1" x14ac:dyDescent="0.55000000000000004">
      <c r="B65" s="33" t="s">
        <v>487</v>
      </c>
    </row>
    <row r="66" spans="2:3" s="33" customFormat="1" x14ac:dyDescent="0.55000000000000004">
      <c r="C66" s="33" t="s">
        <v>488</v>
      </c>
    </row>
    <row r="67" spans="2:3" s="33" customFormat="1" x14ac:dyDescent="0.55000000000000004">
      <c r="B67" s="33" t="s">
        <v>489</v>
      </c>
    </row>
    <row r="68" spans="2:3" s="33" customFormat="1" x14ac:dyDescent="0.55000000000000004">
      <c r="B68" s="33" t="s">
        <v>490</v>
      </c>
    </row>
    <row r="69" spans="2:3" s="33" customFormat="1" x14ac:dyDescent="0.55000000000000004">
      <c r="C69" s="33" t="s">
        <v>517</v>
      </c>
    </row>
    <row r="70" spans="2:3" s="33" customFormat="1" x14ac:dyDescent="0.55000000000000004">
      <c r="B70" s="33" t="s">
        <v>510</v>
      </c>
    </row>
    <row r="71" spans="2:3" s="33" customFormat="1" x14ac:dyDescent="0.55000000000000004">
      <c r="B71" s="33" t="s">
        <v>511</v>
      </c>
    </row>
    <row r="72" spans="2:3" s="33" customFormat="1" x14ac:dyDescent="0.55000000000000004">
      <c r="C72" s="33" t="s">
        <v>491</v>
      </c>
    </row>
    <row r="73" spans="2:3" s="33" customFormat="1" x14ac:dyDescent="0.55000000000000004">
      <c r="B73" s="33" t="s">
        <v>492</v>
      </c>
    </row>
    <row r="74" spans="2:3" s="33" customFormat="1" x14ac:dyDescent="0.55000000000000004">
      <c r="B74" s="33" t="s">
        <v>493</v>
      </c>
    </row>
    <row r="75" spans="2:3" s="33" customFormat="1" x14ac:dyDescent="0.55000000000000004">
      <c r="C75" s="33" t="s">
        <v>512</v>
      </c>
    </row>
    <row r="76" spans="2:3" s="33" customFormat="1" x14ac:dyDescent="0.55000000000000004">
      <c r="B76" s="33" t="s">
        <v>513</v>
      </c>
    </row>
    <row r="77" spans="2:3" s="33" customFormat="1" x14ac:dyDescent="0.55000000000000004">
      <c r="B77" s="33" t="s">
        <v>514</v>
      </c>
    </row>
    <row r="78" spans="2:3" s="33" customFormat="1" x14ac:dyDescent="0.55000000000000004"/>
    <row r="79" spans="2:3" s="33" customFormat="1" x14ac:dyDescent="0.55000000000000004">
      <c r="C79" s="68" t="s">
        <v>111</v>
      </c>
    </row>
    <row r="80" spans="2:3" s="33" customFormat="1" x14ac:dyDescent="0.55000000000000004">
      <c r="C80" s="33" t="s">
        <v>497</v>
      </c>
    </row>
    <row r="81" spans="1:5" s="33" customFormat="1" x14ac:dyDescent="0.55000000000000004">
      <c r="B81" s="9" t="s">
        <v>499</v>
      </c>
      <c r="C81" s="49"/>
      <c r="D81" s="49"/>
      <c r="E81" s="8"/>
    </row>
    <row r="82" spans="1:5" s="33" customFormat="1" x14ac:dyDescent="0.55000000000000004">
      <c r="A82" s="9" t="s">
        <v>494</v>
      </c>
      <c r="B82" s="49"/>
      <c r="C82" s="49"/>
      <c r="D82" s="8"/>
    </row>
    <row r="83" spans="1:5" s="33" customFormat="1" x14ac:dyDescent="0.55000000000000004">
      <c r="A83" s="9" t="s">
        <v>496</v>
      </c>
      <c r="B83" s="49"/>
      <c r="C83" s="49"/>
      <c r="D83" s="8"/>
    </row>
    <row r="84" spans="1:5" s="33" customFormat="1" x14ac:dyDescent="0.55000000000000004">
      <c r="A84" s="9" t="s">
        <v>495</v>
      </c>
      <c r="B84" s="61"/>
      <c r="C84" s="61"/>
      <c r="D84" s="10"/>
      <c r="E84" s="58"/>
    </row>
    <row r="85" spans="1:5" s="33" customFormat="1" x14ac:dyDescent="0.55000000000000004">
      <c r="C85" s="33" t="s">
        <v>530</v>
      </c>
    </row>
    <row r="86" spans="1:5" s="33" customFormat="1" x14ac:dyDescent="0.55000000000000004">
      <c r="B86" s="9" t="s">
        <v>550</v>
      </c>
      <c r="C86" s="49"/>
      <c r="D86" s="49"/>
      <c r="E86" s="8"/>
    </row>
    <row r="87" spans="1:5" s="33" customFormat="1" x14ac:dyDescent="0.55000000000000004">
      <c r="A87" s="9" t="s">
        <v>531</v>
      </c>
      <c r="B87" s="49"/>
      <c r="C87" s="49"/>
      <c r="D87" s="8"/>
    </row>
    <row r="88" spans="1:5" s="33" customFormat="1" x14ac:dyDescent="0.55000000000000004">
      <c r="A88" s="9" t="s">
        <v>529</v>
      </c>
      <c r="B88" s="49"/>
      <c r="C88" s="49"/>
      <c r="D88" s="8"/>
    </row>
    <row r="89" spans="1:5" s="33" customFormat="1" x14ac:dyDescent="0.55000000000000004">
      <c r="A89" s="9"/>
      <c r="B89" s="49"/>
      <c r="C89" s="49"/>
      <c r="D89" s="8"/>
    </row>
    <row r="90" spans="1:5" s="33" customFormat="1" x14ac:dyDescent="0.55000000000000004">
      <c r="C90" s="33" t="s">
        <v>518</v>
      </c>
    </row>
    <row r="91" spans="1:5" s="33" customFormat="1" x14ac:dyDescent="0.55000000000000004">
      <c r="B91" s="9" t="s">
        <v>500</v>
      </c>
      <c r="C91" s="49"/>
      <c r="D91" s="49"/>
      <c r="E91" s="8"/>
    </row>
    <row r="92" spans="1:5" s="33" customFormat="1" x14ac:dyDescent="0.55000000000000004">
      <c r="A92" s="9" t="s">
        <v>501</v>
      </c>
      <c r="B92" s="49"/>
      <c r="C92" s="49"/>
      <c r="D92" s="8"/>
    </row>
    <row r="93" spans="1:5" s="33" customFormat="1" x14ac:dyDescent="0.55000000000000004">
      <c r="A93" s="9" t="s">
        <v>502</v>
      </c>
      <c r="B93" s="49"/>
      <c r="C93" s="49"/>
      <c r="D93" s="8"/>
    </row>
    <row r="94" spans="1:5" s="33" customFormat="1" x14ac:dyDescent="0.55000000000000004">
      <c r="A94" s="9" t="s">
        <v>551</v>
      </c>
      <c r="B94" s="49"/>
      <c r="C94" s="49"/>
      <c r="D94" s="8"/>
    </row>
    <row r="95" spans="1:5" s="33" customFormat="1" x14ac:dyDescent="0.55000000000000004">
      <c r="C95" s="33" t="s">
        <v>552</v>
      </c>
    </row>
    <row r="96" spans="1:5" s="33" customFormat="1" x14ac:dyDescent="0.55000000000000004">
      <c r="B96" s="9" t="s">
        <v>122</v>
      </c>
      <c r="C96" s="49"/>
      <c r="D96" s="49"/>
      <c r="E96" s="8"/>
    </row>
    <row r="97" spans="1:5" s="33" customFormat="1" x14ac:dyDescent="0.55000000000000004">
      <c r="A97" s="9" t="s">
        <v>498</v>
      </c>
      <c r="B97" s="49"/>
      <c r="C97" s="49"/>
      <c r="D97" s="8"/>
    </row>
    <row r="98" spans="1:5" s="33" customFormat="1" x14ac:dyDescent="0.55000000000000004">
      <c r="A98" s="9" t="s">
        <v>553</v>
      </c>
      <c r="B98" s="49"/>
      <c r="C98" s="49"/>
      <c r="D98" s="8"/>
    </row>
    <row r="99" spans="1:5" s="33" customFormat="1" x14ac:dyDescent="0.55000000000000004">
      <c r="C99" s="33" t="s">
        <v>554</v>
      </c>
    </row>
    <row r="100" spans="1:5" s="33" customFormat="1" x14ac:dyDescent="0.55000000000000004">
      <c r="B100" s="9" t="s">
        <v>555</v>
      </c>
      <c r="C100" s="49"/>
      <c r="D100" s="49"/>
      <c r="E100" s="8"/>
    </row>
    <row r="101" spans="1:5" s="33" customFormat="1" x14ac:dyDescent="0.55000000000000004">
      <c r="A101" s="9" t="s">
        <v>503</v>
      </c>
      <c r="B101" s="49"/>
      <c r="C101" s="49"/>
      <c r="D101" s="8"/>
    </row>
    <row r="102" spans="1:5" s="33" customFormat="1" x14ac:dyDescent="0.55000000000000004">
      <c r="A102" s="9" t="s">
        <v>504</v>
      </c>
      <c r="B102" s="49"/>
      <c r="C102" s="49"/>
      <c r="D102" s="8"/>
    </row>
    <row r="103" spans="1:5" s="33" customFormat="1" x14ac:dyDescent="0.55000000000000004">
      <c r="A103" s="9" t="s">
        <v>556</v>
      </c>
      <c r="B103" s="49"/>
      <c r="C103" s="49"/>
      <c r="D103" s="8"/>
    </row>
    <row r="104" spans="1:5" s="33" customFormat="1" x14ac:dyDescent="0.55000000000000004">
      <c r="A104" s="9" t="s">
        <v>558</v>
      </c>
      <c r="B104" s="49"/>
      <c r="C104" s="49"/>
      <c r="D104" s="8"/>
    </row>
    <row r="105" spans="1:5" s="33" customFormat="1" x14ac:dyDescent="0.55000000000000004">
      <c r="A105" s="9"/>
      <c r="B105" s="49" t="s">
        <v>557</v>
      </c>
      <c r="C105" s="49"/>
      <c r="D105" s="8"/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G717"/>
  <sheetViews>
    <sheetView topLeftCell="A91" zoomScale="150" zoomScaleNormal="150" workbookViewId="0">
      <selection activeCell="D100" sqref="D100"/>
    </sheetView>
  </sheetViews>
  <sheetFormatPr defaultRowHeight="21.75" x14ac:dyDescent="0.5"/>
  <cols>
    <col min="1" max="1" width="70.140625" style="16" customWidth="1"/>
    <col min="2" max="2" width="6.140625" style="17" customWidth="1"/>
    <col min="3" max="3" width="7.140625" style="17" customWidth="1"/>
    <col min="4" max="4" width="8.42578125" style="15" customWidth="1"/>
    <col min="5" max="5" width="7.140625" style="15" customWidth="1"/>
    <col min="6" max="6" width="11.42578125" style="15" bestFit="1" customWidth="1"/>
    <col min="7" max="16384" width="9.140625" style="15"/>
  </cols>
  <sheetData>
    <row r="1" spans="1:5" s="28" customFormat="1" ht="30.75" x14ac:dyDescent="0.7">
      <c r="A1" s="181" t="s">
        <v>39</v>
      </c>
      <c r="B1" s="181"/>
      <c r="C1" s="181"/>
      <c r="D1" s="181"/>
    </row>
    <row r="2" spans="1:5" s="28" customFormat="1" ht="27.75" x14ac:dyDescent="0.65">
      <c r="A2" s="182" t="s">
        <v>260</v>
      </c>
      <c r="B2" s="182"/>
      <c r="C2" s="182"/>
      <c r="D2" s="182"/>
    </row>
    <row r="3" spans="1:5" s="28" customFormat="1" ht="3.75" customHeight="1" x14ac:dyDescent="0.5">
      <c r="A3" s="29"/>
      <c r="B3" s="30"/>
      <c r="C3" s="30"/>
    </row>
    <row r="4" spans="1:5" s="33" customFormat="1" ht="24" x14ac:dyDescent="0.55000000000000004">
      <c r="A4" s="31" t="s">
        <v>54</v>
      </c>
      <c r="B4" s="32"/>
      <c r="C4" s="32"/>
    </row>
    <row r="5" spans="1:5" s="33" customFormat="1" ht="24" x14ac:dyDescent="0.55000000000000004">
      <c r="A5" s="31" t="s">
        <v>264</v>
      </c>
      <c r="B5" s="32"/>
      <c r="C5" s="32"/>
    </row>
    <row r="6" spans="1:5" s="33" customFormat="1" ht="24" x14ac:dyDescent="0.55000000000000004">
      <c r="A6" s="31" t="s">
        <v>261</v>
      </c>
      <c r="B6" s="3"/>
      <c r="C6" s="3"/>
      <c r="E6" s="3"/>
    </row>
    <row r="7" spans="1:5" s="33" customFormat="1" ht="24" x14ac:dyDescent="0.55000000000000004">
      <c r="A7" s="31" t="s">
        <v>262</v>
      </c>
      <c r="B7" s="3"/>
      <c r="C7" s="3"/>
      <c r="E7" s="3"/>
    </row>
    <row r="8" spans="1:5" s="33" customFormat="1" ht="24" x14ac:dyDescent="0.55000000000000004">
      <c r="A8" s="31" t="s">
        <v>526</v>
      </c>
      <c r="B8" s="3"/>
      <c r="C8" s="3"/>
      <c r="E8" s="3"/>
    </row>
    <row r="9" spans="1:5" s="33" customFormat="1" ht="24" x14ac:dyDescent="0.55000000000000004">
      <c r="A9" s="31" t="s">
        <v>349</v>
      </c>
      <c r="B9" s="3"/>
      <c r="C9" s="3"/>
      <c r="E9" s="3"/>
    </row>
    <row r="10" spans="1:5" s="33" customFormat="1" ht="24" x14ac:dyDescent="0.55000000000000004">
      <c r="A10" s="31" t="s">
        <v>263</v>
      </c>
      <c r="B10" s="3"/>
      <c r="C10" s="3"/>
      <c r="E10" s="3"/>
    </row>
    <row r="11" spans="1:5" s="33" customFormat="1" ht="24" x14ac:dyDescent="0.55000000000000004">
      <c r="A11" s="31"/>
      <c r="B11" s="32"/>
      <c r="C11" s="32"/>
    </row>
    <row r="12" spans="1:5" s="33" customFormat="1" ht="24" x14ac:dyDescent="0.55000000000000004">
      <c r="A12" s="36" t="s">
        <v>40</v>
      </c>
      <c r="B12" s="32"/>
      <c r="C12" s="32"/>
    </row>
    <row r="13" spans="1:5" s="33" customFormat="1" ht="4.5" customHeight="1" x14ac:dyDescent="0.55000000000000004">
      <c r="A13" s="31"/>
      <c r="B13" s="32"/>
      <c r="C13" s="32"/>
    </row>
    <row r="14" spans="1:5" s="33" customFormat="1" ht="24" x14ac:dyDescent="0.55000000000000004">
      <c r="A14" s="36" t="s">
        <v>41</v>
      </c>
      <c r="B14" s="32"/>
      <c r="C14" s="32"/>
    </row>
    <row r="15" spans="1:5" s="33" customFormat="1" ht="24" x14ac:dyDescent="0.55000000000000004">
      <c r="A15" s="36" t="s">
        <v>47</v>
      </c>
      <c r="B15" s="32"/>
      <c r="C15" s="32"/>
    </row>
    <row r="16" spans="1:5" s="33" customFormat="1" ht="24" x14ac:dyDescent="0.55000000000000004">
      <c r="A16" s="87" t="s">
        <v>44</v>
      </c>
      <c r="B16" s="88" t="s">
        <v>42</v>
      </c>
      <c r="C16" s="88" t="s">
        <v>43</v>
      </c>
    </row>
    <row r="17" spans="1:3" s="33" customFormat="1" ht="24" x14ac:dyDescent="0.55000000000000004">
      <c r="A17" s="52" t="s">
        <v>273</v>
      </c>
      <c r="B17" s="37"/>
      <c r="C17" s="53"/>
    </row>
    <row r="18" spans="1:3" s="33" customFormat="1" ht="24" x14ac:dyDescent="0.55000000000000004">
      <c r="A18" s="54" t="s">
        <v>45</v>
      </c>
      <c r="B18" s="39">
        <v>10</v>
      </c>
      <c r="C18" s="41">
        <f>B18*100/144</f>
        <v>6.9444444444444446</v>
      </c>
    </row>
    <row r="19" spans="1:3" s="33" customFormat="1" ht="24" x14ac:dyDescent="0.55000000000000004">
      <c r="A19" s="55" t="s">
        <v>46</v>
      </c>
      <c r="B19" s="56">
        <v>28</v>
      </c>
      <c r="C19" s="42">
        <f t="shared" ref="C19:C32" si="0">B19*100/144</f>
        <v>19.444444444444443</v>
      </c>
    </row>
    <row r="20" spans="1:3" s="33" customFormat="1" ht="24" x14ac:dyDescent="0.55000000000000004">
      <c r="A20" s="52" t="s">
        <v>274</v>
      </c>
      <c r="B20" s="37"/>
      <c r="C20" s="41"/>
    </row>
    <row r="21" spans="1:3" s="33" customFormat="1" ht="24" x14ac:dyDescent="0.55000000000000004">
      <c r="A21" s="54" t="s">
        <v>45</v>
      </c>
      <c r="B21" s="39">
        <v>14</v>
      </c>
      <c r="C21" s="41">
        <f t="shared" si="0"/>
        <v>9.7222222222222214</v>
      </c>
    </row>
    <row r="22" spans="1:3" s="33" customFormat="1" ht="24" x14ac:dyDescent="0.55000000000000004">
      <c r="A22" s="55" t="s">
        <v>46</v>
      </c>
      <c r="B22" s="56">
        <v>16</v>
      </c>
      <c r="C22" s="42">
        <f t="shared" si="0"/>
        <v>11.111111111111111</v>
      </c>
    </row>
    <row r="23" spans="1:3" s="33" customFormat="1" ht="24" x14ac:dyDescent="0.55000000000000004">
      <c r="A23" s="52" t="s">
        <v>532</v>
      </c>
      <c r="B23" s="37"/>
      <c r="C23" s="41"/>
    </row>
    <row r="24" spans="1:3" s="33" customFormat="1" ht="24" x14ac:dyDescent="0.55000000000000004">
      <c r="A24" s="54" t="s">
        <v>45</v>
      </c>
      <c r="B24" s="39">
        <v>17</v>
      </c>
      <c r="C24" s="41">
        <f t="shared" si="0"/>
        <v>11.805555555555555</v>
      </c>
    </row>
    <row r="25" spans="1:3" s="33" customFormat="1" ht="24" x14ac:dyDescent="0.55000000000000004">
      <c r="A25" s="55" t="s">
        <v>46</v>
      </c>
      <c r="B25" s="56">
        <v>13</v>
      </c>
      <c r="C25" s="42">
        <f t="shared" si="0"/>
        <v>9.0277777777777786</v>
      </c>
    </row>
    <row r="26" spans="1:3" s="33" customFormat="1" ht="24" x14ac:dyDescent="0.55000000000000004">
      <c r="A26" s="54" t="s">
        <v>275</v>
      </c>
      <c r="B26" s="39"/>
      <c r="C26" s="41"/>
    </row>
    <row r="27" spans="1:3" s="33" customFormat="1" ht="24" x14ac:dyDescent="0.55000000000000004">
      <c r="A27" s="54" t="s">
        <v>45</v>
      </c>
      <c r="B27" s="39">
        <v>15</v>
      </c>
      <c r="C27" s="41">
        <f t="shared" si="0"/>
        <v>10.416666666666666</v>
      </c>
    </row>
    <row r="28" spans="1:3" s="33" customFormat="1" ht="24" x14ac:dyDescent="0.55000000000000004">
      <c r="A28" s="55" t="s">
        <v>46</v>
      </c>
      <c r="B28" s="56">
        <v>16</v>
      </c>
      <c r="C28" s="42">
        <f t="shared" si="0"/>
        <v>11.111111111111111</v>
      </c>
    </row>
    <row r="29" spans="1:3" s="33" customFormat="1" ht="24" x14ac:dyDescent="0.55000000000000004">
      <c r="A29" s="54" t="s">
        <v>276</v>
      </c>
      <c r="B29" s="39"/>
      <c r="C29" s="41"/>
    </row>
    <row r="30" spans="1:3" s="33" customFormat="1" ht="24" x14ac:dyDescent="0.55000000000000004">
      <c r="A30" s="54" t="s">
        <v>45</v>
      </c>
      <c r="B30" s="39">
        <v>7</v>
      </c>
      <c r="C30" s="41">
        <f t="shared" si="0"/>
        <v>4.8611111111111107</v>
      </c>
    </row>
    <row r="31" spans="1:3" s="33" customFormat="1" ht="24" x14ac:dyDescent="0.55000000000000004">
      <c r="A31" s="55" t="s">
        <v>46</v>
      </c>
      <c r="B31" s="56">
        <v>8</v>
      </c>
      <c r="C31" s="42">
        <f t="shared" si="0"/>
        <v>5.5555555555555554</v>
      </c>
    </row>
    <row r="32" spans="1:3" s="33" customFormat="1" ht="24" x14ac:dyDescent="0.55000000000000004">
      <c r="A32" s="62" t="s">
        <v>48</v>
      </c>
      <c r="B32" s="63">
        <f>SUM(B18:B31)</f>
        <v>144</v>
      </c>
      <c r="C32" s="51">
        <f t="shared" si="0"/>
        <v>100</v>
      </c>
    </row>
    <row r="33" spans="1:4" s="33" customFormat="1" ht="24" x14ac:dyDescent="0.55000000000000004">
      <c r="A33" s="86"/>
      <c r="B33" s="10"/>
      <c r="C33" s="61"/>
    </row>
    <row r="34" spans="1:4" s="33" customFormat="1" ht="24" x14ac:dyDescent="0.55000000000000004">
      <c r="A34" s="86"/>
      <c r="B34" s="10"/>
      <c r="C34" s="61"/>
    </row>
    <row r="35" spans="1:4" s="33" customFormat="1" ht="24" x14ac:dyDescent="0.55000000000000004">
      <c r="A35" s="86"/>
      <c r="B35" s="10"/>
      <c r="C35" s="61"/>
    </row>
    <row r="36" spans="1:4" s="33" customFormat="1" ht="24" x14ac:dyDescent="0.55000000000000004">
      <c r="A36" s="31" t="s">
        <v>277</v>
      </c>
      <c r="B36" s="32"/>
      <c r="C36" s="32"/>
    </row>
    <row r="37" spans="1:4" s="33" customFormat="1" ht="24" x14ac:dyDescent="0.55000000000000004">
      <c r="A37" s="31" t="s">
        <v>278</v>
      </c>
      <c r="B37" s="32"/>
      <c r="C37" s="32"/>
    </row>
    <row r="38" spans="1:4" s="33" customFormat="1" ht="24" x14ac:dyDescent="0.55000000000000004">
      <c r="A38" s="31" t="s">
        <v>525</v>
      </c>
      <c r="B38" s="32"/>
      <c r="C38" s="32"/>
    </row>
    <row r="39" spans="1:4" s="33" customFormat="1" ht="24" x14ac:dyDescent="0.55000000000000004">
      <c r="A39" s="31" t="s">
        <v>279</v>
      </c>
      <c r="B39" s="32"/>
      <c r="C39" s="32"/>
    </row>
    <row r="40" spans="1:4" s="33" customFormat="1" ht="24" x14ac:dyDescent="0.55000000000000004">
      <c r="A40" s="31" t="s">
        <v>280</v>
      </c>
      <c r="B40" s="32"/>
      <c r="C40" s="32"/>
    </row>
    <row r="41" spans="1:4" s="33" customFormat="1" ht="24" x14ac:dyDescent="0.55000000000000004">
      <c r="A41" s="31"/>
      <c r="B41" s="32"/>
      <c r="C41" s="32"/>
    </row>
    <row r="42" spans="1:4" s="33" customFormat="1" ht="24" x14ac:dyDescent="0.55000000000000004">
      <c r="A42" s="36" t="s">
        <v>49</v>
      </c>
      <c r="B42" s="32"/>
      <c r="C42" s="32"/>
    </row>
    <row r="43" spans="1:4" s="33" customFormat="1" ht="24" x14ac:dyDescent="0.55000000000000004">
      <c r="A43" s="87" t="s">
        <v>44</v>
      </c>
      <c r="B43" s="88" t="s">
        <v>42</v>
      </c>
      <c r="C43" s="88" t="s">
        <v>43</v>
      </c>
    </row>
    <row r="44" spans="1:4" s="33" customFormat="1" ht="24" x14ac:dyDescent="0.55000000000000004">
      <c r="A44" s="52" t="s">
        <v>273</v>
      </c>
      <c r="B44" s="37"/>
      <c r="C44" s="38"/>
    </row>
    <row r="45" spans="1:4" s="33" customFormat="1" ht="24" x14ac:dyDescent="0.55000000000000004">
      <c r="A45" s="54" t="s">
        <v>281</v>
      </c>
      <c r="B45" s="40">
        <v>19</v>
      </c>
      <c r="C45" s="41">
        <f>B45*100/144</f>
        <v>13.194444444444445</v>
      </c>
      <c r="D45" s="129"/>
    </row>
    <row r="46" spans="1:4" s="33" customFormat="1" ht="24" x14ac:dyDescent="0.55000000000000004">
      <c r="A46" s="54" t="s">
        <v>282</v>
      </c>
      <c r="B46" s="40">
        <v>13</v>
      </c>
      <c r="C46" s="41">
        <f t="shared" ref="C46:C66" si="1">B46*100/144</f>
        <v>9.0277777777777786</v>
      </c>
      <c r="D46" s="129"/>
    </row>
    <row r="47" spans="1:4" s="33" customFormat="1" ht="24" x14ac:dyDescent="0.55000000000000004">
      <c r="A47" s="55" t="s">
        <v>283</v>
      </c>
      <c r="B47" s="56">
        <v>6</v>
      </c>
      <c r="C47" s="42">
        <f t="shared" si="1"/>
        <v>4.166666666666667</v>
      </c>
    </row>
    <row r="48" spans="1:4" s="33" customFormat="1" ht="24" x14ac:dyDescent="0.55000000000000004">
      <c r="A48" s="52" t="s">
        <v>274</v>
      </c>
      <c r="B48" s="39"/>
      <c r="C48" s="41"/>
    </row>
    <row r="49" spans="1:4" s="33" customFormat="1" ht="24" x14ac:dyDescent="0.55000000000000004">
      <c r="A49" s="54" t="s">
        <v>281</v>
      </c>
      <c r="B49" s="40">
        <v>17</v>
      </c>
      <c r="C49" s="41">
        <f t="shared" si="1"/>
        <v>11.805555555555555</v>
      </c>
    </row>
    <row r="50" spans="1:4" s="33" customFormat="1" ht="24" x14ac:dyDescent="0.55000000000000004">
      <c r="A50" s="54" t="s">
        <v>282</v>
      </c>
      <c r="B50" s="40">
        <v>9</v>
      </c>
      <c r="C50" s="41">
        <f t="shared" si="1"/>
        <v>6.25</v>
      </c>
    </row>
    <row r="51" spans="1:4" s="33" customFormat="1" ht="24" x14ac:dyDescent="0.55000000000000004">
      <c r="A51" s="55" t="s">
        <v>283</v>
      </c>
      <c r="B51" s="56">
        <v>4</v>
      </c>
      <c r="C51" s="42">
        <f t="shared" si="1"/>
        <v>2.7777777777777777</v>
      </c>
    </row>
    <row r="52" spans="1:4" s="33" customFormat="1" ht="24" x14ac:dyDescent="0.55000000000000004">
      <c r="A52" s="52" t="s">
        <v>533</v>
      </c>
      <c r="B52" s="65"/>
      <c r="C52" s="41"/>
      <c r="D52" s="129"/>
    </row>
    <row r="53" spans="1:4" s="33" customFormat="1" ht="24" x14ac:dyDescent="0.55000000000000004">
      <c r="A53" s="54" t="s">
        <v>281</v>
      </c>
      <c r="B53" s="40">
        <v>19</v>
      </c>
      <c r="C53" s="41">
        <f t="shared" si="1"/>
        <v>13.194444444444445</v>
      </c>
      <c r="D53" s="129"/>
    </row>
    <row r="54" spans="1:4" s="33" customFormat="1" ht="24" x14ac:dyDescent="0.55000000000000004">
      <c r="A54" s="54" t="s">
        <v>282</v>
      </c>
      <c r="B54" s="40">
        <v>7</v>
      </c>
      <c r="C54" s="41">
        <f t="shared" si="1"/>
        <v>4.8611111111111107</v>
      </c>
      <c r="D54" s="129"/>
    </row>
    <row r="55" spans="1:4" s="33" customFormat="1" ht="24" x14ac:dyDescent="0.55000000000000004">
      <c r="A55" s="54" t="s">
        <v>283</v>
      </c>
      <c r="B55" s="40">
        <v>3</v>
      </c>
      <c r="C55" s="41">
        <f t="shared" si="1"/>
        <v>2.0833333333333335</v>
      </c>
      <c r="D55" s="129"/>
    </row>
    <row r="56" spans="1:4" s="33" customFormat="1" ht="24" x14ac:dyDescent="0.55000000000000004">
      <c r="A56" s="55" t="s">
        <v>284</v>
      </c>
      <c r="B56" s="56">
        <v>1</v>
      </c>
      <c r="C56" s="42">
        <f t="shared" si="1"/>
        <v>0.69444444444444442</v>
      </c>
    </row>
    <row r="57" spans="1:4" s="33" customFormat="1" ht="24" x14ac:dyDescent="0.55000000000000004">
      <c r="A57" s="54" t="s">
        <v>275</v>
      </c>
      <c r="B57" s="39"/>
      <c r="C57" s="41"/>
    </row>
    <row r="58" spans="1:4" s="33" customFormat="1" ht="24" x14ac:dyDescent="0.55000000000000004">
      <c r="A58" s="54" t="s">
        <v>281</v>
      </c>
      <c r="B58" s="40">
        <v>21</v>
      </c>
      <c r="C58" s="41">
        <f t="shared" si="1"/>
        <v>14.583333333333334</v>
      </c>
      <c r="D58" s="129"/>
    </row>
    <row r="59" spans="1:4" s="33" customFormat="1" ht="24" x14ac:dyDescent="0.55000000000000004">
      <c r="A59" s="54" t="s">
        <v>282</v>
      </c>
      <c r="B59" s="40">
        <v>6</v>
      </c>
      <c r="C59" s="41">
        <f t="shared" si="1"/>
        <v>4.166666666666667</v>
      </c>
      <c r="D59" s="129"/>
    </row>
    <row r="60" spans="1:4" s="33" customFormat="1" ht="24" x14ac:dyDescent="0.55000000000000004">
      <c r="A60" s="55" t="s">
        <v>283</v>
      </c>
      <c r="B60" s="56">
        <v>4</v>
      </c>
      <c r="C60" s="42">
        <f t="shared" si="1"/>
        <v>2.7777777777777777</v>
      </c>
      <c r="D60" s="129"/>
    </row>
    <row r="61" spans="1:4" s="33" customFormat="1" ht="24" x14ac:dyDescent="0.55000000000000004">
      <c r="A61" s="54" t="s">
        <v>276</v>
      </c>
      <c r="B61" s="39"/>
      <c r="C61" s="41"/>
      <c r="D61" s="129"/>
    </row>
    <row r="62" spans="1:4" s="33" customFormat="1" ht="24" x14ac:dyDescent="0.55000000000000004">
      <c r="A62" s="54" t="s">
        <v>281</v>
      </c>
      <c r="B62" s="40">
        <v>1</v>
      </c>
      <c r="C62" s="41">
        <f t="shared" si="1"/>
        <v>0.69444444444444442</v>
      </c>
      <c r="D62" s="129"/>
    </row>
    <row r="63" spans="1:4" s="33" customFormat="1" ht="24" x14ac:dyDescent="0.55000000000000004">
      <c r="A63" s="54" t="s">
        <v>282</v>
      </c>
      <c r="B63" s="40">
        <v>8</v>
      </c>
      <c r="C63" s="41">
        <f t="shared" si="1"/>
        <v>5.5555555555555554</v>
      </c>
      <c r="D63" s="129"/>
    </row>
    <row r="64" spans="1:4" s="33" customFormat="1" ht="24" x14ac:dyDescent="0.55000000000000004">
      <c r="A64" s="54" t="s">
        <v>283</v>
      </c>
      <c r="B64" s="40">
        <v>5</v>
      </c>
      <c r="C64" s="41">
        <f t="shared" si="1"/>
        <v>3.4722222222222223</v>
      </c>
      <c r="D64" s="129"/>
    </row>
    <row r="65" spans="1:4" s="33" customFormat="1" ht="24" x14ac:dyDescent="0.55000000000000004">
      <c r="A65" s="55" t="s">
        <v>284</v>
      </c>
      <c r="B65" s="56">
        <v>1</v>
      </c>
      <c r="C65" s="42">
        <f t="shared" si="1"/>
        <v>0.69444444444444442</v>
      </c>
      <c r="D65" s="129"/>
    </row>
    <row r="66" spans="1:4" s="33" customFormat="1" ht="24" x14ac:dyDescent="0.55000000000000004">
      <c r="A66" s="66" t="s">
        <v>48</v>
      </c>
      <c r="B66" s="89">
        <v>144</v>
      </c>
      <c r="C66" s="51">
        <f t="shared" si="1"/>
        <v>100</v>
      </c>
      <c r="D66" s="129"/>
    </row>
    <row r="67" spans="1:4" s="33" customFormat="1" ht="24" x14ac:dyDescent="0.55000000000000004">
      <c r="A67" s="31" t="s">
        <v>343</v>
      </c>
      <c r="B67" s="32"/>
      <c r="C67" s="32"/>
    </row>
    <row r="68" spans="1:4" s="33" customFormat="1" ht="24" x14ac:dyDescent="0.55000000000000004">
      <c r="A68" s="31" t="s">
        <v>344</v>
      </c>
      <c r="B68" s="32"/>
      <c r="C68" s="32"/>
    </row>
    <row r="69" spans="1:4" s="33" customFormat="1" ht="24" x14ac:dyDescent="0.55000000000000004">
      <c r="A69" s="31" t="s">
        <v>534</v>
      </c>
      <c r="B69" s="32"/>
      <c r="C69" s="32"/>
    </row>
    <row r="70" spans="1:4" s="33" customFormat="1" ht="24" x14ac:dyDescent="0.55000000000000004">
      <c r="A70" s="31" t="s">
        <v>345</v>
      </c>
      <c r="B70" s="32"/>
      <c r="C70" s="32"/>
    </row>
    <row r="71" spans="1:4" s="33" customFormat="1" ht="24" x14ac:dyDescent="0.55000000000000004">
      <c r="A71" s="31" t="s">
        <v>346</v>
      </c>
      <c r="B71" s="32"/>
      <c r="C71" s="32"/>
    </row>
    <row r="72" spans="1:4" s="33" customFormat="1" ht="24" x14ac:dyDescent="0.55000000000000004">
      <c r="A72" s="31" t="s">
        <v>347</v>
      </c>
      <c r="B72" s="32"/>
      <c r="C72" s="32"/>
    </row>
    <row r="73" spans="1:4" s="33" customFormat="1" ht="24" x14ac:dyDescent="0.55000000000000004">
      <c r="A73" s="31"/>
      <c r="B73" s="32"/>
      <c r="C73" s="32"/>
    </row>
    <row r="74" spans="1:4" s="33" customFormat="1" ht="24" x14ac:dyDescent="0.55000000000000004">
      <c r="A74" s="36" t="s">
        <v>51</v>
      </c>
      <c r="B74" s="32"/>
      <c r="C74" s="32"/>
    </row>
    <row r="75" spans="1:4" s="33" customFormat="1" ht="24" x14ac:dyDescent="0.55000000000000004">
      <c r="A75" s="87" t="s">
        <v>44</v>
      </c>
      <c r="B75" s="89" t="s">
        <v>42</v>
      </c>
      <c r="C75" s="89" t="s">
        <v>43</v>
      </c>
    </row>
    <row r="76" spans="1:4" s="33" customFormat="1" ht="24" x14ac:dyDescent="0.55000000000000004">
      <c r="A76" s="52" t="s">
        <v>273</v>
      </c>
      <c r="B76" s="127"/>
      <c r="C76" s="128"/>
      <c r="D76" s="129"/>
    </row>
    <row r="77" spans="1:4" s="33" customFormat="1" ht="24" x14ac:dyDescent="0.55000000000000004">
      <c r="A77" s="54" t="s">
        <v>50</v>
      </c>
      <c r="B77" s="40">
        <v>23</v>
      </c>
      <c r="C77" s="131">
        <f>B77*100/144</f>
        <v>15.972222222222221</v>
      </c>
      <c r="D77" s="129"/>
    </row>
    <row r="78" spans="1:4" s="33" customFormat="1" ht="24" x14ac:dyDescent="0.55000000000000004">
      <c r="A78" s="55" t="s">
        <v>128</v>
      </c>
      <c r="B78" s="56">
        <v>15</v>
      </c>
      <c r="C78" s="42">
        <f t="shared" ref="C78:C91" si="2">B78*100/144</f>
        <v>10.416666666666666</v>
      </c>
      <c r="D78" s="129"/>
    </row>
    <row r="79" spans="1:4" s="33" customFormat="1" ht="24" x14ac:dyDescent="0.55000000000000004">
      <c r="A79" s="52" t="s">
        <v>274</v>
      </c>
      <c r="B79" s="88"/>
      <c r="C79" s="53"/>
    </row>
    <row r="80" spans="1:4" s="33" customFormat="1" ht="24" x14ac:dyDescent="0.55000000000000004">
      <c r="A80" s="54" t="s">
        <v>50</v>
      </c>
      <c r="B80" s="40">
        <v>19</v>
      </c>
      <c r="C80" s="41">
        <f t="shared" si="2"/>
        <v>13.194444444444445</v>
      </c>
      <c r="D80" s="58"/>
    </row>
    <row r="81" spans="1:4" s="33" customFormat="1" ht="24" x14ac:dyDescent="0.55000000000000004">
      <c r="A81" s="55" t="s">
        <v>128</v>
      </c>
      <c r="B81" s="69">
        <v>11</v>
      </c>
      <c r="C81" s="42">
        <f t="shared" si="2"/>
        <v>7.6388888888888893</v>
      </c>
    </row>
    <row r="82" spans="1:4" s="33" customFormat="1" ht="24" x14ac:dyDescent="0.55000000000000004">
      <c r="A82" s="52" t="s">
        <v>533</v>
      </c>
      <c r="B82" s="88"/>
      <c r="C82" s="41"/>
    </row>
    <row r="83" spans="1:4" s="33" customFormat="1" ht="24" x14ac:dyDescent="0.55000000000000004">
      <c r="A83" s="54" t="s">
        <v>50</v>
      </c>
      <c r="B83" s="40">
        <v>26</v>
      </c>
      <c r="C83" s="41">
        <f t="shared" si="2"/>
        <v>18.055555555555557</v>
      </c>
      <c r="D83" s="58"/>
    </row>
    <row r="84" spans="1:4" s="33" customFormat="1" ht="24" x14ac:dyDescent="0.55000000000000004">
      <c r="A84" s="55" t="s">
        <v>128</v>
      </c>
      <c r="B84" s="56">
        <v>4</v>
      </c>
      <c r="C84" s="42">
        <f t="shared" si="2"/>
        <v>2.7777777777777777</v>
      </c>
    </row>
    <row r="85" spans="1:4" s="33" customFormat="1" ht="24" x14ac:dyDescent="0.55000000000000004">
      <c r="A85" s="54" t="s">
        <v>275</v>
      </c>
      <c r="B85" s="37"/>
      <c r="C85" s="38"/>
      <c r="D85" s="58"/>
    </row>
    <row r="86" spans="1:4" s="33" customFormat="1" ht="24" x14ac:dyDescent="0.55000000000000004">
      <c r="A86" s="54" t="s">
        <v>50</v>
      </c>
      <c r="B86" s="40">
        <v>28</v>
      </c>
      <c r="C86" s="41">
        <f t="shared" si="2"/>
        <v>19.444444444444443</v>
      </c>
      <c r="D86" s="58"/>
    </row>
    <row r="87" spans="1:4" s="33" customFormat="1" ht="24" x14ac:dyDescent="0.55000000000000004">
      <c r="A87" s="55" t="s">
        <v>128</v>
      </c>
      <c r="B87" s="56">
        <v>3</v>
      </c>
      <c r="C87" s="42">
        <f t="shared" si="2"/>
        <v>2.0833333333333335</v>
      </c>
    </row>
    <row r="88" spans="1:4" s="33" customFormat="1" ht="24" x14ac:dyDescent="0.55000000000000004">
      <c r="A88" s="54" t="s">
        <v>276</v>
      </c>
      <c r="B88" s="127"/>
      <c r="C88" s="41"/>
    </row>
    <row r="89" spans="1:4" s="20" customFormat="1" ht="24" x14ac:dyDescent="0.55000000000000004">
      <c r="A89" s="54" t="s">
        <v>50</v>
      </c>
      <c r="B89" s="40">
        <v>13</v>
      </c>
      <c r="C89" s="41">
        <f t="shared" si="2"/>
        <v>9.0277777777777786</v>
      </c>
      <c r="D89" s="24"/>
    </row>
    <row r="90" spans="1:4" s="33" customFormat="1" ht="24" x14ac:dyDescent="0.55000000000000004">
      <c r="A90" s="55" t="s">
        <v>128</v>
      </c>
      <c r="B90" s="69">
        <v>2</v>
      </c>
      <c r="C90" s="42">
        <f t="shared" si="2"/>
        <v>1.3888888888888888</v>
      </c>
      <c r="D90" s="129"/>
    </row>
    <row r="91" spans="1:4" s="33" customFormat="1" ht="24" x14ac:dyDescent="0.55000000000000004">
      <c r="A91" s="66" t="s">
        <v>48</v>
      </c>
      <c r="B91" s="63">
        <f>SUM(B77:B90)</f>
        <v>144</v>
      </c>
      <c r="C91" s="64">
        <f t="shared" si="2"/>
        <v>100</v>
      </c>
    </row>
    <row r="92" spans="1:4" s="33" customFormat="1" ht="24" x14ac:dyDescent="0.55000000000000004">
      <c r="A92" s="106"/>
      <c r="B92" s="10"/>
      <c r="C92" s="61"/>
    </row>
    <row r="93" spans="1:4" s="33" customFormat="1" ht="24" x14ac:dyDescent="0.55000000000000004">
      <c r="A93" s="31" t="s">
        <v>285</v>
      </c>
      <c r="B93" s="32"/>
      <c r="C93" s="32"/>
    </row>
    <row r="94" spans="1:4" s="33" customFormat="1" ht="24" x14ac:dyDescent="0.55000000000000004">
      <c r="A94" s="31" t="s">
        <v>286</v>
      </c>
      <c r="B94" s="32"/>
      <c r="C94" s="32"/>
    </row>
    <row r="95" spans="1:4" s="33" customFormat="1" ht="24" x14ac:dyDescent="0.55000000000000004">
      <c r="A95" s="31" t="s">
        <v>559</v>
      </c>
      <c r="B95" s="32"/>
      <c r="C95" s="32"/>
    </row>
    <row r="96" spans="1:4" s="33" customFormat="1" ht="24" x14ac:dyDescent="0.55000000000000004">
      <c r="A96" s="31" t="s">
        <v>348</v>
      </c>
      <c r="B96" s="32"/>
      <c r="C96" s="32"/>
    </row>
    <row r="97" spans="1:3" s="33" customFormat="1" ht="24" x14ac:dyDescent="0.55000000000000004">
      <c r="A97" s="31" t="s">
        <v>509</v>
      </c>
      <c r="B97" s="32"/>
      <c r="C97" s="32"/>
    </row>
    <row r="98" spans="1:3" s="33" customFormat="1" ht="24" x14ac:dyDescent="0.55000000000000004">
      <c r="A98" s="106" t="s">
        <v>287</v>
      </c>
      <c r="B98" s="10"/>
      <c r="C98" s="61"/>
    </row>
    <row r="99" spans="1:3" s="20" customFormat="1" ht="24" x14ac:dyDescent="0.55000000000000004">
      <c r="A99" s="21"/>
      <c r="B99" s="22"/>
      <c r="C99" s="23"/>
    </row>
    <row r="100" spans="1:3" s="33" customFormat="1" ht="24.75" customHeight="1" x14ac:dyDescent="0.55000000000000004">
      <c r="A100" s="36" t="s">
        <v>52</v>
      </c>
      <c r="B100" s="32"/>
      <c r="C100" s="32"/>
    </row>
    <row r="101" spans="1:3" s="33" customFormat="1" ht="24" x14ac:dyDescent="0.55000000000000004">
      <c r="A101" s="87" t="s">
        <v>44</v>
      </c>
      <c r="B101" s="88" t="s">
        <v>42</v>
      </c>
      <c r="C101" s="88" t="s">
        <v>43</v>
      </c>
    </row>
    <row r="102" spans="1:3" s="33" customFormat="1" ht="24" x14ac:dyDescent="0.55000000000000004">
      <c r="A102" s="52" t="s">
        <v>273</v>
      </c>
      <c r="B102" s="127"/>
      <c r="C102" s="128"/>
    </row>
    <row r="103" spans="1:3" s="33" customFormat="1" ht="24" x14ac:dyDescent="0.55000000000000004">
      <c r="A103" s="54" t="s">
        <v>288</v>
      </c>
      <c r="B103" s="39">
        <v>10</v>
      </c>
      <c r="C103" s="41">
        <f t="shared" ref="C103:C156" si="3">B103*100/144</f>
        <v>6.9444444444444446</v>
      </c>
    </row>
    <row r="104" spans="1:3" s="33" customFormat="1" ht="24" x14ac:dyDescent="0.55000000000000004">
      <c r="A104" s="54" t="s">
        <v>289</v>
      </c>
      <c r="B104" s="39">
        <v>5</v>
      </c>
      <c r="C104" s="41">
        <f t="shared" si="3"/>
        <v>3.4722222222222223</v>
      </c>
    </row>
    <row r="105" spans="1:3" s="33" customFormat="1" ht="24" x14ac:dyDescent="0.55000000000000004">
      <c r="A105" s="54" t="s">
        <v>290</v>
      </c>
      <c r="B105" s="39">
        <v>9</v>
      </c>
      <c r="C105" s="41">
        <f t="shared" si="3"/>
        <v>6.25</v>
      </c>
    </row>
    <row r="106" spans="1:3" s="33" customFormat="1" ht="24" x14ac:dyDescent="0.55000000000000004">
      <c r="A106" s="54" t="s">
        <v>291</v>
      </c>
      <c r="B106" s="39">
        <v>1</v>
      </c>
      <c r="C106" s="41">
        <f t="shared" si="3"/>
        <v>0.69444444444444442</v>
      </c>
    </row>
    <row r="107" spans="1:3" s="33" customFormat="1" ht="24" x14ac:dyDescent="0.55000000000000004">
      <c r="A107" s="54" t="s">
        <v>292</v>
      </c>
      <c r="B107" s="39">
        <v>1</v>
      </c>
      <c r="C107" s="41">
        <f t="shared" si="3"/>
        <v>0.69444444444444442</v>
      </c>
    </row>
    <row r="108" spans="1:3" s="33" customFormat="1" ht="24" x14ac:dyDescent="0.55000000000000004">
      <c r="A108" s="54" t="s">
        <v>293</v>
      </c>
      <c r="B108" s="39">
        <v>4</v>
      </c>
      <c r="C108" s="41">
        <f t="shared" si="3"/>
        <v>2.7777777777777777</v>
      </c>
    </row>
    <row r="109" spans="1:3" s="33" customFormat="1" ht="24" x14ac:dyDescent="0.55000000000000004">
      <c r="A109" s="54" t="s">
        <v>294</v>
      </c>
      <c r="B109" s="39">
        <v>1</v>
      </c>
      <c r="C109" s="41">
        <f t="shared" si="3"/>
        <v>0.69444444444444442</v>
      </c>
    </row>
    <row r="110" spans="1:3" s="33" customFormat="1" ht="24" x14ac:dyDescent="0.55000000000000004">
      <c r="A110" s="54" t="s">
        <v>295</v>
      </c>
      <c r="B110" s="39">
        <v>1</v>
      </c>
      <c r="C110" s="41">
        <f t="shared" si="3"/>
        <v>0.69444444444444442</v>
      </c>
    </row>
    <row r="111" spans="1:3" s="33" customFormat="1" ht="24" x14ac:dyDescent="0.55000000000000004">
      <c r="A111" s="54" t="s">
        <v>296</v>
      </c>
      <c r="B111" s="39">
        <v>4</v>
      </c>
      <c r="C111" s="41">
        <f t="shared" si="3"/>
        <v>2.7777777777777777</v>
      </c>
    </row>
    <row r="112" spans="1:3" s="33" customFormat="1" ht="24" x14ac:dyDescent="0.55000000000000004">
      <c r="A112" s="54" t="s">
        <v>350</v>
      </c>
      <c r="B112" s="39">
        <v>1</v>
      </c>
      <c r="C112" s="41">
        <f t="shared" si="3"/>
        <v>0.69444444444444442</v>
      </c>
    </row>
    <row r="113" spans="1:4" s="33" customFormat="1" ht="24" x14ac:dyDescent="0.55000000000000004">
      <c r="A113" s="54" t="s">
        <v>297</v>
      </c>
      <c r="B113" s="56">
        <v>1</v>
      </c>
      <c r="C113" s="42">
        <f t="shared" si="3"/>
        <v>0.69444444444444442</v>
      </c>
    </row>
    <row r="114" spans="1:4" s="33" customFormat="1" ht="24" x14ac:dyDescent="0.55000000000000004">
      <c r="A114" s="52" t="s">
        <v>274</v>
      </c>
      <c r="B114" s="88"/>
      <c r="C114" s="125"/>
    </row>
    <row r="115" spans="1:4" s="33" customFormat="1" ht="24" x14ac:dyDescent="0.55000000000000004">
      <c r="A115" s="54" t="s">
        <v>288</v>
      </c>
      <c r="B115" s="39">
        <v>6</v>
      </c>
      <c r="C115" s="41">
        <f t="shared" si="3"/>
        <v>4.166666666666667</v>
      </c>
    </row>
    <row r="116" spans="1:4" s="33" customFormat="1" ht="24" x14ac:dyDescent="0.55000000000000004">
      <c r="A116" s="54" t="s">
        <v>289</v>
      </c>
      <c r="B116" s="39">
        <v>3</v>
      </c>
      <c r="C116" s="41">
        <f t="shared" si="3"/>
        <v>2.0833333333333335</v>
      </c>
    </row>
    <row r="117" spans="1:4" s="33" customFormat="1" ht="24" x14ac:dyDescent="0.55000000000000004">
      <c r="A117" s="54" t="s">
        <v>290</v>
      </c>
      <c r="B117" s="39">
        <v>9</v>
      </c>
      <c r="C117" s="41">
        <f t="shared" si="3"/>
        <v>6.25</v>
      </c>
    </row>
    <row r="118" spans="1:4" s="33" customFormat="1" ht="24" x14ac:dyDescent="0.55000000000000004">
      <c r="A118" s="54" t="s">
        <v>298</v>
      </c>
      <c r="B118" s="39">
        <v>1</v>
      </c>
      <c r="C118" s="41">
        <f t="shared" si="3"/>
        <v>0.69444444444444442</v>
      </c>
    </row>
    <row r="119" spans="1:4" s="33" customFormat="1" ht="24" x14ac:dyDescent="0.55000000000000004">
      <c r="A119" s="54" t="s">
        <v>299</v>
      </c>
      <c r="B119" s="39">
        <v>1</v>
      </c>
      <c r="C119" s="41">
        <f t="shared" si="3"/>
        <v>0.69444444444444442</v>
      </c>
    </row>
    <row r="120" spans="1:4" s="33" customFormat="1" ht="24" x14ac:dyDescent="0.55000000000000004">
      <c r="A120" s="54" t="s">
        <v>294</v>
      </c>
      <c r="B120" s="39">
        <v>2</v>
      </c>
      <c r="C120" s="41">
        <f t="shared" si="3"/>
        <v>1.3888888888888888</v>
      </c>
    </row>
    <row r="121" spans="1:4" s="33" customFormat="1" ht="24" x14ac:dyDescent="0.55000000000000004">
      <c r="A121" s="54" t="s">
        <v>296</v>
      </c>
      <c r="B121" s="39">
        <v>5</v>
      </c>
      <c r="C121" s="41">
        <f t="shared" si="3"/>
        <v>3.4722222222222223</v>
      </c>
    </row>
    <row r="122" spans="1:4" s="33" customFormat="1" ht="24" x14ac:dyDescent="0.55000000000000004">
      <c r="A122" s="54" t="s">
        <v>350</v>
      </c>
      <c r="B122" s="39">
        <v>2</v>
      </c>
      <c r="C122" s="41">
        <f t="shared" si="3"/>
        <v>1.3888888888888888</v>
      </c>
    </row>
    <row r="123" spans="1:4" s="33" customFormat="1" ht="24" x14ac:dyDescent="0.55000000000000004">
      <c r="A123" s="55" t="s">
        <v>300</v>
      </c>
      <c r="B123" s="56">
        <v>1</v>
      </c>
      <c r="C123" s="42">
        <f t="shared" si="3"/>
        <v>0.69444444444444442</v>
      </c>
    </row>
    <row r="124" spans="1:4" s="33" customFormat="1" ht="24" x14ac:dyDescent="0.55000000000000004">
      <c r="A124" s="106"/>
      <c r="B124" s="133"/>
      <c r="C124" s="132"/>
      <c r="D124" s="58"/>
    </row>
    <row r="125" spans="1:4" s="33" customFormat="1" ht="24" x14ac:dyDescent="0.55000000000000004">
      <c r="A125" s="106"/>
      <c r="B125" s="133"/>
      <c r="C125" s="132"/>
      <c r="D125" s="58"/>
    </row>
    <row r="126" spans="1:4" s="33" customFormat="1" ht="24" x14ac:dyDescent="0.55000000000000004">
      <c r="A126" s="106"/>
      <c r="B126" s="133"/>
      <c r="C126" s="132"/>
      <c r="D126" s="58"/>
    </row>
    <row r="127" spans="1:4" s="33" customFormat="1" ht="24" x14ac:dyDescent="0.55000000000000004">
      <c r="A127" s="106"/>
      <c r="B127" s="133"/>
      <c r="C127" s="132"/>
      <c r="D127" s="58"/>
    </row>
    <row r="128" spans="1:4" s="33" customFormat="1" ht="24" x14ac:dyDescent="0.55000000000000004">
      <c r="A128" s="106"/>
      <c r="B128" s="133"/>
      <c r="C128" s="132"/>
      <c r="D128" s="58"/>
    </row>
    <row r="129" spans="1:4" s="33" customFormat="1" ht="24" x14ac:dyDescent="0.55000000000000004">
      <c r="A129" s="106"/>
      <c r="B129" s="133"/>
      <c r="C129" s="132"/>
      <c r="D129" s="58"/>
    </row>
    <row r="130" spans="1:4" s="33" customFormat="1" ht="24" x14ac:dyDescent="0.55000000000000004">
      <c r="A130" s="106"/>
      <c r="B130" s="133"/>
      <c r="C130" s="132"/>
      <c r="D130" s="58"/>
    </row>
    <row r="131" spans="1:4" s="33" customFormat="1" ht="24" x14ac:dyDescent="0.55000000000000004">
      <c r="A131" s="52" t="s">
        <v>533</v>
      </c>
      <c r="B131" s="88"/>
      <c r="C131" s="88"/>
      <c r="D131" s="129"/>
    </row>
    <row r="132" spans="1:4" s="33" customFormat="1" ht="24" x14ac:dyDescent="0.55000000000000004">
      <c r="A132" s="54" t="s">
        <v>288</v>
      </c>
      <c r="B132" s="40">
        <v>5</v>
      </c>
      <c r="C132" s="131">
        <f t="shared" si="3"/>
        <v>3.4722222222222223</v>
      </c>
      <c r="D132" s="129"/>
    </row>
    <row r="133" spans="1:4" s="33" customFormat="1" ht="24" x14ac:dyDescent="0.55000000000000004">
      <c r="A133" s="54" t="s">
        <v>289</v>
      </c>
      <c r="B133" s="40">
        <v>2</v>
      </c>
      <c r="C133" s="131">
        <f t="shared" si="3"/>
        <v>1.3888888888888888</v>
      </c>
      <c r="D133" s="129"/>
    </row>
    <row r="134" spans="1:4" s="33" customFormat="1" ht="24" x14ac:dyDescent="0.55000000000000004">
      <c r="A134" s="54" t="s">
        <v>290</v>
      </c>
      <c r="B134" s="40">
        <v>4</v>
      </c>
      <c r="C134" s="131">
        <f t="shared" si="3"/>
        <v>2.7777777777777777</v>
      </c>
      <c r="D134" s="129"/>
    </row>
    <row r="135" spans="1:4" s="33" customFormat="1" ht="24" x14ac:dyDescent="0.55000000000000004">
      <c r="A135" s="54" t="s">
        <v>291</v>
      </c>
      <c r="B135" s="40">
        <v>4</v>
      </c>
      <c r="C135" s="131">
        <f t="shared" si="3"/>
        <v>2.7777777777777777</v>
      </c>
      <c r="D135" s="129"/>
    </row>
    <row r="136" spans="1:4" s="33" customFormat="1" ht="24" x14ac:dyDescent="0.55000000000000004">
      <c r="A136" s="54" t="s">
        <v>299</v>
      </c>
      <c r="B136" s="40">
        <v>3</v>
      </c>
      <c r="C136" s="131">
        <f t="shared" si="3"/>
        <v>2.0833333333333335</v>
      </c>
      <c r="D136" s="129"/>
    </row>
    <row r="137" spans="1:4" s="33" customFormat="1" ht="24" x14ac:dyDescent="0.55000000000000004">
      <c r="A137" s="54" t="s">
        <v>294</v>
      </c>
      <c r="B137" s="40">
        <v>1</v>
      </c>
      <c r="C137" s="131">
        <f t="shared" si="3"/>
        <v>0.69444444444444442</v>
      </c>
      <c r="D137" s="129"/>
    </row>
    <row r="138" spans="1:4" s="33" customFormat="1" ht="24" x14ac:dyDescent="0.55000000000000004">
      <c r="A138" s="54" t="s">
        <v>296</v>
      </c>
      <c r="B138" s="40">
        <v>3</v>
      </c>
      <c r="C138" s="131">
        <f t="shared" si="3"/>
        <v>2.0833333333333335</v>
      </c>
      <c r="D138" s="129"/>
    </row>
    <row r="139" spans="1:4" s="33" customFormat="1" ht="24" x14ac:dyDescent="0.55000000000000004">
      <c r="A139" s="54" t="s">
        <v>295</v>
      </c>
      <c r="B139" s="40">
        <v>4</v>
      </c>
      <c r="C139" s="131">
        <f t="shared" si="3"/>
        <v>2.7777777777777777</v>
      </c>
      <c r="D139" s="129"/>
    </row>
    <row r="140" spans="1:4" s="33" customFormat="1" ht="24" x14ac:dyDescent="0.55000000000000004">
      <c r="A140" s="54" t="s">
        <v>350</v>
      </c>
      <c r="B140" s="40">
        <v>1</v>
      </c>
      <c r="C140" s="131">
        <f t="shared" si="3"/>
        <v>0.69444444444444442</v>
      </c>
      <c r="D140" s="129"/>
    </row>
    <row r="141" spans="1:4" s="33" customFormat="1" ht="24" x14ac:dyDescent="0.55000000000000004">
      <c r="A141" s="54" t="s">
        <v>292</v>
      </c>
      <c r="B141" s="40">
        <v>1</v>
      </c>
      <c r="C141" s="131">
        <f t="shared" si="3"/>
        <v>0.69444444444444442</v>
      </c>
      <c r="D141" s="129"/>
    </row>
    <row r="142" spans="1:4" s="33" customFormat="1" ht="24" x14ac:dyDescent="0.55000000000000004">
      <c r="A142" s="55" t="s">
        <v>293</v>
      </c>
      <c r="B142" s="69">
        <v>2</v>
      </c>
      <c r="C142" s="42">
        <f t="shared" si="3"/>
        <v>1.3888888888888888</v>
      </c>
      <c r="D142" s="129"/>
    </row>
    <row r="143" spans="1:4" s="33" customFormat="1" ht="24" x14ac:dyDescent="0.55000000000000004">
      <c r="A143" s="54" t="s">
        <v>275</v>
      </c>
      <c r="B143" s="88"/>
      <c r="C143" s="126"/>
      <c r="D143" s="129"/>
    </row>
    <row r="144" spans="1:4" s="33" customFormat="1" ht="24" x14ac:dyDescent="0.55000000000000004">
      <c r="A144" s="54" t="s">
        <v>288</v>
      </c>
      <c r="B144" s="40">
        <v>6</v>
      </c>
      <c r="C144" s="131">
        <f t="shared" si="3"/>
        <v>4.166666666666667</v>
      </c>
      <c r="D144" s="129"/>
    </row>
    <row r="145" spans="1:4" s="33" customFormat="1" ht="24" x14ac:dyDescent="0.55000000000000004">
      <c r="A145" s="54" t="s">
        <v>290</v>
      </c>
      <c r="B145" s="40">
        <v>5</v>
      </c>
      <c r="C145" s="131">
        <f t="shared" si="3"/>
        <v>3.4722222222222223</v>
      </c>
      <c r="D145" s="129"/>
    </row>
    <row r="146" spans="1:4" s="33" customFormat="1" ht="24" x14ac:dyDescent="0.55000000000000004">
      <c r="A146" s="54" t="s">
        <v>293</v>
      </c>
      <c r="B146" s="40">
        <v>5</v>
      </c>
      <c r="C146" s="131">
        <f t="shared" si="3"/>
        <v>3.4722222222222223</v>
      </c>
      <c r="D146" s="129"/>
    </row>
    <row r="147" spans="1:4" s="33" customFormat="1" ht="24" x14ac:dyDescent="0.55000000000000004">
      <c r="A147" s="54" t="s">
        <v>294</v>
      </c>
      <c r="B147" s="40">
        <v>1</v>
      </c>
      <c r="C147" s="131">
        <f t="shared" si="3"/>
        <v>0.69444444444444442</v>
      </c>
      <c r="D147" s="129"/>
    </row>
    <row r="148" spans="1:4" s="33" customFormat="1" ht="24" x14ac:dyDescent="0.55000000000000004">
      <c r="A148" s="54" t="s">
        <v>296</v>
      </c>
      <c r="B148" s="40">
        <v>5</v>
      </c>
      <c r="C148" s="131">
        <f t="shared" si="3"/>
        <v>3.4722222222222223</v>
      </c>
      <c r="D148" s="129"/>
    </row>
    <row r="149" spans="1:4" s="33" customFormat="1" ht="24" x14ac:dyDescent="0.55000000000000004">
      <c r="A149" s="54" t="s">
        <v>291</v>
      </c>
      <c r="B149" s="40">
        <v>5</v>
      </c>
      <c r="C149" s="131">
        <f t="shared" si="3"/>
        <v>3.4722222222222223</v>
      </c>
      <c r="D149" s="129"/>
    </row>
    <row r="150" spans="1:4" s="33" customFormat="1" ht="24" x14ac:dyDescent="0.55000000000000004">
      <c r="A150" s="55" t="s">
        <v>295</v>
      </c>
      <c r="B150" s="69">
        <v>4</v>
      </c>
      <c r="C150" s="42">
        <f t="shared" si="3"/>
        <v>2.7777777777777777</v>
      </c>
      <c r="D150" s="129"/>
    </row>
    <row r="151" spans="1:4" s="33" customFormat="1" ht="24" x14ac:dyDescent="0.55000000000000004">
      <c r="A151" s="54" t="s">
        <v>276</v>
      </c>
      <c r="B151" s="130"/>
      <c r="C151" s="130"/>
      <c r="D151" s="129"/>
    </row>
    <row r="152" spans="1:4" s="33" customFormat="1" ht="24" x14ac:dyDescent="0.55000000000000004">
      <c r="A152" s="54" t="s">
        <v>295</v>
      </c>
      <c r="B152" s="40">
        <v>3</v>
      </c>
      <c r="C152" s="131">
        <f t="shared" si="3"/>
        <v>2.0833333333333335</v>
      </c>
      <c r="D152" s="129"/>
    </row>
    <row r="153" spans="1:4" s="33" customFormat="1" ht="24" x14ac:dyDescent="0.55000000000000004">
      <c r="A153" s="54" t="s">
        <v>290</v>
      </c>
      <c r="B153" s="40">
        <v>9</v>
      </c>
      <c r="C153" s="131">
        <f t="shared" si="3"/>
        <v>6.25</v>
      </c>
      <c r="D153" s="129"/>
    </row>
    <row r="154" spans="1:4" s="33" customFormat="1" ht="24" x14ac:dyDescent="0.55000000000000004">
      <c r="A154" s="54" t="s">
        <v>288</v>
      </c>
      <c r="B154" s="40">
        <v>1</v>
      </c>
      <c r="C154" s="131">
        <f t="shared" si="3"/>
        <v>0.69444444444444442</v>
      </c>
      <c r="D154" s="129"/>
    </row>
    <row r="155" spans="1:4" s="33" customFormat="1" ht="24" x14ac:dyDescent="0.55000000000000004">
      <c r="A155" s="54" t="s">
        <v>298</v>
      </c>
      <c r="B155" s="40">
        <v>1</v>
      </c>
      <c r="C155" s="131">
        <f t="shared" si="3"/>
        <v>0.69444444444444442</v>
      </c>
      <c r="D155" s="129"/>
    </row>
    <row r="156" spans="1:4" s="33" customFormat="1" ht="24" x14ac:dyDescent="0.55000000000000004">
      <c r="A156" s="55" t="s">
        <v>296</v>
      </c>
      <c r="B156" s="69">
        <v>1</v>
      </c>
      <c r="C156" s="42">
        <f t="shared" si="3"/>
        <v>0.69444444444444442</v>
      </c>
      <c r="D156" s="129"/>
    </row>
    <row r="157" spans="1:4" s="33" customFormat="1" ht="24" x14ac:dyDescent="0.55000000000000004">
      <c r="A157" s="62" t="s">
        <v>48</v>
      </c>
      <c r="B157" s="63">
        <f>SUM(B103:B156)</f>
        <v>144</v>
      </c>
      <c r="C157" s="64">
        <f>B157*100/144</f>
        <v>100</v>
      </c>
    </row>
    <row r="158" spans="1:4" s="33" customFormat="1" ht="24" x14ac:dyDescent="0.55000000000000004">
      <c r="A158" s="67"/>
      <c r="B158" s="10"/>
      <c r="C158" s="61"/>
    </row>
    <row r="159" spans="1:4" s="33" customFormat="1" ht="24" x14ac:dyDescent="0.55000000000000004">
      <c r="A159" s="67"/>
      <c r="B159" s="10"/>
      <c r="C159" s="61"/>
    </row>
    <row r="160" spans="1:4" s="33" customFormat="1" ht="24" x14ac:dyDescent="0.55000000000000004">
      <c r="A160" s="67"/>
      <c r="B160" s="10"/>
      <c r="C160" s="61"/>
    </row>
    <row r="161" spans="1:4" s="33" customFormat="1" ht="24" x14ac:dyDescent="0.55000000000000004">
      <c r="A161" s="67"/>
      <c r="B161" s="10"/>
      <c r="C161" s="61"/>
    </row>
    <row r="162" spans="1:4" s="33" customFormat="1" ht="24" x14ac:dyDescent="0.55000000000000004">
      <c r="A162" s="67"/>
      <c r="B162" s="10"/>
      <c r="C162" s="61"/>
    </row>
    <row r="163" spans="1:4" s="33" customFormat="1" ht="24" x14ac:dyDescent="0.55000000000000004">
      <c r="A163" s="31" t="s">
        <v>301</v>
      </c>
      <c r="B163" s="32"/>
      <c r="C163" s="32"/>
    </row>
    <row r="164" spans="1:4" s="33" customFormat="1" ht="24" x14ac:dyDescent="0.55000000000000004">
      <c r="A164" s="67" t="s">
        <v>302</v>
      </c>
      <c r="B164" s="10"/>
      <c r="C164" s="61"/>
    </row>
    <row r="165" spans="1:4" s="33" customFormat="1" ht="24" x14ac:dyDescent="0.55000000000000004">
      <c r="A165" s="31" t="s">
        <v>352</v>
      </c>
      <c r="B165" s="32"/>
      <c r="C165" s="32"/>
    </row>
    <row r="166" spans="1:4" s="33" customFormat="1" ht="24" x14ac:dyDescent="0.55000000000000004">
      <c r="A166" s="31" t="s">
        <v>303</v>
      </c>
      <c r="B166" s="32"/>
      <c r="C166" s="32"/>
    </row>
    <row r="167" spans="1:4" s="33" customFormat="1" ht="24" x14ac:dyDescent="0.55000000000000004">
      <c r="A167" s="31" t="s">
        <v>535</v>
      </c>
      <c r="B167" s="32"/>
      <c r="C167" s="32"/>
    </row>
    <row r="168" spans="1:4" s="33" customFormat="1" ht="24" x14ac:dyDescent="0.55000000000000004">
      <c r="A168" s="31" t="s">
        <v>304</v>
      </c>
      <c r="B168" s="32"/>
      <c r="C168" s="32"/>
    </row>
    <row r="169" spans="1:4" s="33" customFormat="1" ht="24" x14ac:dyDescent="0.55000000000000004">
      <c r="A169" s="31" t="s">
        <v>305</v>
      </c>
      <c r="B169" s="32"/>
      <c r="C169" s="32"/>
    </row>
    <row r="170" spans="1:4" s="33" customFormat="1" ht="24" x14ac:dyDescent="0.55000000000000004">
      <c r="A170" s="31" t="s">
        <v>306</v>
      </c>
      <c r="B170" s="32"/>
      <c r="C170" s="32"/>
    </row>
    <row r="171" spans="1:4" s="33" customFormat="1" ht="24" x14ac:dyDescent="0.55000000000000004">
      <c r="A171" s="106" t="s">
        <v>351</v>
      </c>
      <c r="B171" s="10"/>
      <c r="C171" s="61"/>
    </row>
    <row r="172" spans="1:4" s="33" customFormat="1" ht="24" x14ac:dyDescent="0.55000000000000004">
      <c r="A172" s="67" t="s">
        <v>473</v>
      </c>
      <c r="B172" s="10"/>
      <c r="C172" s="61"/>
    </row>
    <row r="173" spans="1:4" s="33" customFormat="1" ht="24" x14ac:dyDescent="0.55000000000000004">
      <c r="A173" s="67"/>
      <c r="B173" s="10"/>
      <c r="C173" s="61"/>
    </row>
    <row r="174" spans="1:4" s="33" customFormat="1" ht="21.75" customHeight="1" x14ac:dyDescent="0.55000000000000004">
      <c r="A174" s="36" t="s">
        <v>53</v>
      </c>
      <c r="B174" s="32"/>
      <c r="C174" s="32"/>
    </row>
    <row r="175" spans="1:4" s="33" customFormat="1" ht="24" x14ac:dyDescent="0.55000000000000004">
      <c r="A175" s="66" t="s">
        <v>44</v>
      </c>
      <c r="B175" s="89" t="s">
        <v>42</v>
      </c>
      <c r="C175" s="89" t="s">
        <v>43</v>
      </c>
    </row>
    <row r="176" spans="1:4" s="33" customFormat="1" ht="24" x14ac:dyDescent="0.55000000000000004">
      <c r="A176" s="52" t="s">
        <v>273</v>
      </c>
      <c r="B176" s="88"/>
      <c r="C176" s="130"/>
      <c r="D176" s="129"/>
    </row>
    <row r="177" spans="1:4" s="33" customFormat="1" ht="24" x14ac:dyDescent="0.55000000000000004">
      <c r="A177" s="54" t="s">
        <v>322</v>
      </c>
      <c r="B177" s="39">
        <v>7</v>
      </c>
      <c r="C177" s="131">
        <f t="shared" ref="C177:C245" si="4">B177*100/144</f>
        <v>4.8611111111111107</v>
      </c>
      <c r="D177" s="129"/>
    </row>
    <row r="178" spans="1:4" s="33" customFormat="1" ht="24" x14ac:dyDescent="0.55000000000000004">
      <c r="A178" s="54" t="s">
        <v>307</v>
      </c>
      <c r="B178" s="39">
        <v>2</v>
      </c>
      <c r="C178" s="131">
        <f t="shared" si="4"/>
        <v>1.3888888888888888</v>
      </c>
      <c r="D178" s="129"/>
    </row>
    <row r="179" spans="1:4" s="33" customFormat="1" ht="24" x14ac:dyDescent="0.55000000000000004">
      <c r="A179" s="54" t="s">
        <v>308</v>
      </c>
      <c r="B179" s="39">
        <v>3</v>
      </c>
      <c r="C179" s="131">
        <f t="shared" si="4"/>
        <v>2.0833333333333335</v>
      </c>
      <c r="D179" s="129"/>
    </row>
    <row r="180" spans="1:4" s="33" customFormat="1" ht="24" x14ac:dyDescent="0.55000000000000004">
      <c r="A180" s="54" t="s">
        <v>309</v>
      </c>
      <c r="B180" s="39">
        <v>3</v>
      </c>
      <c r="C180" s="131">
        <f t="shared" si="4"/>
        <v>2.0833333333333335</v>
      </c>
      <c r="D180" s="129"/>
    </row>
    <row r="181" spans="1:4" s="33" customFormat="1" ht="24" x14ac:dyDescent="0.55000000000000004">
      <c r="A181" s="54" t="s">
        <v>310</v>
      </c>
      <c r="B181" s="39">
        <v>1</v>
      </c>
      <c r="C181" s="131">
        <f t="shared" si="4"/>
        <v>0.69444444444444442</v>
      </c>
      <c r="D181" s="129"/>
    </row>
    <row r="182" spans="1:4" s="33" customFormat="1" ht="24" x14ac:dyDescent="0.55000000000000004">
      <c r="A182" s="54" t="s">
        <v>311</v>
      </c>
      <c r="B182" s="39">
        <v>1</v>
      </c>
      <c r="C182" s="131">
        <f t="shared" si="4"/>
        <v>0.69444444444444442</v>
      </c>
      <c r="D182" s="129"/>
    </row>
    <row r="183" spans="1:4" s="33" customFormat="1" ht="24" x14ac:dyDescent="0.55000000000000004">
      <c r="A183" s="54" t="s">
        <v>312</v>
      </c>
      <c r="B183" s="39">
        <v>2</v>
      </c>
      <c r="C183" s="131">
        <f t="shared" si="4"/>
        <v>1.3888888888888888</v>
      </c>
      <c r="D183" s="129"/>
    </row>
    <row r="184" spans="1:4" s="33" customFormat="1" ht="24" x14ac:dyDescent="0.55000000000000004">
      <c r="A184" s="54" t="s">
        <v>313</v>
      </c>
      <c r="B184" s="39">
        <v>1</v>
      </c>
      <c r="C184" s="131">
        <f t="shared" si="4"/>
        <v>0.69444444444444442</v>
      </c>
      <c r="D184" s="129"/>
    </row>
    <row r="185" spans="1:4" s="33" customFormat="1" ht="24" x14ac:dyDescent="0.55000000000000004">
      <c r="A185" s="54" t="s">
        <v>314</v>
      </c>
      <c r="B185" s="40">
        <v>1</v>
      </c>
      <c r="C185" s="131">
        <f t="shared" si="4"/>
        <v>0.69444444444444442</v>
      </c>
      <c r="D185" s="129"/>
    </row>
    <row r="186" spans="1:4" s="33" customFormat="1" ht="24" x14ac:dyDescent="0.55000000000000004">
      <c r="A186" s="54" t="s">
        <v>315</v>
      </c>
      <c r="B186" s="40">
        <v>1</v>
      </c>
      <c r="C186" s="131">
        <f t="shared" si="4"/>
        <v>0.69444444444444442</v>
      </c>
      <c r="D186" s="129"/>
    </row>
    <row r="187" spans="1:4" s="33" customFormat="1" ht="24" x14ac:dyDescent="0.55000000000000004">
      <c r="A187" s="54" t="s">
        <v>337</v>
      </c>
      <c r="B187" s="40">
        <v>1</v>
      </c>
      <c r="C187" s="131">
        <f t="shared" si="4"/>
        <v>0.69444444444444442</v>
      </c>
      <c r="D187" s="129"/>
    </row>
    <row r="188" spans="1:4" s="33" customFormat="1" ht="24" x14ac:dyDescent="0.55000000000000004">
      <c r="A188" s="54" t="s">
        <v>316</v>
      </c>
      <c r="B188" s="40">
        <v>4</v>
      </c>
      <c r="C188" s="131">
        <f t="shared" si="4"/>
        <v>2.7777777777777777</v>
      </c>
      <c r="D188" s="129"/>
    </row>
    <row r="189" spans="1:4" s="33" customFormat="1" ht="24" x14ac:dyDescent="0.55000000000000004">
      <c r="A189" s="54" t="s">
        <v>317</v>
      </c>
      <c r="B189" s="40">
        <v>1</v>
      </c>
      <c r="C189" s="131">
        <f t="shared" si="4"/>
        <v>0.69444444444444442</v>
      </c>
      <c r="D189" s="129"/>
    </row>
    <row r="190" spans="1:4" s="33" customFormat="1" ht="24" x14ac:dyDescent="0.55000000000000004">
      <c r="A190" s="54" t="s">
        <v>318</v>
      </c>
      <c r="B190" s="40">
        <v>3</v>
      </c>
      <c r="C190" s="131">
        <f t="shared" si="4"/>
        <v>2.0833333333333335</v>
      </c>
      <c r="D190" s="129"/>
    </row>
    <row r="191" spans="1:4" s="33" customFormat="1" ht="24" x14ac:dyDescent="0.55000000000000004">
      <c r="A191" s="54" t="s">
        <v>319</v>
      </c>
      <c r="B191" s="40">
        <v>2</v>
      </c>
      <c r="C191" s="131">
        <f t="shared" si="4"/>
        <v>1.3888888888888888</v>
      </c>
      <c r="D191" s="129"/>
    </row>
    <row r="192" spans="1:4" s="33" customFormat="1" ht="24" x14ac:dyDescent="0.55000000000000004">
      <c r="A192" s="54" t="s">
        <v>335</v>
      </c>
      <c r="B192" s="40">
        <v>3</v>
      </c>
      <c r="C192" s="131">
        <f t="shared" si="4"/>
        <v>2.0833333333333335</v>
      </c>
      <c r="D192" s="129"/>
    </row>
    <row r="193" spans="1:4" s="33" customFormat="1" ht="24" x14ac:dyDescent="0.55000000000000004">
      <c r="A193" s="54" t="s">
        <v>323</v>
      </c>
      <c r="B193" s="40">
        <v>1</v>
      </c>
      <c r="C193" s="131">
        <f t="shared" si="4"/>
        <v>0.69444444444444442</v>
      </c>
      <c r="D193" s="129"/>
    </row>
    <row r="194" spans="1:4" s="33" customFormat="1" ht="24" x14ac:dyDescent="0.55000000000000004">
      <c r="A194" s="55" t="s">
        <v>320</v>
      </c>
      <c r="B194" s="69">
        <v>1</v>
      </c>
      <c r="C194" s="42">
        <f t="shared" si="4"/>
        <v>0.69444444444444442</v>
      </c>
      <c r="D194" s="129"/>
    </row>
    <row r="195" spans="1:4" s="33" customFormat="1" ht="24" x14ac:dyDescent="0.55000000000000004">
      <c r="A195" s="52" t="s">
        <v>274</v>
      </c>
      <c r="B195" s="130"/>
      <c r="C195" s="88"/>
      <c r="D195" s="129"/>
    </row>
    <row r="196" spans="1:4" s="33" customFormat="1" ht="24" x14ac:dyDescent="0.55000000000000004">
      <c r="A196" s="54" t="s">
        <v>321</v>
      </c>
      <c r="B196" s="40">
        <v>3</v>
      </c>
      <c r="C196" s="131">
        <f t="shared" si="4"/>
        <v>2.0833333333333335</v>
      </c>
      <c r="D196" s="129"/>
    </row>
    <row r="197" spans="1:4" s="33" customFormat="1" ht="24" x14ac:dyDescent="0.55000000000000004">
      <c r="A197" s="54" t="s">
        <v>323</v>
      </c>
      <c r="B197" s="40">
        <v>2</v>
      </c>
      <c r="C197" s="131">
        <f t="shared" si="4"/>
        <v>1.3888888888888888</v>
      </c>
      <c r="D197" s="129"/>
    </row>
    <row r="198" spans="1:4" s="33" customFormat="1" ht="24" x14ac:dyDescent="0.55000000000000004">
      <c r="A198" s="54" t="s">
        <v>322</v>
      </c>
      <c r="B198" s="40">
        <v>6</v>
      </c>
      <c r="C198" s="131">
        <f t="shared" si="4"/>
        <v>4.166666666666667</v>
      </c>
      <c r="D198" s="129"/>
    </row>
    <row r="199" spans="1:4" s="33" customFormat="1" ht="24" x14ac:dyDescent="0.55000000000000004">
      <c r="A199" s="54" t="s">
        <v>311</v>
      </c>
      <c r="B199" s="40">
        <v>4</v>
      </c>
      <c r="C199" s="131">
        <f t="shared" si="4"/>
        <v>2.7777777777777777</v>
      </c>
      <c r="D199" s="129"/>
    </row>
    <row r="200" spans="1:4" s="33" customFormat="1" ht="24" x14ac:dyDescent="0.55000000000000004">
      <c r="A200" s="54" t="s">
        <v>337</v>
      </c>
      <c r="B200" s="40">
        <v>4</v>
      </c>
      <c r="C200" s="131">
        <f t="shared" si="4"/>
        <v>2.7777777777777777</v>
      </c>
      <c r="D200" s="129"/>
    </row>
    <row r="201" spans="1:4" s="33" customFormat="1" ht="24" x14ac:dyDescent="0.55000000000000004">
      <c r="A201" s="54" t="s">
        <v>324</v>
      </c>
      <c r="B201" s="40">
        <v>1</v>
      </c>
      <c r="C201" s="131">
        <f t="shared" si="4"/>
        <v>0.69444444444444442</v>
      </c>
      <c r="D201" s="129"/>
    </row>
    <row r="202" spans="1:4" s="33" customFormat="1" ht="24" x14ac:dyDescent="0.55000000000000004">
      <c r="A202" s="54" t="s">
        <v>318</v>
      </c>
      <c r="B202" s="40">
        <v>2</v>
      </c>
      <c r="C202" s="131">
        <f t="shared" si="4"/>
        <v>1.3888888888888888</v>
      </c>
      <c r="D202" s="129"/>
    </row>
    <row r="203" spans="1:4" s="33" customFormat="1" ht="24" x14ac:dyDescent="0.55000000000000004">
      <c r="A203" s="54" t="s">
        <v>536</v>
      </c>
      <c r="B203" s="40">
        <v>1</v>
      </c>
      <c r="C203" s="131">
        <f t="shared" si="4"/>
        <v>0.69444444444444442</v>
      </c>
      <c r="D203" s="129"/>
    </row>
    <row r="204" spans="1:4" s="33" customFormat="1" ht="24" x14ac:dyDescent="0.55000000000000004">
      <c r="A204" s="54" t="s">
        <v>325</v>
      </c>
      <c r="B204" s="40">
        <v>1</v>
      </c>
      <c r="C204" s="131">
        <f t="shared" si="4"/>
        <v>0.69444444444444442</v>
      </c>
      <c r="D204" s="129"/>
    </row>
    <row r="205" spans="1:4" s="33" customFormat="1" ht="24" x14ac:dyDescent="0.55000000000000004">
      <c r="A205" s="54" t="s">
        <v>326</v>
      </c>
      <c r="B205" s="40">
        <v>1</v>
      </c>
      <c r="C205" s="131">
        <f t="shared" si="4"/>
        <v>0.69444444444444442</v>
      </c>
      <c r="D205" s="129"/>
    </row>
    <row r="206" spans="1:4" s="33" customFormat="1" ht="24" x14ac:dyDescent="0.55000000000000004">
      <c r="A206" s="54" t="s">
        <v>327</v>
      </c>
      <c r="B206" s="40">
        <v>1</v>
      </c>
      <c r="C206" s="131">
        <f t="shared" si="4"/>
        <v>0.69444444444444442</v>
      </c>
      <c r="D206" s="129"/>
    </row>
    <row r="207" spans="1:4" s="33" customFormat="1" ht="24" x14ac:dyDescent="0.55000000000000004">
      <c r="A207" s="54" t="s">
        <v>319</v>
      </c>
      <c r="B207" s="40">
        <v>2</v>
      </c>
      <c r="C207" s="131">
        <f t="shared" si="4"/>
        <v>1.3888888888888888</v>
      </c>
      <c r="D207" s="129"/>
    </row>
    <row r="208" spans="1:4" s="33" customFormat="1" ht="24" x14ac:dyDescent="0.55000000000000004">
      <c r="A208" s="54" t="s">
        <v>328</v>
      </c>
      <c r="B208" s="40">
        <v>1</v>
      </c>
      <c r="C208" s="131">
        <f t="shared" si="4"/>
        <v>0.69444444444444442</v>
      </c>
      <c r="D208" s="129"/>
    </row>
    <row r="209" spans="1:4" s="33" customFormat="1" ht="24" x14ac:dyDescent="0.55000000000000004">
      <c r="A209" s="55" t="s">
        <v>329</v>
      </c>
      <c r="B209" s="69">
        <v>1</v>
      </c>
      <c r="C209" s="42">
        <f t="shared" si="4"/>
        <v>0.69444444444444442</v>
      </c>
      <c r="D209" s="129"/>
    </row>
    <row r="210" spans="1:4" s="33" customFormat="1" ht="24" x14ac:dyDescent="0.55000000000000004">
      <c r="A210" s="106"/>
      <c r="B210" s="133"/>
      <c r="C210" s="132"/>
      <c r="D210" s="58"/>
    </row>
    <row r="211" spans="1:4" s="33" customFormat="1" ht="24" x14ac:dyDescent="0.55000000000000004">
      <c r="A211" s="106"/>
      <c r="B211" s="133"/>
      <c r="C211" s="132"/>
      <c r="D211" s="58"/>
    </row>
    <row r="212" spans="1:4" s="33" customFormat="1" ht="24" x14ac:dyDescent="0.55000000000000004">
      <c r="A212" s="106"/>
      <c r="B212" s="133"/>
      <c r="C212" s="132"/>
      <c r="D212" s="58"/>
    </row>
    <row r="213" spans="1:4" s="33" customFormat="1" ht="24" x14ac:dyDescent="0.55000000000000004">
      <c r="A213" s="106"/>
      <c r="B213" s="133"/>
      <c r="C213" s="132"/>
      <c r="D213" s="58"/>
    </row>
    <row r="214" spans="1:4" s="33" customFormat="1" ht="24" x14ac:dyDescent="0.55000000000000004">
      <c r="A214" s="106"/>
      <c r="B214" s="133"/>
      <c r="C214" s="132"/>
      <c r="D214" s="58"/>
    </row>
    <row r="215" spans="1:4" s="33" customFormat="1" ht="24" x14ac:dyDescent="0.55000000000000004">
      <c r="A215" s="106"/>
      <c r="B215" s="133"/>
      <c r="C215" s="132"/>
      <c r="D215" s="58"/>
    </row>
    <row r="216" spans="1:4" s="33" customFormat="1" ht="24" x14ac:dyDescent="0.55000000000000004">
      <c r="A216" s="106"/>
      <c r="B216" s="133"/>
      <c r="C216" s="132"/>
      <c r="D216" s="58"/>
    </row>
    <row r="217" spans="1:4" s="33" customFormat="1" ht="24" x14ac:dyDescent="0.55000000000000004">
      <c r="A217" s="106"/>
      <c r="B217" s="133"/>
      <c r="C217" s="132"/>
      <c r="D217" s="58"/>
    </row>
    <row r="218" spans="1:4" s="33" customFormat="1" ht="24" x14ac:dyDescent="0.55000000000000004">
      <c r="A218" s="106"/>
      <c r="B218" s="133"/>
      <c r="C218" s="132"/>
      <c r="D218" s="58"/>
    </row>
    <row r="219" spans="1:4" s="33" customFormat="1" ht="24" x14ac:dyDescent="0.55000000000000004">
      <c r="A219" s="106"/>
      <c r="B219" s="133"/>
      <c r="C219" s="132"/>
      <c r="D219" s="58"/>
    </row>
    <row r="220" spans="1:4" s="33" customFormat="1" ht="24" x14ac:dyDescent="0.55000000000000004">
      <c r="A220" s="106"/>
      <c r="B220" s="133"/>
      <c r="C220" s="132"/>
      <c r="D220" s="58"/>
    </row>
    <row r="221" spans="1:4" s="33" customFormat="1" ht="24" x14ac:dyDescent="0.55000000000000004">
      <c r="A221" s="106"/>
      <c r="B221" s="133"/>
      <c r="C221" s="132"/>
      <c r="D221" s="58"/>
    </row>
    <row r="222" spans="1:4" s="33" customFormat="1" ht="24" x14ac:dyDescent="0.55000000000000004">
      <c r="A222" s="106"/>
      <c r="B222" s="133"/>
      <c r="C222" s="132"/>
      <c r="D222" s="58"/>
    </row>
    <row r="223" spans="1:4" s="33" customFormat="1" ht="24" x14ac:dyDescent="0.55000000000000004">
      <c r="A223" s="106"/>
      <c r="B223" s="133"/>
      <c r="C223" s="132"/>
      <c r="D223" s="58"/>
    </row>
    <row r="224" spans="1:4" s="33" customFormat="1" ht="24" x14ac:dyDescent="0.55000000000000004">
      <c r="A224" s="106"/>
      <c r="B224" s="133"/>
      <c r="C224" s="132"/>
      <c r="D224" s="58"/>
    </row>
    <row r="225" spans="1:4" s="33" customFormat="1" ht="24" x14ac:dyDescent="0.55000000000000004">
      <c r="A225" s="106"/>
      <c r="B225" s="133"/>
      <c r="C225" s="132"/>
      <c r="D225" s="58"/>
    </row>
    <row r="226" spans="1:4" s="33" customFormat="1" ht="24" x14ac:dyDescent="0.55000000000000004">
      <c r="A226" s="106"/>
      <c r="B226" s="133"/>
      <c r="C226" s="132"/>
      <c r="D226" s="58"/>
    </row>
    <row r="227" spans="1:4" s="33" customFormat="1" ht="24" x14ac:dyDescent="0.55000000000000004">
      <c r="A227" s="52" t="s">
        <v>524</v>
      </c>
      <c r="B227" s="130"/>
      <c r="C227" s="88"/>
      <c r="D227" s="58"/>
    </row>
    <row r="228" spans="1:4" s="33" customFormat="1" ht="24" x14ac:dyDescent="0.55000000000000004">
      <c r="A228" s="54" t="s">
        <v>321</v>
      </c>
      <c r="B228" s="40">
        <v>1</v>
      </c>
      <c r="C228" s="41">
        <f t="shared" si="4"/>
        <v>0.69444444444444442</v>
      </c>
      <c r="D228" s="58"/>
    </row>
    <row r="229" spans="1:4" s="33" customFormat="1" ht="24" x14ac:dyDescent="0.55000000000000004">
      <c r="A229" s="54" t="s">
        <v>323</v>
      </c>
      <c r="B229" s="40">
        <v>1</v>
      </c>
      <c r="C229" s="41">
        <f t="shared" si="4"/>
        <v>0.69444444444444442</v>
      </c>
      <c r="D229" s="58"/>
    </row>
    <row r="230" spans="1:4" s="33" customFormat="1" ht="24" x14ac:dyDescent="0.55000000000000004">
      <c r="A230" s="54" t="s">
        <v>318</v>
      </c>
      <c r="B230" s="40">
        <v>1</v>
      </c>
      <c r="C230" s="41">
        <f t="shared" si="4"/>
        <v>0.69444444444444442</v>
      </c>
      <c r="D230" s="58"/>
    </row>
    <row r="231" spans="1:4" s="33" customFormat="1" ht="24" x14ac:dyDescent="0.55000000000000004">
      <c r="A231" s="54" t="s">
        <v>329</v>
      </c>
      <c r="B231" s="40">
        <v>2</v>
      </c>
      <c r="C231" s="41">
        <f t="shared" si="4"/>
        <v>1.3888888888888888</v>
      </c>
      <c r="D231" s="58"/>
    </row>
    <row r="232" spans="1:4" s="33" customFormat="1" ht="24" x14ac:dyDescent="0.55000000000000004">
      <c r="A232" s="54" t="s">
        <v>335</v>
      </c>
      <c r="B232" s="40">
        <v>2</v>
      </c>
      <c r="C232" s="41">
        <f t="shared" si="4"/>
        <v>1.3888888888888888</v>
      </c>
      <c r="D232" s="58"/>
    </row>
    <row r="233" spans="1:4" s="33" customFormat="1" ht="24" x14ac:dyDescent="0.55000000000000004">
      <c r="A233" s="54" t="s">
        <v>331</v>
      </c>
      <c r="B233" s="40">
        <v>3</v>
      </c>
      <c r="C233" s="41">
        <f t="shared" si="4"/>
        <v>2.0833333333333335</v>
      </c>
      <c r="D233" s="58"/>
    </row>
    <row r="234" spans="1:4" s="33" customFormat="1" ht="24" x14ac:dyDescent="0.55000000000000004">
      <c r="A234" s="54" t="s">
        <v>330</v>
      </c>
      <c r="B234" s="40">
        <v>1</v>
      </c>
      <c r="C234" s="41">
        <f t="shared" si="4"/>
        <v>0.69444444444444442</v>
      </c>
      <c r="D234" s="58"/>
    </row>
    <row r="235" spans="1:4" s="33" customFormat="1" ht="24" x14ac:dyDescent="0.55000000000000004">
      <c r="A235" s="54" t="s">
        <v>353</v>
      </c>
      <c r="B235" s="40">
        <v>1</v>
      </c>
      <c r="C235" s="41">
        <f t="shared" si="4"/>
        <v>0.69444444444444442</v>
      </c>
      <c r="D235" s="58"/>
    </row>
    <row r="236" spans="1:4" s="33" customFormat="1" ht="24" x14ac:dyDescent="0.55000000000000004">
      <c r="A236" s="54" t="s">
        <v>311</v>
      </c>
      <c r="B236" s="40">
        <v>1</v>
      </c>
      <c r="C236" s="41">
        <f t="shared" si="4"/>
        <v>0.69444444444444442</v>
      </c>
      <c r="D236" s="58"/>
    </row>
    <row r="237" spans="1:4" s="33" customFormat="1" ht="24" x14ac:dyDescent="0.55000000000000004">
      <c r="A237" s="54" t="s">
        <v>332</v>
      </c>
      <c r="B237" s="40">
        <v>2</v>
      </c>
      <c r="C237" s="41">
        <f t="shared" si="4"/>
        <v>1.3888888888888888</v>
      </c>
      <c r="D237" s="58"/>
    </row>
    <row r="238" spans="1:4" s="33" customFormat="1" ht="24" x14ac:dyDescent="0.55000000000000004">
      <c r="A238" s="54" t="s">
        <v>329</v>
      </c>
      <c r="B238" s="40">
        <v>2</v>
      </c>
      <c r="C238" s="41">
        <f t="shared" si="4"/>
        <v>1.3888888888888888</v>
      </c>
      <c r="D238" s="58"/>
    </row>
    <row r="239" spans="1:4" s="33" customFormat="1" ht="24" x14ac:dyDescent="0.55000000000000004">
      <c r="A239" s="54" t="s">
        <v>308</v>
      </c>
      <c r="B239" s="40">
        <v>1</v>
      </c>
      <c r="C239" s="41">
        <f t="shared" si="4"/>
        <v>0.69444444444444442</v>
      </c>
      <c r="D239" s="58"/>
    </row>
    <row r="240" spans="1:4" s="33" customFormat="1" ht="24" x14ac:dyDescent="0.55000000000000004">
      <c r="A240" s="54" t="s">
        <v>322</v>
      </c>
      <c r="B240" s="40">
        <v>5</v>
      </c>
      <c r="C240" s="41">
        <f t="shared" si="4"/>
        <v>3.4722222222222223</v>
      </c>
      <c r="D240" s="58"/>
    </row>
    <row r="241" spans="1:4" s="33" customFormat="1" ht="24" x14ac:dyDescent="0.55000000000000004">
      <c r="A241" s="54" t="s">
        <v>309</v>
      </c>
      <c r="B241" s="40">
        <v>1</v>
      </c>
      <c r="C241" s="41">
        <f t="shared" si="4"/>
        <v>0.69444444444444442</v>
      </c>
      <c r="D241" s="58"/>
    </row>
    <row r="242" spans="1:4" s="33" customFormat="1" ht="24" x14ac:dyDescent="0.55000000000000004">
      <c r="A242" s="54" t="s">
        <v>333</v>
      </c>
      <c r="B242" s="40">
        <v>1</v>
      </c>
      <c r="C242" s="41">
        <f t="shared" si="4"/>
        <v>0.69444444444444442</v>
      </c>
      <c r="D242" s="58"/>
    </row>
    <row r="243" spans="1:4" s="33" customFormat="1" ht="24" x14ac:dyDescent="0.55000000000000004">
      <c r="A243" s="54" t="s">
        <v>334</v>
      </c>
      <c r="B243" s="40">
        <v>2</v>
      </c>
      <c r="C243" s="41">
        <f t="shared" si="4"/>
        <v>1.3888888888888888</v>
      </c>
      <c r="D243" s="58"/>
    </row>
    <row r="244" spans="1:4" s="33" customFormat="1" ht="24" x14ac:dyDescent="0.55000000000000004">
      <c r="A244" s="54" t="s">
        <v>316</v>
      </c>
      <c r="B244" s="40">
        <v>2</v>
      </c>
      <c r="C244" s="41">
        <f t="shared" si="4"/>
        <v>1.3888888888888888</v>
      </c>
      <c r="D244" s="58"/>
    </row>
    <row r="245" spans="1:4" s="33" customFormat="1" ht="24" x14ac:dyDescent="0.55000000000000004">
      <c r="A245" s="55" t="s">
        <v>319</v>
      </c>
      <c r="B245" s="56">
        <v>1</v>
      </c>
      <c r="C245" s="42">
        <f t="shared" si="4"/>
        <v>0.69444444444444442</v>
      </c>
      <c r="D245" s="58"/>
    </row>
    <row r="246" spans="1:4" s="33" customFormat="1" ht="24" x14ac:dyDescent="0.55000000000000004">
      <c r="A246" s="106"/>
      <c r="B246" s="133"/>
      <c r="C246" s="132"/>
      <c r="D246" s="58"/>
    </row>
    <row r="247" spans="1:4" s="33" customFormat="1" ht="24" x14ac:dyDescent="0.55000000000000004">
      <c r="A247" s="106"/>
      <c r="B247" s="133"/>
      <c r="C247" s="132"/>
      <c r="D247" s="58"/>
    </row>
    <row r="248" spans="1:4" s="33" customFormat="1" ht="24" x14ac:dyDescent="0.55000000000000004">
      <c r="A248" s="106"/>
      <c r="B248" s="133"/>
      <c r="C248" s="132"/>
      <c r="D248" s="58"/>
    </row>
    <row r="249" spans="1:4" s="33" customFormat="1" ht="24" x14ac:dyDescent="0.55000000000000004">
      <c r="A249" s="106"/>
      <c r="B249" s="133"/>
      <c r="C249" s="132"/>
      <c r="D249" s="58"/>
    </row>
    <row r="250" spans="1:4" s="33" customFormat="1" ht="24" x14ac:dyDescent="0.55000000000000004">
      <c r="A250" s="106"/>
      <c r="B250" s="133"/>
      <c r="C250" s="132"/>
      <c r="D250" s="58"/>
    </row>
    <row r="251" spans="1:4" s="33" customFormat="1" ht="24" x14ac:dyDescent="0.55000000000000004">
      <c r="A251" s="106"/>
      <c r="B251" s="133"/>
      <c r="C251" s="132"/>
      <c r="D251" s="58"/>
    </row>
    <row r="252" spans="1:4" s="33" customFormat="1" ht="24" x14ac:dyDescent="0.55000000000000004">
      <c r="A252" s="106"/>
      <c r="B252" s="133"/>
      <c r="C252" s="132"/>
      <c r="D252" s="58"/>
    </row>
    <row r="253" spans="1:4" s="33" customFormat="1" ht="24" x14ac:dyDescent="0.55000000000000004">
      <c r="A253" s="106"/>
      <c r="B253" s="133"/>
      <c r="C253" s="132"/>
      <c r="D253" s="58"/>
    </row>
    <row r="254" spans="1:4" s="33" customFormat="1" ht="24" x14ac:dyDescent="0.55000000000000004">
      <c r="A254" s="106"/>
      <c r="B254" s="133"/>
      <c r="C254" s="132"/>
      <c r="D254" s="58"/>
    </row>
    <row r="255" spans="1:4" s="33" customFormat="1" ht="24" x14ac:dyDescent="0.55000000000000004">
      <c r="A255" s="106"/>
      <c r="B255" s="133"/>
      <c r="C255" s="132"/>
      <c r="D255" s="58"/>
    </row>
    <row r="256" spans="1:4" s="33" customFormat="1" ht="24" x14ac:dyDescent="0.55000000000000004">
      <c r="A256" s="106"/>
      <c r="B256" s="133"/>
      <c r="C256" s="132"/>
      <c r="D256" s="58"/>
    </row>
    <row r="257" spans="1:4" s="33" customFormat="1" ht="24" x14ac:dyDescent="0.55000000000000004">
      <c r="A257" s="106"/>
      <c r="B257" s="133"/>
      <c r="C257" s="132"/>
      <c r="D257" s="58"/>
    </row>
    <row r="258" spans="1:4" s="33" customFormat="1" ht="24" x14ac:dyDescent="0.55000000000000004">
      <c r="A258" s="106"/>
      <c r="B258" s="133"/>
      <c r="C258" s="132"/>
      <c r="D258" s="58"/>
    </row>
    <row r="259" spans="1:4" s="33" customFormat="1" ht="24" x14ac:dyDescent="0.55000000000000004">
      <c r="A259" s="52" t="s">
        <v>275</v>
      </c>
      <c r="B259" s="130"/>
      <c r="C259" s="88"/>
      <c r="D259" s="58"/>
    </row>
    <row r="260" spans="1:4" s="33" customFormat="1" ht="24" x14ac:dyDescent="0.55000000000000004">
      <c r="A260" s="54" t="s">
        <v>332</v>
      </c>
      <c r="B260" s="40">
        <v>2</v>
      </c>
      <c r="C260" s="41">
        <f t="shared" ref="C260:C274" si="5">B260*100/144</f>
        <v>1.3888888888888888</v>
      </c>
      <c r="D260" s="58"/>
    </row>
    <row r="261" spans="1:4" s="33" customFormat="1" ht="24" x14ac:dyDescent="0.55000000000000004">
      <c r="A261" s="54" t="s">
        <v>322</v>
      </c>
      <c r="B261" s="40">
        <v>6</v>
      </c>
      <c r="C261" s="41">
        <f t="shared" si="5"/>
        <v>4.166666666666667</v>
      </c>
      <c r="D261" s="58"/>
    </row>
    <row r="262" spans="1:4" s="33" customFormat="1" ht="24" x14ac:dyDescent="0.55000000000000004">
      <c r="A262" s="54" t="s">
        <v>335</v>
      </c>
      <c r="B262" s="40">
        <v>4</v>
      </c>
      <c r="C262" s="41">
        <f t="shared" si="5"/>
        <v>2.7777777777777777</v>
      </c>
      <c r="D262" s="58"/>
    </row>
    <row r="263" spans="1:4" s="33" customFormat="1" ht="24" x14ac:dyDescent="0.55000000000000004">
      <c r="A263" s="54" t="s">
        <v>310</v>
      </c>
      <c r="B263" s="40">
        <v>3</v>
      </c>
      <c r="C263" s="41">
        <f t="shared" si="5"/>
        <v>2.0833333333333335</v>
      </c>
      <c r="D263" s="58"/>
    </row>
    <row r="264" spans="1:4" s="33" customFormat="1" ht="24" x14ac:dyDescent="0.55000000000000004">
      <c r="A264" s="54" t="s">
        <v>321</v>
      </c>
      <c r="B264" s="40">
        <v>1</v>
      </c>
      <c r="C264" s="41">
        <f t="shared" si="5"/>
        <v>0.69444444444444442</v>
      </c>
      <c r="D264" s="58"/>
    </row>
    <row r="265" spans="1:4" s="33" customFormat="1" ht="24" x14ac:dyDescent="0.55000000000000004">
      <c r="A265" s="54" t="s">
        <v>319</v>
      </c>
      <c r="B265" s="40">
        <v>2</v>
      </c>
      <c r="C265" s="41">
        <f t="shared" si="5"/>
        <v>1.3888888888888888</v>
      </c>
      <c r="D265" s="58"/>
    </row>
    <row r="266" spans="1:4" s="33" customFormat="1" ht="24" x14ac:dyDescent="0.55000000000000004">
      <c r="A266" s="54" t="s">
        <v>336</v>
      </c>
      <c r="B266" s="40">
        <v>1</v>
      </c>
      <c r="C266" s="41">
        <f t="shared" si="5"/>
        <v>0.69444444444444442</v>
      </c>
      <c r="D266" s="58"/>
    </row>
    <row r="267" spans="1:4" s="33" customFormat="1" ht="24" x14ac:dyDescent="0.55000000000000004">
      <c r="A267" s="54" t="s">
        <v>326</v>
      </c>
      <c r="B267" s="40">
        <v>1</v>
      </c>
      <c r="C267" s="41">
        <f t="shared" si="5"/>
        <v>0.69444444444444442</v>
      </c>
      <c r="D267" s="58"/>
    </row>
    <row r="268" spans="1:4" s="33" customFormat="1" ht="24" x14ac:dyDescent="0.55000000000000004">
      <c r="A268" s="54" t="s">
        <v>337</v>
      </c>
      <c r="B268" s="40">
        <v>1</v>
      </c>
      <c r="C268" s="41">
        <f t="shared" si="5"/>
        <v>0.69444444444444442</v>
      </c>
      <c r="D268" s="58"/>
    </row>
    <row r="269" spans="1:4" s="33" customFormat="1" ht="24" x14ac:dyDescent="0.55000000000000004">
      <c r="A269" s="54" t="s">
        <v>308</v>
      </c>
      <c r="B269" s="40">
        <v>1</v>
      </c>
      <c r="C269" s="41">
        <f t="shared" si="5"/>
        <v>0.69444444444444442</v>
      </c>
      <c r="D269" s="58"/>
    </row>
    <row r="270" spans="1:4" s="33" customFormat="1" ht="24" x14ac:dyDescent="0.55000000000000004">
      <c r="A270" s="54" t="s">
        <v>311</v>
      </c>
      <c r="B270" s="40">
        <v>1</v>
      </c>
      <c r="C270" s="41">
        <f t="shared" si="5"/>
        <v>0.69444444444444442</v>
      </c>
      <c r="D270" s="58"/>
    </row>
    <row r="271" spans="1:4" s="33" customFormat="1" ht="24" x14ac:dyDescent="0.55000000000000004">
      <c r="A271" s="54" t="s">
        <v>338</v>
      </c>
      <c r="B271" s="40">
        <v>1</v>
      </c>
      <c r="C271" s="41">
        <f t="shared" si="5"/>
        <v>0.69444444444444442</v>
      </c>
      <c r="D271" s="58"/>
    </row>
    <row r="272" spans="1:4" s="33" customFormat="1" ht="24" x14ac:dyDescent="0.55000000000000004">
      <c r="A272" s="54" t="s">
        <v>328</v>
      </c>
      <c r="B272" s="40">
        <v>1</v>
      </c>
      <c r="C272" s="41">
        <f t="shared" si="5"/>
        <v>0.69444444444444442</v>
      </c>
      <c r="D272" s="58"/>
    </row>
    <row r="273" spans="1:4" s="33" customFormat="1" ht="24" x14ac:dyDescent="0.55000000000000004">
      <c r="A273" s="54" t="s">
        <v>316</v>
      </c>
      <c r="B273" s="40">
        <v>4</v>
      </c>
      <c r="C273" s="41">
        <f t="shared" si="5"/>
        <v>2.7777777777777777</v>
      </c>
      <c r="D273" s="58"/>
    </row>
    <row r="274" spans="1:4" s="33" customFormat="1" ht="24" x14ac:dyDescent="0.55000000000000004">
      <c r="A274" s="55" t="s">
        <v>307</v>
      </c>
      <c r="B274" s="69">
        <v>2</v>
      </c>
      <c r="C274" s="42">
        <f t="shared" si="5"/>
        <v>1.3888888888888888</v>
      </c>
      <c r="D274" s="58"/>
    </row>
    <row r="275" spans="1:4" s="33" customFormat="1" ht="24" x14ac:dyDescent="0.55000000000000004">
      <c r="A275" s="54" t="s">
        <v>276</v>
      </c>
      <c r="B275" s="126"/>
      <c r="C275" s="88"/>
      <c r="D275" s="58"/>
    </row>
    <row r="276" spans="1:4" s="33" customFormat="1" ht="24" x14ac:dyDescent="0.55000000000000004">
      <c r="A276" s="54" t="s">
        <v>339</v>
      </c>
      <c r="B276" s="40">
        <v>1</v>
      </c>
      <c r="C276" s="41">
        <f t="shared" ref="C276:C286" si="6">B276*100/144</f>
        <v>0.69444444444444442</v>
      </c>
      <c r="D276" s="58"/>
    </row>
    <row r="277" spans="1:4" s="33" customFormat="1" ht="24" x14ac:dyDescent="0.55000000000000004">
      <c r="A277" s="54" t="s">
        <v>332</v>
      </c>
      <c r="B277" s="40">
        <v>1</v>
      </c>
      <c r="C277" s="41">
        <f t="shared" si="6"/>
        <v>0.69444444444444442</v>
      </c>
      <c r="D277" s="58"/>
    </row>
    <row r="278" spans="1:4" s="33" customFormat="1" ht="24" x14ac:dyDescent="0.55000000000000004">
      <c r="A278" s="54" t="s">
        <v>321</v>
      </c>
      <c r="B278" s="40">
        <v>1</v>
      </c>
      <c r="C278" s="41">
        <f t="shared" si="6"/>
        <v>0.69444444444444442</v>
      </c>
      <c r="D278" s="58"/>
    </row>
    <row r="279" spans="1:4" s="33" customFormat="1" ht="24" x14ac:dyDescent="0.55000000000000004">
      <c r="A279" s="54" t="s">
        <v>337</v>
      </c>
      <c r="B279" s="40">
        <v>2</v>
      </c>
      <c r="C279" s="41">
        <f t="shared" si="6"/>
        <v>1.3888888888888888</v>
      </c>
      <c r="D279" s="58"/>
    </row>
    <row r="280" spans="1:4" s="33" customFormat="1" ht="24" x14ac:dyDescent="0.55000000000000004">
      <c r="A280" s="54" t="s">
        <v>340</v>
      </c>
      <c r="B280" s="40">
        <v>3</v>
      </c>
      <c r="C280" s="41">
        <f t="shared" si="6"/>
        <v>2.0833333333333335</v>
      </c>
      <c r="D280" s="58"/>
    </row>
    <row r="281" spans="1:4" s="33" customFormat="1" ht="24" x14ac:dyDescent="0.55000000000000004">
      <c r="A281" s="54" t="s">
        <v>315</v>
      </c>
      <c r="B281" s="40">
        <v>1</v>
      </c>
      <c r="C281" s="41">
        <f t="shared" si="6"/>
        <v>0.69444444444444442</v>
      </c>
      <c r="D281" s="58"/>
    </row>
    <row r="282" spans="1:4" s="33" customFormat="1" ht="24" x14ac:dyDescent="0.55000000000000004">
      <c r="A282" s="54" t="s">
        <v>329</v>
      </c>
      <c r="B282" s="40">
        <v>3</v>
      </c>
      <c r="C282" s="41">
        <f t="shared" si="6"/>
        <v>2.0833333333333335</v>
      </c>
      <c r="D282" s="58"/>
    </row>
    <row r="283" spans="1:4" s="33" customFormat="1" ht="24" x14ac:dyDescent="0.55000000000000004">
      <c r="A283" s="54" t="s">
        <v>322</v>
      </c>
      <c r="B283" s="40">
        <v>1</v>
      </c>
      <c r="C283" s="41">
        <f t="shared" si="6"/>
        <v>0.69444444444444442</v>
      </c>
    </row>
    <row r="284" spans="1:4" s="33" customFormat="1" ht="24" x14ac:dyDescent="0.55000000000000004">
      <c r="A284" s="54" t="s">
        <v>341</v>
      </c>
      <c r="B284" s="40">
        <v>1</v>
      </c>
      <c r="C284" s="41">
        <f t="shared" si="6"/>
        <v>0.69444444444444442</v>
      </c>
    </row>
    <row r="285" spans="1:4" s="33" customFormat="1" ht="24" x14ac:dyDescent="0.55000000000000004">
      <c r="A285" s="55" t="s">
        <v>342</v>
      </c>
      <c r="B285" s="69">
        <v>1</v>
      </c>
      <c r="C285" s="42">
        <f t="shared" si="6"/>
        <v>0.69444444444444442</v>
      </c>
    </row>
    <row r="286" spans="1:4" s="33" customFormat="1" ht="24" x14ac:dyDescent="0.55000000000000004">
      <c r="A286" s="62" t="s">
        <v>48</v>
      </c>
      <c r="B286" s="63">
        <f>SUM(B177:B285)</f>
        <v>144</v>
      </c>
      <c r="C286" s="51">
        <f t="shared" si="6"/>
        <v>100</v>
      </c>
    </row>
    <row r="287" spans="1:4" s="20" customFormat="1" ht="24" x14ac:dyDescent="0.55000000000000004">
      <c r="A287" s="21"/>
      <c r="B287" s="22"/>
      <c r="C287" s="23"/>
    </row>
    <row r="288" spans="1:4" s="20" customFormat="1" ht="24" x14ac:dyDescent="0.55000000000000004">
      <c r="A288" s="21"/>
      <c r="B288" s="22"/>
      <c r="C288" s="23"/>
    </row>
    <row r="289" spans="1:4" s="20" customFormat="1" ht="24" x14ac:dyDescent="0.55000000000000004">
      <c r="A289" s="21"/>
      <c r="B289" s="22"/>
      <c r="C289" s="23"/>
    </row>
    <row r="290" spans="1:4" s="20" customFormat="1" ht="24" x14ac:dyDescent="0.55000000000000004">
      <c r="A290" s="21"/>
      <c r="B290" s="22"/>
      <c r="C290" s="23"/>
    </row>
    <row r="291" spans="1:4" s="33" customFormat="1" ht="24" x14ac:dyDescent="0.55000000000000004">
      <c r="A291" s="31" t="s">
        <v>354</v>
      </c>
      <c r="B291" s="32"/>
      <c r="C291" s="32"/>
    </row>
    <row r="292" spans="1:4" s="33" customFormat="1" ht="24" x14ac:dyDescent="0.55000000000000004">
      <c r="A292" s="67" t="s">
        <v>355</v>
      </c>
      <c r="B292" s="10"/>
      <c r="C292" s="61"/>
    </row>
    <row r="293" spans="1:4" s="33" customFormat="1" ht="24" x14ac:dyDescent="0.55000000000000004">
      <c r="A293" s="31" t="s">
        <v>356</v>
      </c>
      <c r="B293" s="32"/>
      <c r="C293" s="32"/>
    </row>
    <row r="294" spans="1:4" s="33" customFormat="1" ht="24" x14ac:dyDescent="0.55000000000000004">
      <c r="A294" s="31" t="s">
        <v>357</v>
      </c>
      <c r="B294" s="32"/>
      <c r="C294" s="32"/>
    </row>
    <row r="295" spans="1:4" s="33" customFormat="1" ht="24" x14ac:dyDescent="0.55000000000000004">
      <c r="A295" s="31" t="s">
        <v>537</v>
      </c>
      <c r="B295" s="32"/>
      <c r="C295" s="32"/>
    </row>
    <row r="296" spans="1:4" s="33" customFormat="1" ht="24" x14ac:dyDescent="0.55000000000000004">
      <c r="A296" s="31" t="s">
        <v>358</v>
      </c>
      <c r="B296" s="32"/>
      <c r="C296" s="32"/>
    </row>
    <row r="297" spans="1:4" s="33" customFormat="1" ht="24" x14ac:dyDescent="0.55000000000000004">
      <c r="A297" s="31" t="s">
        <v>359</v>
      </c>
      <c r="B297" s="32"/>
      <c r="C297" s="32"/>
    </row>
    <row r="298" spans="1:4" s="33" customFormat="1" ht="24" x14ac:dyDescent="0.55000000000000004">
      <c r="A298" s="31" t="s">
        <v>360</v>
      </c>
      <c r="B298" s="32"/>
      <c r="C298" s="32"/>
    </row>
    <row r="299" spans="1:4" s="33" customFormat="1" ht="24" x14ac:dyDescent="0.55000000000000004">
      <c r="A299" s="106" t="s">
        <v>476</v>
      </c>
      <c r="B299" s="10"/>
      <c r="C299" s="61"/>
    </row>
    <row r="300" spans="1:4" s="33" customFormat="1" ht="24" x14ac:dyDescent="0.55000000000000004">
      <c r="A300" s="67" t="s">
        <v>361</v>
      </c>
      <c r="B300" s="10"/>
      <c r="C300" s="61"/>
    </row>
    <row r="301" spans="1:4" s="20" customFormat="1" ht="24" x14ac:dyDescent="0.55000000000000004">
      <c r="A301" s="21"/>
      <c r="B301" s="22"/>
      <c r="C301" s="23"/>
    </row>
    <row r="302" spans="1:4" s="60" customFormat="1" ht="24" x14ac:dyDescent="0.55000000000000004">
      <c r="A302" s="36" t="s">
        <v>363</v>
      </c>
      <c r="B302" s="59"/>
      <c r="C302" s="59"/>
      <c r="D302" s="7"/>
    </row>
    <row r="303" spans="1:4" s="28" customFormat="1" x14ac:dyDescent="0.5">
      <c r="A303" s="177" t="s">
        <v>38</v>
      </c>
      <c r="B303" s="183" t="s">
        <v>362</v>
      </c>
      <c r="C303" s="184"/>
      <c r="D303" s="185"/>
    </row>
    <row r="304" spans="1:4" s="28" customFormat="1" ht="56.25" x14ac:dyDescent="0.5">
      <c r="A304" s="167"/>
      <c r="B304" s="85" t="s">
        <v>32</v>
      </c>
      <c r="C304" s="84" t="s">
        <v>37</v>
      </c>
      <c r="D304" s="84" t="s">
        <v>102</v>
      </c>
    </row>
    <row r="305" spans="1:4" s="28" customFormat="1" x14ac:dyDescent="0.5">
      <c r="A305" s="43" t="s">
        <v>6</v>
      </c>
      <c r="B305" s="44">
        <f>'กลุ่ม EIementary (A2)'!H40</f>
        <v>4.3947368421052628</v>
      </c>
      <c r="C305" s="44">
        <f>'กลุ่ม EIementary (A2)'!H41</f>
        <v>0.67940648519092572</v>
      </c>
      <c r="D305" s="4" t="str">
        <f>IF(B305&gt;4.5,"มากที่สุด",IF(B305&gt;3.5,"มาก",IF(B305&gt;2.5,"ปานกลาง",IF(B305&gt;1.5,"น้อย",IF(B305&lt;=1.5,"น้อยที่สุด")))))</f>
        <v>มาก</v>
      </c>
    </row>
    <row r="306" spans="1:4" s="28" customFormat="1" x14ac:dyDescent="0.5">
      <c r="A306" s="43" t="s">
        <v>7</v>
      </c>
      <c r="B306" s="44">
        <f>'กลุ่ม EIementary (A2)'!I40</f>
        <v>3.9473684210526314</v>
      </c>
      <c r="C306" s="44">
        <f>'กลุ่ม EIementary (A2)'!I41</f>
        <v>1.0120188124801126</v>
      </c>
      <c r="D306" s="4" t="str">
        <f t="shared" ref="D306:D318" si="7">IF(B306&gt;4.5,"มากที่สุด",IF(B306&gt;3.5,"มาก",IF(B306&gt;2.5,"ปานกลาง",IF(B306&gt;1.5,"น้อย",IF(B306&lt;=1.5,"น้อยที่สุด")))))</f>
        <v>มาก</v>
      </c>
    </row>
    <row r="307" spans="1:4" s="28" customFormat="1" x14ac:dyDescent="0.5">
      <c r="A307" s="43" t="s">
        <v>8</v>
      </c>
      <c r="B307" s="44">
        <f>'กลุ่ม EIementary (A2)'!J40</f>
        <v>3.9210526315789473</v>
      </c>
      <c r="C307" s="44">
        <f>'กลุ่ม EIementary (A2)'!J41</f>
        <v>1.1713143217763087</v>
      </c>
      <c r="D307" s="4" t="str">
        <f t="shared" si="7"/>
        <v>มาก</v>
      </c>
    </row>
    <row r="308" spans="1:4" s="28" customFormat="1" x14ac:dyDescent="0.5">
      <c r="A308" s="43" t="s">
        <v>9</v>
      </c>
      <c r="B308" s="44">
        <f>'กลุ่ม EIementary (A2)'!K40</f>
        <v>4.2894736842105265</v>
      </c>
      <c r="C308" s="44">
        <f>'กลุ่ม EIementary (A2)'!K41</f>
        <v>0.83529877279288611</v>
      </c>
      <c r="D308" s="4" t="str">
        <f t="shared" si="7"/>
        <v>มาก</v>
      </c>
    </row>
    <row r="309" spans="1:4" s="28" customFormat="1" x14ac:dyDescent="0.5">
      <c r="A309" s="43" t="s">
        <v>10</v>
      </c>
      <c r="B309" s="44">
        <f>'กลุ่ม EIementary (A2)'!L40</f>
        <v>4.1842105263157894</v>
      </c>
      <c r="C309" s="44">
        <f>'กลุ่ม EIementary (A2)'!L41</f>
        <v>0.76600977898968348</v>
      </c>
      <c r="D309" s="4" t="str">
        <f t="shared" si="7"/>
        <v>มาก</v>
      </c>
    </row>
    <row r="310" spans="1:4" s="28" customFormat="1" x14ac:dyDescent="0.5">
      <c r="A310" s="43" t="s">
        <v>11</v>
      </c>
      <c r="B310" s="44">
        <f>'กลุ่ม EIementary (A2)'!M40</f>
        <v>4.5526315789473681</v>
      </c>
      <c r="C310" s="44">
        <f>'กลุ่ม EIementary (A2)'!M41</f>
        <v>0.76041839198411776</v>
      </c>
      <c r="D310" s="4" t="str">
        <f t="shared" si="7"/>
        <v>มากที่สุด</v>
      </c>
    </row>
    <row r="311" spans="1:4" s="28" customFormat="1" x14ac:dyDescent="0.5">
      <c r="A311" s="43" t="s">
        <v>103</v>
      </c>
      <c r="B311" s="44">
        <f>'กลุ่ม EIementary (A2)'!P40</f>
        <v>4.1842105263157894</v>
      </c>
      <c r="C311" s="44">
        <f>'กลุ่ม EIementary (A2)'!P41</f>
        <v>0.833594079643043</v>
      </c>
      <c r="D311" s="4" t="str">
        <f t="shared" ref="D311:D317" si="8">IF(B311&gt;4.5,"มากที่สุด",IF(B311&gt;3.5,"มาก",IF(B311&gt;2.5,"ปานกลาง",IF(B311&gt;1.5,"น้อย",IF(B311&lt;=1.5,"น้อยที่สุด")))))</f>
        <v>มาก</v>
      </c>
    </row>
    <row r="312" spans="1:4" s="28" customFormat="1" x14ac:dyDescent="0.5">
      <c r="A312" s="43" t="s">
        <v>13</v>
      </c>
      <c r="B312" s="44">
        <f>'กลุ่ม EIementary (A2)'!Q40</f>
        <v>4.4473684210526319</v>
      </c>
      <c r="C312" s="44">
        <f>'กลุ่ม EIementary (A2)'!Q41</f>
        <v>0.68565882387642552</v>
      </c>
      <c r="D312" s="4" t="str">
        <f t="shared" si="8"/>
        <v>มาก</v>
      </c>
    </row>
    <row r="313" spans="1:4" s="28" customFormat="1" x14ac:dyDescent="0.5">
      <c r="A313" s="43" t="s">
        <v>14</v>
      </c>
      <c r="B313" s="44">
        <f>'กลุ่ม EIementary (A2)'!R40</f>
        <v>4.4473684210526319</v>
      </c>
      <c r="C313" s="44">
        <f>'กลุ่ม EIementary (A2)'!R41</f>
        <v>0.72400419668235161</v>
      </c>
      <c r="D313" s="4" t="str">
        <f t="shared" si="8"/>
        <v>มาก</v>
      </c>
    </row>
    <row r="314" spans="1:4" s="28" customFormat="1" x14ac:dyDescent="0.5">
      <c r="A314" s="43" t="s">
        <v>15</v>
      </c>
      <c r="B314" s="44">
        <f>'กลุ่ม EIementary (A2)'!S40</f>
        <v>4.6842105263157894</v>
      </c>
      <c r="C314" s="44">
        <f>'กลุ่ม EIementary (A2)'!S41</f>
        <v>0.66190810001024702</v>
      </c>
      <c r="D314" s="4" t="str">
        <f t="shared" si="8"/>
        <v>มากที่สุด</v>
      </c>
    </row>
    <row r="315" spans="1:4" s="28" customFormat="1" x14ac:dyDescent="0.5">
      <c r="A315" s="43" t="s">
        <v>16</v>
      </c>
      <c r="B315" s="44">
        <f>'กลุ่ม EIementary (A2)'!T40</f>
        <v>4.7894736842105265</v>
      </c>
      <c r="C315" s="44">
        <f>'กลุ่ม EIementary (A2)'!T41</f>
        <v>0.57693948986391708</v>
      </c>
      <c r="D315" s="4" t="str">
        <f t="shared" si="8"/>
        <v>มากที่สุด</v>
      </c>
    </row>
    <row r="316" spans="1:4" s="28" customFormat="1" x14ac:dyDescent="0.5">
      <c r="A316" s="43" t="s">
        <v>17</v>
      </c>
      <c r="B316" s="44">
        <f>'กลุ่ม EIementary (A2)'!U40</f>
        <v>4.6842105263157894</v>
      </c>
      <c r="C316" s="44">
        <f>'กลุ่ม EIementary (A2)'!U41</f>
        <v>0.66190810001024702</v>
      </c>
      <c r="D316" s="4" t="str">
        <f t="shared" si="8"/>
        <v>มากที่สุด</v>
      </c>
    </row>
    <row r="317" spans="1:4" s="28" customFormat="1" x14ac:dyDescent="0.5">
      <c r="A317" s="43" t="s">
        <v>18</v>
      </c>
      <c r="B317" s="44">
        <f>'กลุ่ม EIementary (A2)'!V40</f>
        <v>4.6315789473684212</v>
      </c>
      <c r="C317" s="44">
        <f>'กลุ่ม EIementary (A2)'!V41</f>
        <v>0.67467920832007511</v>
      </c>
      <c r="D317" s="4" t="str">
        <f t="shared" si="8"/>
        <v>มากที่สุด</v>
      </c>
    </row>
    <row r="318" spans="1:4" s="28" customFormat="1" ht="22.5" thickBot="1" x14ac:dyDescent="0.55000000000000004">
      <c r="A318" s="45" t="s">
        <v>33</v>
      </c>
      <c r="B318" s="46">
        <f>AVERAGE(B305:B317)</f>
        <v>4.3967611336032384</v>
      </c>
      <c r="C318" s="46">
        <f>AVERAGE(C305:C317)</f>
        <v>0.77255065858618022</v>
      </c>
      <c r="D318" s="5" t="str">
        <f t="shared" si="7"/>
        <v>มาก</v>
      </c>
    </row>
    <row r="319" spans="1:4" ht="22.5" thickTop="1" x14ac:dyDescent="0.5">
      <c r="A319" s="25"/>
      <c r="B319" s="26"/>
      <c r="C319" s="26"/>
      <c r="D319" s="27"/>
    </row>
    <row r="320" spans="1:4" x14ac:dyDescent="0.5">
      <c r="A320" s="25"/>
      <c r="B320" s="26"/>
      <c r="C320" s="26"/>
      <c r="D320" s="27"/>
    </row>
    <row r="321" spans="1:7" x14ac:dyDescent="0.5">
      <c r="A321" s="25"/>
      <c r="B321" s="26"/>
      <c r="C321" s="26"/>
      <c r="D321" s="27"/>
    </row>
    <row r="322" spans="1:7" x14ac:dyDescent="0.5">
      <c r="A322" s="25"/>
      <c r="B322" s="26"/>
      <c r="C322" s="26"/>
      <c r="D322" s="27"/>
    </row>
    <row r="323" spans="1:7" x14ac:dyDescent="0.5">
      <c r="A323" s="25"/>
      <c r="B323" s="26"/>
      <c r="C323" s="26"/>
      <c r="D323" s="27"/>
    </row>
    <row r="324" spans="1:7" s="33" customFormat="1" ht="24" x14ac:dyDescent="0.55000000000000004">
      <c r="A324" s="9" t="s">
        <v>56</v>
      </c>
      <c r="B324" s="49"/>
      <c r="C324" s="49"/>
      <c r="D324" s="8"/>
    </row>
    <row r="325" spans="1:7" s="33" customFormat="1" ht="24" x14ac:dyDescent="0.55000000000000004">
      <c r="A325" s="9" t="s">
        <v>364</v>
      </c>
      <c r="B325" s="49"/>
      <c r="C325" s="49"/>
      <c r="D325" s="8"/>
    </row>
    <row r="326" spans="1:7" s="33" customFormat="1" ht="24" x14ac:dyDescent="0.55000000000000004">
      <c r="A326" s="9" t="s">
        <v>432</v>
      </c>
      <c r="B326" s="49"/>
      <c r="C326" s="49"/>
      <c r="D326" s="8"/>
    </row>
    <row r="327" spans="1:7" s="33" customFormat="1" ht="24" x14ac:dyDescent="0.55000000000000004">
      <c r="A327" s="9" t="s">
        <v>433</v>
      </c>
      <c r="B327" s="49"/>
      <c r="C327" s="49"/>
      <c r="D327" s="8"/>
    </row>
    <row r="328" spans="1:7" s="33" customFormat="1" ht="24" x14ac:dyDescent="0.55000000000000004">
      <c r="A328" s="9" t="s">
        <v>435</v>
      </c>
      <c r="B328" s="49"/>
      <c r="C328" s="49"/>
      <c r="D328" s="8"/>
    </row>
    <row r="329" spans="1:7" s="33" customFormat="1" ht="24" x14ac:dyDescent="0.55000000000000004">
      <c r="A329" s="9" t="s">
        <v>434</v>
      </c>
      <c r="B329" s="61"/>
      <c r="C329" s="61"/>
      <c r="D329" s="10"/>
      <c r="E329" s="58"/>
    </row>
    <row r="330" spans="1:7" s="33" customFormat="1" ht="24" x14ac:dyDescent="0.55000000000000004">
      <c r="A330" s="9"/>
      <c r="B330" s="61"/>
      <c r="C330" s="61"/>
      <c r="D330" s="10"/>
      <c r="E330" s="58"/>
    </row>
    <row r="331" spans="1:7" s="68" customFormat="1" ht="24" x14ac:dyDescent="0.55000000000000004">
      <c r="A331" s="68" t="s">
        <v>105</v>
      </c>
      <c r="E331" s="76"/>
      <c r="F331" s="76"/>
      <c r="G331" s="76"/>
    </row>
    <row r="332" spans="1:7" s="68" customFormat="1" ht="24" x14ac:dyDescent="0.55000000000000004">
      <c r="A332" s="68" t="s">
        <v>485</v>
      </c>
      <c r="E332" s="76"/>
      <c r="F332" s="76"/>
      <c r="G332" s="76"/>
    </row>
    <row r="333" spans="1:7" s="68" customFormat="1" ht="25.5" customHeight="1" x14ac:dyDescent="0.55000000000000004">
      <c r="A333" s="171" t="s">
        <v>44</v>
      </c>
      <c r="B333" s="173"/>
      <c r="C333" s="175" t="s">
        <v>130</v>
      </c>
      <c r="D333" s="81" t="s">
        <v>83</v>
      </c>
      <c r="E333" s="76"/>
      <c r="F333" s="77"/>
      <c r="G333" s="76"/>
    </row>
    <row r="334" spans="1:7" s="68" customFormat="1" ht="25.5" customHeight="1" x14ac:dyDescent="0.55000000000000004">
      <c r="A334" s="172"/>
      <c r="B334" s="174"/>
      <c r="C334" s="176"/>
      <c r="D334" s="82" t="s">
        <v>84</v>
      </c>
      <c r="E334" s="76"/>
      <c r="F334" s="76"/>
      <c r="G334" s="76"/>
    </row>
    <row r="335" spans="1:7" s="33" customFormat="1" ht="24" x14ac:dyDescent="0.55000000000000004">
      <c r="A335" s="83" t="s">
        <v>81</v>
      </c>
      <c r="B335" s="79"/>
      <c r="C335" s="79"/>
      <c r="D335" s="78"/>
      <c r="E335" s="32"/>
      <c r="F335" s="32"/>
      <c r="G335" s="32"/>
    </row>
    <row r="336" spans="1:7" s="33" customFormat="1" ht="25.5" customHeight="1" x14ac:dyDescent="0.55000000000000004">
      <c r="A336" s="80" t="s">
        <v>86</v>
      </c>
      <c r="B336" s="72">
        <f>'กลุ่ม EIementary (A2)'!N40</f>
        <v>2.736842105263158</v>
      </c>
      <c r="C336" s="72">
        <f>'กลุ่ม EIementary (A2)'!N41</f>
        <v>0.82802958970224894</v>
      </c>
      <c r="D336" s="73" t="str">
        <f>IF(B336&gt;4.5,"มากที่สุด",IF(B336&gt;3.5,"มาก",IF(B336&gt;2.5,"ปานกลาง",IF(B336&gt;1.5,"น้อย",IF(B336&lt;=1.5,"น้อยที่สุด")))))</f>
        <v>ปานกลาง</v>
      </c>
      <c r="E336" s="32"/>
      <c r="F336" s="32"/>
      <c r="G336" s="32"/>
    </row>
    <row r="337" spans="1:7" s="33" customFormat="1" ht="24.75" thickBot="1" x14ac:dyDescent="0.6">
      <c r="A337" s="75" t="s">
        <v>82</v>
      </c>
      <c r="B337" s="74">
        <f>AVERAGE(B336:B336)</f>
        <v>2.736842105263158</v>
      </c>
      <c r="C337" s="74">
        <f>SUM(C336)</f>
        <v>0.82802958970224894</v>
      </c>
      <c r="D337" s="102" t="str">
        <f>IF(B337&gt;4.5,"มากที่สุด",IF(B337&gt;3.5,"มาก",IF(B337&gt;2.5,"ปานกลาง",IF(B337&gt;1.5,"น้อย",IF(B337&lt;=1.5,"น้อยที่สุด")))))</f>
        <v>ปานกลาง</v>
      </c>
      <c r="E337" s="32"/>
      <c r="F337" s="32"/>
      <c r="G337" s="32"/>
    </row>
    <row r="338" spans="1:7" s="33" customFormat="1" ht="24.75" thickTop="1" x14ac:dyDescent="0.55000000000000004">
      <c r="A338" s="71" t="s">
        <v>85</v>
      </c>
      <c r="B338" s="79"/>
      <c r="C338" s="79"/>
      <c r="D338" s="79"/>
      <c r="E338" s="32"/>
      <c r="F338" s="32"/>
      <c r="G338" s="32"/>
    </row>
    <row r="339" spans="1:7" s="33" customFormat="1" ht="25.5" customHeight="1" x14ac:dyDescent="0.55000000000000004">
      <c r="A339" s="80" t="s">
        <v>87</v>
      </c>
      <c r="B339" s="72">
        <f>'กลุ่ม EIementary (A2)'!O40</f>
        <v>4.0526315789473681</v>
      </c>
      <c r="C339" s="72">
        <f>'กลุ่ม EIementary (A2)'!O41</f>
        <v>0.7332772942940281</v>
      </c>
      <c r="D339" s="73" t="str">
        <f>IF(B339&gt;4.5,"มากที่สุด",IF(B339&gt;3.5,"มาก",IF(B339&gt;2.5,"ปานกลาง",IF(B339&gt;1.5,"น้อย",IF(B339&lt;=1.5,"น้อยที่สุด")))))</f>
        <v>มาก</v>
      </c>
      <c r="E339" s="32"/>
      <c r="F339" s="32"/>
      <c r="G339" s="32"/>
    </row>
    <row r="340" spans="1:7" s="33" customFormat="1" ht="24.75" thickBot="1" x14ac:dyDescent="0.6">
      <c r="A340" s="75" t="s">
        <v>82</v>
      </c>
      <c r="B340" s="74">
        <f>AVERAGE(B339:B339)</f>
        <v>4.0526315789473681</v>
      </c>
      <c r="C340" s="74">
        <f>SUM(C339)</f>
        <v>0.7332772942940281</v>
      </c>
      <c r="D340" s="102" t="str">
        <f>IF(B340&gt;4.5,"มากที่สุด",IF(B340&gt;3.5,"มาก",IF(B340&gt;2.5,"ปานกลาง",IF(B340&gt;1.5,"น้อย",IF(B340&lt;=1.5,"น้อยที่สุด")))))</f>
        <v>มาก</v>
      </c>
      <c r="E340" s="32"/>
      <c r="F340" s="32"/>
      <c r="G340" s="32"/>
    </row>
    <row r="341" spans="1:7" s="33" customFormat="1" ht="24.75" thickTop="1" x14ac:dyDescent="0.55000000000000004">
      <c r="A341" s="70"/>
      <c r="E341" s="32"/>
      <c r="F341" s="32"/>
      <c r="G341" s="32"/>
    </row>
    <row r="342" spans="1:7" s="33" customFormat="1" ht="24" x14ac:dyDescent="0.55000000000000004">
      <c r="A342" s="33" t="s">
        <v>106</v>
      </c>
    </row>
    <row r="343" spans="1:7" s="33" customFormat="1" ht="24" x14ac:dyDescent="0.55000000000000004">
      <c r="A343" s="33" t="s">
        <v>365</v>
      </c>
    </row>
    <row r="344" spans="1:7" s="33" customFormat="1" ht="24" x14ac:dyDescent="0.55000000000000004">
      <c r="A344" s="33" t="s">
        <v>366</v>
      </c>
    </row>
    <row r="345" spans="1:7" s="33" customFormat="1" ht="24" x14ac:dyDescent="0.55000000000000004"/>
    <row r="346" spans="1:7" s="33" customFormat="1" ht="24" x14ac:dyDescent="0.55000000000000004"/>
    <row r="347" spans="1:7" s="33" customFormat="1" ht="24" x14ac:dyDescent="0.55000000000000004"/>
    <row r="348" spans="1:7" s="33" customFormat="1" ht="24" x14ac:dyDescent="0.55000000000000004"/>
    <row r="349" spans="1:7" s="33" customFormat="1" ht="24" x14ac:dyDescent="0.55000000000000004"/>
    <row r="350" spans="1:7" s="33" customFormat="1" ht="24" x14ac:dyDescent="0.55000000000000004"/>
    <row r="351" spans="1:7" s="33" customFormat="1" ht="24" x14ac:dyDescent="0.55000000000000004"/>
    <row r="352" spans="1:7" s="33" customFormat="1" ht="24" x14ac:dyDescent="0.55000000000000004"/>
    <row r="353" spans="1:4" s="33" customFormat="1" ht="24" x14ac:dyDescent="0.55000000000000004"/>
    <row r="354" spans="1:4" s="33" customFormat="1" ht="24" x14ac:dyDescent="0.55000000000000004"/>
    <row r="355" spans="1:4" s="33" customFormat="1" ht="24" x14ac:dyDescent="0.55000000000000004"/>
    <row r="356" spans="1:4" s="28" customFormat="1" ht="24" x14ac:dyDescent="0.55000000000000004">
      <c r="A356" s="36" t="s">
        <v>367</v>
      </c>
      <c r="B356" s="30"/>
      <c r="C356" s="30"/>
    </row>
    <row r="357" spans="1:4" s="28" customFormat="1" x14ac:dyDescent="0.5">
      <c r="A357" s="177" t="s">
        <v>38</v>
      </c>
      <c r="B357" s="178" t="s">
        <v>397</v>
      </c>
      <c r="C357" s="179"/>
      <c r="D357" s="180"/>
    </row>
    <row r="358" spans="1:4" s="28" customFormat="1" ht="56.25" x14ac:dyDescent="0.5">
      <c r="A358" s="167"/>
      <c r="B358" s="85" t="s">
        <v>32</v>
      </c>
      <c r="C358" s="84" t="s">
        <v>37</v>
      </c>
      <c r="D358" s="84" t="s">
        <v>102</v>
      </c>
    </row>
    <row r="359" spans="1:4" s="28" customFormat="1" x14ac:dyDescent="0.5">
      <c r="A359" s="43" t="s">
        <v>6</v>
      </c>
      <c r="B359" s="44">
        <f>'กลุ่ม Intermediate (B1)'!H32</f>
        <v>4.4333333333333336</v>
      </c>
      <c r="C359" s="44">
        <f>'กลุ่ม Intermediate (B1)'!H33</f>
        <v>0.50400693299373112</v>
      </c>
      <c r="D359" s="4" t="str">
        <f>IF(B359&gt;4.5,"มากที่สุด",IF(B359&gt;3.5,"มาก",IF(B359&gt;2.5,"ปานกลาง",IF(B359&gt;1.5,"น้อย",IF(B359&lt;=1.5,"น้อยที่สุด")))))</f>
        <v>มาก</v>
      </c>
    </row>
    <row r="360" spans="1:4" s="28" customFormat="1" x14ac:dyDescent="0.5">
      <c r="A360" s="43" t="s">
        <v>7</v>
      </c>
      <c r="B360" s="44">
        <f>'กลุ่ม Intermediate (B1)'!I32</f>
        <v>4.333333333333333</v>
      </c>
      <c r="C360" s="44">
        <f>'กลุ่ม Intermediate (B1)'!I33</f>
        <v>0.6608945522512657</v>
      </c>
      <c r="D360" s="4" t="str">
        <f t="shared" ref="D360:D372" si="9">IF(B360&gt;4.5,"มากที่สุด",IF(B360&gt;3.5,"มาก",IF(B360&gt;2.5,"ปานกลาง",IF(B360&gt;1.5,"น้อย",IF(B360&lt;=1.5,"น้อยที่สุด")))))</f>
        <v>มาก</v>
      </c>
    </row>
    <row r="361" spans="1:4" s="28" customFormat="1" x14ac:dyDescent="0.5">
      <c r="A361" s="43" t="s">
        <v>8</v>
      </c>
      <c r="B361" s="44">
        <f>'กลุ่ม Intermediate (B1)'!J32</f>
        <v>4.333333333333333</v>
      </c>
      <c r="C361" s="44">
        <f>'กลุ่ม Intermediate (B1)'!J33</f>
        <v>0.6608945522512657</v>
      </c>
      <c r="D361" s="4" t="str">
        <f t="shared" si="9"/>
        <v>มาก</v>
      </c>
    </row>
    <row r="362" spans="1:4" s="28" customFormat="1" x14ac:dyDescent="0.5">
      <c r="A362" s="43" t="s">
        <v>9</v>
      </c>
      <c r="B362" s="44">
        <f>'กลุ่ม Intermediate (B1)'!K32</f>
        <v>4.5666666666666664</v>
      </c>
      <c r="C362" s="44">
        <f>'กลุ่ม Intermediate (B1)'!K33</f>
        <v>0.62606231557929282</v>
      </c>
      <c r="D362" s="4" t="str">
        <f t="shared" si="9"/>
        <v>มากที่สุด</v>
      </c>
    </row>
    <row r="363" spans="1:4" s="28" customFormat="1" x14ac:dyDescent="0.5">
      <c r="A363" s="43" t="s">
        <v>10</v>
      </c>
      <c r="B363" s="44">
        <f>'กลุ่ม Intermediate (B1)'!L32</f>
        <v>4.5666666666666664</v>
      </c>
      <c r="C363" s="44">
        <f>'กลุ่ม Intermediate (B1)'!L33</f>
        <v>0.50400693299373112</v>
      </c>
      <c r="D363" s="4" t="str">
        <f t="shared" si="9"/>
        <v>มากที่สุด</v>
      </c>
    </row>
    <row r="364" spans="1:4" s="28" customFormat="1" x14ac:dyDescent="0.5">
      <c r="A364" s="43" t="s">
        <v>11</v>
      </c>
      <c r="B364" s="44">
        <f>'กลุ่ม Intermediate (B1)'!M32</f>
        <v>4.6333333333333337</v>
      </c>
      <c r="C364" s="44">
        <f>'กลุ่ม Intermediate (B1)'!M33</f>
        <v>0.49013251785356204</v>
      </c>
      <c r="D364" s="4" t="str">
        <f t="shared" si="9"/>
        <v>มากที่สุด</v>
      </c>
    </row>
    <row r="365" spans="1:4" s="28" customFormat="1" x14ac:dyDescent="0.5">
      <c r="A365" s="43" t="s">
        <v>12</v>
      </c>
      <c r="B365" s="44">
        <f>'กลุ่ม Intermediate (B1)'!P32</f>
        <v>4.2666666666666666</v>
      </c>
      <c r="C365" s="44">
        <f>'กลุ่ม Intermediate (B1)'!P33</f>
        <v>0.63968382994949213</v>
      </c>
      <c r="D365" s="4" t="str">
        <f t="shared" si="9"/>
        <v>มาก</v>
      </c>
    </row>
    <row r="366" spans="1:4" s="28" customFormat="1" x14ac:dyDescent="0.5">
      <c r="A366" s="43" t="s">
        <v>13</v>
      </c>
      <c r="B366" s="44">
        <f>'กลุ่ม Intermediate (B1)'!Q32</f>
        <v>4.333333333333333</v>
      </c>
      <c r="C366" s="44">
        <f>'กลุ่ม Intermediate (B1)'!Q33</f>
        <v>0.6064784348631217</v>
      </c>
      <c r="D366" s="4" t="str">
        <f t="shared" si="9"/>
        <v>มาก</v>
      </c>
    </row>
    <row r="367" spans="1:4" s="28" customFormat="1" x14ac:dyDescent="0.5">
      <c r="A367" s="43" t="s">
        <v>14</v>
      </c>
      <c r="B367" s="44">
        <f>'กลุ่ม Intermediate (B1)'!R32</f>
        <v>4.3666666666666663</v>
      </c>
      <c r="C367" s="44">
        <f>'กลุ่ม Intermediate (B1)'!R33</f>
        <v>0.61494789985837905</v>
      </c>
      <c r="D367" s="4" t="str">
        <f t="shared" si="9"/>
        <v>มาก</v>
      </c>
    </row>
    <row r="368" spans="1:4" s="28" customFormat="1" x14ac:dyDescent="0.5">
      <c r="A368" s="43" t="s">
        <v>15</v>
      </c>
      <c r="B368" s="44">
        <f>'กลุ่ม Intermediate (B1)'!S32</f>
        <v>4.5333333333333332</v>
      </c>
      <c r="C368" s="44">
        <f>'กลุ่ม Intermediate (B1)'!S33</f>
        <v>0.57134646372336673</v>
      </c>
      <c r="D368" s="4" t="str">
        <f t="shared" si="9"/>
        <v>มากที่สุด</v>
      </c>
    </row>
    <row r="369" spans="1:4" s="28" customFormat="1" x14ac:dyDescent="0.5">
      <c r="A369" s="43" t="s">
        <v>16</v>
      </c>
      <c r="B369" s="44">
        <f>'กลุ่ม Intermediate (B1)'!T32</f>
        <v>4.7333333333333334</v>
      </c>
      <c r="C369" s="44">
        <f>'กลุ่ม Intermediate (B1)'!T33</f>
        <v>0.44977644510880355</v>
      </c>
      <c r="D369" s="4" t="str">
        <f t="shared" si="9"/>
        <v>มากที่สุด</v>
      </c>
    </row>
    <row r="370" spans="1:4" s="28" customFormat="1" x14ac:dyDescent="0.5">
      <c r="A370" s="43" t="s">
        <v>17</v>
      </c>
      <c r="B370" s="44">
        <f>'กลุ่ม Intermediate (B1)'!U32</f>
        <v>4.5666666666666664</v>
      </c>
      <c r="C370" s="44">
        <f>'กลุ่ม Intermediate (B1)'!U33</f>
        <v>0.56832077715593565</v>
      </c>
      <c r="D370" s="4" t="str">
        <f t="shared" si="9"/>
        <v>มากที่สุด</v>
      </c>
    </row>
    <row r="371" spans="1:4" s="28" customFormat="1" x14ac:dyDescent="0.5">
      <c r="A371" s="43" t="s">
        <v>18</v>
      </c>
      <c r="B371" s="44">
        <f>'กลุ่ม Intermediate (B1)'!V32</f>
        <v>4.7666666666666666</v>
      </c>
      <c r="C371" s="44">
        <f>'กลุ่ม Intermediate (B1)'!V33</f>
        <v>0.43018306715207627</v>
      </c>
      <c r="D371" s="4" t="str">
        <f t="shared" si="9"/>
        <v>มากที่สุด</v>
      </c>
    </row>
    <row r="372" spans="1:4" s="28" customFormat="1" ht="22.5" thickBot="1" x14ac:dyDescent="0.55000000000000004">
      <c r="A372" s="45" t="s">
        <v>33</v>
      </c>
      <c r="B372" s="46">
        <f>AVERAGE(B359:B371)</f>
        <v>4.494871794871794</v>
      </c>
      <c r="C372" s="46">
        <f>AVERAGE(C359:C371)</f>
        <v>0.5635949785949248</v>
      </c>
      <c r="D372" s="5" t="str">
        <f t="shared" si="9"/>
        <v>มาก</v>
      </c>
    </row>
    <row r="373" spans="1:4" s="28" customFormat="1" ht="22.5" thickTop="1" x14ac:dyDescent="0.5">
      <c r="A373" s="47"/>
      <c r="B373" s="48"/>
      <c r="C373" s="48"/>
      <c r="D373" s="6"/>
    </row>
    <row r="374" spans="1:4" s="33" customFormat="1" ht="24" x14ac:dyDescent="0.55000000000000004">
      <c r="A374" s="9" t="s">
        <v>55</v>
      </c>
      <c r="B374" s="49"/>
      <c r="C374" s="49"/>
      <c r="D374" s="8"/>
    </row>
    <row r="375" spans="1:4" s="33" customFormat="1" ht="24" x14ac:dyDescent="0.55000000000000004">
      <c r="A375" s="9" t="s">
        <v>368</v>
      </c>
      <c r="B375" s="49"/>
      <c r="C375" s="49"/>
      <c r="D375" s="8"/>
    </row>
    <row r="376" spans="1:4" s="33" customFormat="1" ht="24" x14ac:dyDescent="0.55000000000000004">
      <c r="A376" s="9" t="s">
        <v>369</v>
      </c>
      <c r="B376" s="49"/>
      <c r="C376" s="49"/>
      <c r="D376" s="8"/>
    </row>
    <row r="377" spans="1:4" s="33" customFormat="1" ht="24" x14ac:dyDescent="0.55000000000000004">
      <c r="A377" s="9" t="s">
        <v>538</v>
      </c>
      <c r="B377" s="49"/>
      <c r="C377" s="49"/>
      <c r="D377" s="8"/>
    </row>
    <row r="378" spans="1:4" s="33" customFormat="1" ht="24" x14ac:dyDescent="0.55000000000000004">
      <c r="A378" s="9" t="s">
        <v>539</v>
      </c>
      <c r="B378" s="49"/>
      <c r="C378" s="49"/>
      <c r="D378" s="8"/>
    </row>
    <row r="379" spans="1:4" s="33" customFormat="1" ht="24" x14ac:dyDescent="0.55000000000000004">
      <c r="A379" s="9"/>
      <c r="B379" s="49"/>
      <c r="C379" s="49"/>
      <c r="D379" s="8"/>
    </row>
    <row r="380" spans="1:4" s="33" customFormat="1" ht="24" x14ac:dyDescent="0.55000000000000004">
      <c r="A380" s="9"/>
      <c r="B380" s="49"/>
      <c r="C380" s="49"/>
      <c r="D380" s="8"/>
    </row>
    <row r="381" spans="1:4" s="33" customFormat="1" ht="24" x14ac:dyDescent="0.55000000000000004">
      <c r="A381" s="9"/>
      <c r="B381" s="49"/>
      <c r="C381" s="49"/>
      <c r="D381" s="8"/>
    </row>
    <row r="382" spans="1:4" s="33" customFormat="1" ht="24" x14ac:dyDescent="0.55000000000000004">
      <c r="A382" s="9"/>
      <c r="B382" s="49"/>
      <c r="C382" s="49"/>
      <c r="D382" s="8"/>
    </row>
    <row r="383" spans="1:4" s="33" customFormat="1" ht="24" x14ac:dyDescent="0.55000000000000004">
      <c r="A383" s="9"/>
      <c r="B383" s="49"/>
      <c r="C383" s="49"/>
      <c r="D383" s="8"/>
    </row>
    <row r="384" spans="1:4" s="33" customFormat="1" ht="24" x14ac:dyDescent="0.55000000000000004">
      <c r="A384" s="9"/>
      <c r="B384" s="49"/>
      <c r="C384" s="49"/>
      <c r="D384" s="8"/>
    </row>
    <row r="385" spans="1:7" s="33" customFormat="1" ht="24" x14ac:dyDescent="0.55000000000000004">
      <c r="A385" s="9"/>
      <c r="B385" s="49"/>
      <c r="C385" s="49"/>
      <c r="D385" s="8"/>
    </row>
    <row r="386" spans="1:7" s="33" customFormat="1" ht="24" x14ac:dyDescent="0.55000000000000004">
      <c r="A386" s="9"/>
      <c r="B386" s="49"/>
      <c r="C386" s="49"/>
      <c r="D386" s="8"/>
    </row>
    <row r="387" spans="1:7" s="33" customFormat="1" ht="24" x14ac:dyDescent="0.55000000000000004">
      <c r="A387" s="9"/>
      <c r="B387" s="49"/>
      <c r="C387" s="49"/>
      <c r="D387" s="8"/>
    </row>
    <row r="388" spans="1:7" s="33" customFormat="1" ht="24" x14ac:dyDescent="0.55000000000000004">
      <c r="A388" s="9"/>
      <c r="B388" s="49"/>
      <c r="C388" s="49"/>
      <c r="D388" s="8"/>
    </row>
    <row r="389" spans="1:7" s="68" customFormat="1" ht="24" x14ac:dyDescent="0.55000000000000004">
      <c r="A389" s="68" t="s">
        <v>370</v>
      </c>
      <c r="E389" s="76"/>
      <c r="F389" s="76"/>
      <c r="G389" s="76"/>
    </row>
    <row r="390" spans="1:7" s="68" customFormat="1" ht="24" x14ac:dyDescent="0.55000000000000004">
      <c r="A390" s="68" t="s">
        <v>371</v>
      </c>
      <c r="E390" s="76"/>
      <c r="F390" s="76"/>
      <c r="G390" s="76"/>
    </row>
    <row r="391" spans="1:7" s="68" customFormat="1" ht="21" customHeight="1" x14ac:dyDescent="0.55000000000000004">
      <c r="A391" s="171" t="s">
        <v>44</v>
      </c>
      <c r="B391" s="173"/>
      <c r="C391" s="175" t="s">
        <v>130</v>
      </c>
      <c r="D391" s="81" t="s">
        <v>83</v>
      </c>
      <c r="E391" s="76"/>
      <c r="F391" s="77"/>
      <c r="G391" s="76"/>
    </row>
    <row r="392" spans="1:7" s="68" customFormat="1" ht="13.5" customHeight="1" x14ac:dyDescent="0.55000000000000004">
      <c r="A392" s="172"/>
      <c r="B392" s="174"/>
      <c r="C392" s="176"/>
      <c r="D392" s="82" t="s">
        <v>84</v>
      </c>
      <c r="E392" s="76"/>
      <c r="F392" s="76"/>
      <c r="G392" s="76"/>
    </row>
    <row r="393" spans="1:7" s="33" customFormat="1" ht="24" x14ac:dyDescent="0.55000000000000004">
      <c r="A393" s="83" t="s">
        <v>81</v>
      </c>
      <c r="B393" s="79"/>
      <c r="C393" s="79"/>
      <c r="D393" s="78"/>
      <c r="E393" s="32"/>
      <c r="F393" s="32"/>
      <c r="G393" s="32"/>
    </row>
    <row r="394" spans="1:7" s="33" customFormat="1" ht="25.5" customHeight="1" x14ac:dyDescent="0.55000000000000004">
      <c r="A394" s="80" t="s">
        <v>86</v>
      </c>
      <c r="B394" s="72">
        <f>'กลุ่ม Per-Internediate (B1)'!N36</f>
        <v>2.9333333333333331</v>
      </c>
      <c r="C394" s="72">
        <f>'กลุ่ม Per-Internediate (B1)'!N37</f>
        <v>0.86834497091060958</v>
      </c>
      <c r="D394" s="73" t="str">
        <f>IF(B394&gt;4.5,"มากที่สุด",IF(B394&gt;3.5,"มาก",IF(B394&gt;2.5,"ปานกลาง",IF(B394&gt;1.5,"น้อย",IF(B394&lt;=1.5,"น้อยที่สุด")))))</f>
        <v>ปานกลาง</v>
      </c>
      <c r="E394" s="32"/>
      <c r="F394" s="32"/>
      <c r="G394" s="32"/>
    </row>
    <row r="395" spans="1:7" s="33" customFormat="1" ht="24.75" thickBot="1" x14ac:dyDescent="0.6">
      <c r="A395" s="75" t="s">
        <v>82</v>
      </c>
      <c r="B395" s="74">
        <f>AVERAGE(B394:B394)</f>
        <v>2.9333333333333331</v>
      </c>
      <c r="C395" s="74">
        <f>SUM(C394)</f>
        <v>0.86834497091060958</v>
      </c>
      <c r="D395" s="102" t="str">
        <f>IF(B395&gt;4.5,"มากที่สุด",IF(B395&gt;3.5,"มาก",IF(B395&gt;2.5,"ปานกลาง",IF(B395&gt;1.5,"น้อย",IF(B395&lt;=1.5,"น้อยที่สุด")))))</f>
        <v>ปานกลาง</v>
      </c>
      <c r="E395" s="32"/>
      <c r="F395" s="32"/>
      <c r="G395" s="32"/>
    </row>
    <row r="396" spans="1:7" s="33" customFormat="1" ht="24.75" thickTop="1" x14ac:dyDescent="0.55000000000000004">
      <c r="A396" s="71" t="s">
        <v>85</v>
      </c>
      <c r="B396" s="79"/>
      <c r="C396" s="79"/>
      <c r="D396" s="79"/>
      <c r="E396" s="32"/>
      <c r="F396" s="32"/>
      <c r="G396" s="32"/>
    </row>
    <row r="397" spans="1:7" s="33" customFormat="1" ht="25.5" customHeight="1" x14ac:dyDescent="0.55000000000000004">
      <c r="A397" s="80" t="s">
        <v>87</v>
      </c>
      <c r="B397" s="72">
        <f>'กลุ่ม Per-Internediate (B1)'!O36</f>
        <v>4.0999999999999996</v>
      </c>
      <c r="C397" s="72">
        <f>'กลุ่ม Per-Internediate (B1)'!O37</f>
        <v>0.40257789993644871</v>
      </c>
      <c r="D397" s="73" t="str">
        <f>IF(B397&gt;4.5,"มากที่สุด",IF(B397&gt;3.5,"มาก",IF(B397&gt;2.5,"ปานกลาง",IF(B397&gt;1.5,"น้อย",IF(B397&lt;=1.5,"น้อยที่สุด")))))</f>
        <v>มาก</v>
      </c>
      <c r="E397" s="32"/>
      <c r="F397" s="32"/>
      <c r="G397" s="32"/>
    </row>
    <row r="398" spans="1:7" s="33" customFormat="1" ht="24.75" thickBot="1" x14ac:dyDescent="0.6">
      <c r="A398" s="75" t="s">
        <v>82</v>
      </c>
      <c r="B398" s="74">
        <f>AVERAGE(B397:B397)</f>
        <v>4.0999999999999996</v>
      </c>
      <c r="C398" s="74">
        <f>SUM(C397)</f>
        <v>0.40257789993644871</v>
      </c>
      <c r="D398" s="102" t="str">
        <f>IF(B398&gt;4.5,"มากที่สุด",IF(B398&gt;3.5,"มาก",IF(B398&gt;2.5,"ปานกลาง",IF(B398&gt;1.5,"น้อย",IF(B398&lt;=1.5,"น้อยที่สุด")))))</f>
        <v>มาก</v>
      </c>
      <c r="E398" s="32"/>
      <c r="F398" s="32"/>
      <c r="G398" s="32"/>
    </row>
    <row r="399" spans="1:7" s="33" customFormat="1" ht="24.75" thickTop="1" x14ac:dyDescent="0.55000000000000004">
      <c r="A399" s="70"/>
      <c r="E399" s="32"/>
      <c r="F399" s="32"/>
      <c r="G399" s="32"/>
    </row>
    <row r="400" spans="1:7" s="33" customFormat="1" ht="24" x14ac:dyDescent="0.55000000000000004">
      <c r="A400" s="33" t="s">
        <v>107</v>
      </c>
    </row>
    <row r="401" spans="1:4" s="33" customFormat="1" ht="24" x14ac:dyDescent="0.55000000000000004">
      <c r="A401" s="33" t="s">
        <v>376</v>
      </c>
    </row>
    <row r="402" spans="1:4" s="33" customFormat="1" ht="24" x14ac:dyDescent="0.55000000000000004">
      <c r="A402" s="33" t="s">
        <v>373</v>
      </c>
    </row>
    <row r="403" spans="1:4" s="33" customFormat="1" ht="24" x14ac:dyDescent="0.55000000000000004">
      <c r="A403" s="9"/>
      <c r="B403" s="49"/>
      <c r="C403" s="49"/>
      <c r="D403" s="8"/>
    </row>
    <row r="404" spans="1:4" s="28" customFormat="1" ht="24" x14ac:dyDescent="0.55000000000000004">
      <c r="A404" s="36" t="s">
        <v>522</v>
      </c>
      <c r="B404" s="30"/>
      <c r="C404" s="30"/>
    </row>
    <row r="405" spans="1:4" s="28" customFormat="1" x14ac:dyDescent="0.5">
      <c r="A405" s="165" t="s">
        <v>38</v>
      </c>
      <c r="B405" s="168" t="s">
        <v>523</v>
      </c>
      <c r="C405" s="169"/>
      <c r="D405" s="170"/>
    </row>
    <row r="406" spans="1:4" s="28" customFormat="1" x14ac:dyDescent="0.5">
      <c r="A406" s="166"/>
      <c r="B406" s="143"/>
      <c r="C406" s="144" t="s">
        <v>396</v>
      </c>
      <c r="D406" s="145"/>
    </row>
    <row r="407" spans="1:4" s="28" customFormat="1" ht="56.25" x14ac:dyDescent="0.5">
      <c r="A407" s="167"/>
      <c r="B407" s="122" t="s">
        <v>32</v>
      </c>
      <c r="C407" s="142" t="s">
        <v>37</v>
      </c>
      <c r="D407" s="142" t="s">
        <v>102</v>
      </c>
    </row>
    <row r="408" spans="1:4" s="28" customFormat="1" x14ac:dyDescent="0.5">
      <c r="A408" s="43" t="s">
        <v>6</v>
      </c>
      <c r="B408" s="44">
        <f>'กลุ่ม Per-Internediate (B1)'!H36</f>
        <v>4.5333333333333332</v>
      </c>
      <c r="C408" s="44">
        <f>'กลุ่ม Per-Internediate (B1)'!H37</f>
        <v>0.50741626340492585</v>
      </c>
      <c r="D408" s="4" t="str">
        <f>IF(B408&gt;4.5,"มากที่สุด",IF(B408&gt;3.5,"มาก",IF(B408&gt;2.5,"ปานกลาง",IF(B408&gt;1.5,"น้อย",IF(B408&lt;=1.5,"น้อยที่สุด")))))</f>
        <v>มากที่สุด</v>
      </c>
    </row>
    <row r="409" spans="1:4" s="28" customFormat="1" x14ac:dyDescent="0.5">
      <c r="A409" s="43" t="s">
        <v>7</v>
      </c>
      <c r="B409" s="44">
        <f>'กลุ่ม Per-Internediate (B1)'!I36</f>
        <v>4.5</v>
      </c>
      <c r="C409" s="44">
        <f>'กลุ่ม Per-Internediate (B1)'!I37</f>
        <v>0.73108327748669621</v>
      </c>
      <c r="D409" s="4" t="str">
        <f t="shared" ref="D409:D421" si="10">IF(B409&gt;4.5,"มากที่สุด",IF(B409&gt;3.5,"มาก",IF(B409&gt;2.5,"ปานกลาง",IF(B409&gt;1.5,"น้อย",IF(B409&lt;=1.5,"น้อยที่สุด")))))</f>
        <v>มาก</v>
      </c>
    </row>
    <row r="410" spans="1:4" s="28" customFormat="1" x14ac:dyDescent="0.5">
      <c r="A410" s="43" t="s">
        <v>8</v>
      </c>
      <c r="B410" s="44">
        <f>'กลุ่ม Per-Internediate (B1)'!J36</f>
        <v>4.5</v>
      </c>
      <c r="C410" s="44">
        <f>'กลุ่ม Per-Internediate (B1)'!J37</f>
        <v>0.572351471472339</v>
      </c>
      <c r="D410" s="4" t="str">
        <f t="shared" si="10"/>
        <v>มาก</v>
      </c>
    </row>
    <row r="411" spans="1:4" s="28" customFormat="1" x14ac:dyDescent="0.5">
      <c r="A411" s="43" t="s">
        <v>9</v>
      </c>
      <c r="B411" s="44">
        <f>'กลุ่ม Per-Internediate (B1)'!K36</f>
        <v>4.3</v>
      </c>
      <c r="C411" s="44">
        <f>'กลุ่ม Per-Internediate (B1)'!K37</f>
        <v>0.74971258860795442</v>
      </c>
      <c r="D411" s="4" t="str">
        <f t="shared" si="10"/>
        <v>มาก</v>
      </c>
    </row>
    <row r="412" spans="1:4" s="28" customFormat="1" x14ac:dyDescent="0.5">
      <c r="A412" s="43" t="s">
        <v>10</v>
      </c>
      <c r="B412" s="44">
        <f>'กลุ่ม Per-Internediate (B1)'!L36</f>
        <v>4.4000000000000004</v>
      </c>
      <c r="C412" s="44">
        <f>'กลุ่ม Per-Internediate (B1)'!L37</f>
        <v>0.67466466766320665</v>
      </c>
      <c r="D412" s="4" t="str">
        <f t="shared" si="10"/>
        <v>มาก</v>
      </c>
    </row>
    <row r="413" spans="1:4" s="28" customFormat="1" x14ac:dyDescent="0.5">
      <c r="A413" s="43" t="s">
        <v>11</v>
      </c>
      <c r="B413" s="44">
        <f>'กลุ่ม Per-Internediate (B1)'!M36</f>
        <v>4.5</v>
      </c>
      <c r="C413" s="44">
        <f>'กลุ่ม Per-Internediate (B1)'!M37</f>
        <v>0.682288239221013</v>
      </c>
      <c r="D413" s="4" t="str">
        <f t="shared" si="10"/>
        <v>มาก</v>
      </c>
    </row>
    <row r="414" spans="1:4" s="28" customFormat="1" x14ac:dyDescent="0.5">
      <c r="A414" s="43" t="s">
        <v>12</v>
      </c>
      <c r="B414" s="44">
        <f>'กลุ่ม Per-Internediate (B1)'!P36</f>
        <v>4.2333333333333334</v>
      </c>
      <c r="C414" s="44">
        <f>'กลุ่ม Per-Internediate (B1)'!P37</f>
        <v>0.81720015415687686</v>
      </c>
      <c r="D414" s="4" t="str">
        <f t="shared" si="10"/>
        <v>มาก</v>
      </c>
    </row>
    <row r="415" spans="1:4" s="28" customFormat="1" x14ac:dyDescent="0.5">
      <c r="A415" s="43" t="s">
        <v>13</v>
      </c>
      <c r="B415" s="44">
        <f>'กลุ่ม Per-Internediate (B1)'!Q36</f>
        <v>4.2666666666666666</v>
      </c>
      <c r="C415" s="44">
        <f>'กลุ่ม Per-Internediate (B1)'!Q37</f>
        <v>0.44977644510880394</v>
      </c>
      <c r="D415" s="4" t="str">
        <f t="shared" si="10"/>
        <v>มาก</v>
      </c>
    </row>
    <row r="416" spans="1:4" s="28" customFormat="1" x14ac:dyDescent="0.5">
      <c r="A416" s="43" t="s">
        <v>14</v>
      </c>
      <c r="B416" s="44">
        <f>'กลุ่ม Per-Internediate (B1)'!R36</f>
        <v>4.3</v>
      </c>
      <c r="C416" s="44">
        <f>'กลุ่ม Per-Internediate (B1)'!R37</f>
        <v>0.53498308062192257</v>
      </c>
      <c r="D416" s="4" t="str">
        <f t="shared" si="10"/>
        <v>มาก</v>
      </c>
    </row>
    <row r="417" spans="1:7" s="28" customFormat="1" x14ac:dyDescent="0.5">
      <c r="A417" s="43" t="s">
        <v>15</v>
      </c>
      <c r="B417" s="44">
        <f>'กลุ่ม Per-Internediate (B1)'!S36</f>
        <v>4.666666666666667</v>
      </c>
      <c r="C417" s="44">
        <f>'กลุ่ม Per-Internediate (B1)'!S37</f>
        <v>0.54667227359053283</v>
      </c>
      <c r="D417" s="4" t="str">
        <f t="shared" si="10"/>
        <v>มากที่สุด</v>
      </c>
    </row>
    <row r="418" spans="1:7" s="28" customFormat="1" x14ac:dyDescent="0.5">
      <c r="A418" s="43" t="s">
        <v>16</v>
      </c>
      <c r="B418" s="44">
        <f>'กลุ่ม Per-Internediate (B1)'!T36</f>
        <v>4.7333333333333334</v>
      </c>
      <c r="C418" s="44">
        <f>'กลุ่ม Per-Internediate (B1)'!T37</f>
        <v>0.44977644510880366</v>
      </c>
      <c r="D418" s="4" t="str">
        <f t="shared" si="10"/>
        <v>มากที่สุด</v>
      </c>
    </row>
    <row r="419" spans="1:7" s="28" customFormat="1" x14ac:dyDescent="0.5">
      <c r="A419" s="43" t="s">
        <v>17</v>
      </c>
      <c r="B419" s="44">
        <f>'กลุ่ม Per-Internediate (B1)'!U36</f>
        <v>4.666666666666667</v>
      </c>
      <c r="C419" s="44">
        <f>'กลุ่ม Per-Internediate (B1)'!U37</f>
        <v>0.54667227359053283</v>
      </c>
      <c r="D419" s="4" t="str">
        <f t="shared" si="10"/>
        <v>มากที่สุด</v>
      </c>
    </row>
    <row r="420" spans="1:7" s="28" customFormat="1" x14ac:dyDescent="0.5">
      <c r="A420" s="43" t="s">
        <v>18</v>
      </c>
      <c r="B420" s="44">
        <f>'กลุ่ม Per-Internediate (B1)'!V36</f>
        <v>4.6333333333333337</v>
      </c>
      <c r="C420" s="44">
        <f>'กลุ่ม Per-Internediate (B1)'!V37</f>
        <v>0.5560534167675365</v>
      </c>
      <c r="D420" s="4" t="str">
        <f t="shared" si="10"/>
        <v>มากที่สุด</v>
      </c>
    </row>
    <row r="421" spans="1:7" s="28" customFormat="1" ht="22.5" thickBot="1" x14ac:dyDescent="0.55000000000000004">
      <c r="A421" s="45" t="s">
        <v>33</v>
      </c>
      <c r="B421" s="46">
        <f>AVERAGE(B408:B420)</f>
        <v>4.4794871794871787</v>
      </c>
      <c r="C421" s="46">
        <f>AVERAGE(C408:C420)</f>
        <v>0.60143466129239576</v>
      </c>
      <c r="D421" s="5" t="str">
        <f t="shared" si="10"/>
        <v>มาก</v>
      </c>
    </row>
    <row r="422" spans="1:7" s="28" customFormat="1" ht="22.5" thickTop="1" x14ac:dyDescent="0.5">
      <c r="A422" s="47"/>
      <c r="B422" s="48"/>
      <c r="C422" s="48"/>
      <c r="D422" s="6"/>
    </row>
    <row r="423" spans="1:7" s="33" customFormat="1" ht="24" x14ac:dyDescent="0.55000000000000004">
      <c r="A423" s="9" t="s">
        <v>55</v>
      </c>
      <c r="B423" s="49"/>
      <c r="C423" s="49"/>
      <c r="D423" s="8"/>
    </row>
    <row r="424" spans="1:7" s="33" customFormat="1" ht="24" x14ac:dyDescent="0.55000000000000004">
      <c r="A424" s="9" t="s">
        <v>521</v>
      </c>
      <c r="B424" s="49"/>
      <c r="C424" s="49"/>
      <c r="D424" s="8"/>
    </row>
    <row r="425" spans="1:7" s="33" customFormat="1" ht="24" x14ac:dyDescent="0.55000000000000004">
      <c r="A425" s="9" t="s">
        <v>436</v>
      </c>
      <c r="B425" s="49"/>
      <c r="C425" s="49"/>
      <c r="D425" s="8"/>
    </row>
    <row r="426" spans="1:7" s="33" customFormat="1" ht="24" x14ac:dyDescent="0.55000000000000004">
      <c r="A426" s="9" t="s">
        <v>375</v>
      </c>
      <c r="B426" s="49"/>
      <c r="C426" s="49"/>
      <c r="D426" s="8"/>
    </row>
    <row r="427" spans="1:7" s="33" customFormat="1" ht="24" x14ac:dyDescent="0.55000000000000004">
      <c r="A427" s="9" t="s">
        <v>440</v>
      </c>
      <c r="B427" s="49"/>
      <c r="C427" s="49"/>
      <c r="D427" s="8"/>
    </row>
    <row r="428" spans="1:7" s="33" customFormat="1" ht="24" x14ac:dyDescent="0.55000000000000004">
      <c r="A428" s="9" t="s">
        <v>441</v>
      </c>
      <c r="B428" s="49"/>
      <c r="C428" s="49"/>
      <c r="D428" s="8"/>
    </row>
    <row r="429" spans="1:7" s="33" customFormat="1" ht="24" x14ac:dyDescent="0.55000000000000004">
      <c r="A429" s="9"/>
      <c r="B429" s="49"/>
      <c r="C429" s="49"/>
      <c r="D429" s="8"/>
    </row>
    <row r="430" spans="1:7" s="68" customFormat="1" ht="24" x14ac:dyDescent="0.55000000000000004">
      <c r="A430" s="68" t="s">
        <v>374</v>
      </c>
      <c r="E430" s="76"/>
      <c r="F430" s="76"/>
      <c r="G430" s="76"/>
    </row>
    <row r="431" spans="1:7" s="68" customFormat="1" ht="24" x14ac:dyDescent="0.55000000000000004">
      <c r="A431" s="68" t="s">
        <v>520</v>
      </c>
      <c r="E431" s="76"/>
      <c r="F431" s="76"/>
      <c r="G431" s="76"/>
    </row>
    <row r="432" spans="1:7" s="68" customFormat="1" ht="21" customHeight="1" x14ac:dyDescent="0.55000000000000004">
      <c r="A432" s="171" t="s">
        <v>44</v>
      </c>
      <c r="B432" s="173"/>
      <c r="C432" s="175" t="s">
        <v>130</v>
      </c>
      <c r="D432" s="81" t="s">
        <v>83</v>
      </c>
      <c r="E432" s="76"/>
      <c r="F432" s="77"/>
      <c r="G432" s="76"/>
    </row>
    <row r="433" spans="1:7" s="68" customFormat="1" ht="13.5" customHeight="1" x14ac:dyDescent="0.55000000000000004">
      <c r="A433" s="172"/>
      <c r="B433" s="174"/>
      <c r="C433" s="176"/>
      <c r="D433" s="82" t="s">
        <v>84</v>
      </c>
      <c r="E433" s="76"/>
      <c r="F433" s="76"/>
      <c r="G433" s="76"/>
    </row>
    <row r="434" spans="1:7" s="33" customFormat="1" ht="24" x14ac:dyDescent="0.55000000000000004">
      <c r="A434" s="83" t="s">
        <v>81</v>
      </c>
      <c r="B434" s="79"/>
      <c r="C434" s="79"/>
      <c r="D434" s="78"/>
      <c r="E434" s="32"/>
      <c r="F434" s="32"/>
      <c r="G434" s="32"/>
    </row>
    <row r="435" spans="1:7" s="33" customFormat="1" ht="25.5" customHeight="1" x14ac:dyDescent="0.55000000000000004">
      <c r="A435" s="80" t="s">
        <v>86</v>
      </c>
      <c r="B435" s="72">
        <f>'กลุ่ม Intermediate (B1)'!N32</f>
        <v>3.0666666666666669</v>
      </c>
      <c r="C435" s="72">
        <f>'กลุ่ม Intermediate (B1)'!N33</f>
        <v>0.98026503570712209</v>
      </c>
      <c r="D435" s="73" t="str">
        <f>IF(B435&gt;4.5,"มากที่สุด",IF(B435&gt;3.5,"มาก",IF(B435&gt;2.5,"ปานกลาง",IF(B435&gt;1.5,"น้อย",IF(B435&lt;=1.5,"น้อยที่สุด")))))</f>
        <v>ปานกลาง</v>
      </c>
      <c r="E435" s="32"/>
      <c r="F435" s="32"/>
      <c r="G435" s="32"/>
    </row>
    <row r="436" spans="1:7" s="33" customFormat="1" ht="24.75" thickBot="1" x14ac:dyDescent="0.6">
      <c r="A436" s="75" t="s">
        <v>82</v>
      </c>
      <c r="B436" s="74">
        <f>AVERAGE(B435:B435)</f>
        <v>3.0666666666666669</v>
      </c>
      <c r="C436" s="74">
        <f>SUM(C435)</f>
        <v>0.98026503570712209</v>
      </c>
      <c r="D436" s="102" t="str">
        <f>IF(B436&gt;4.5,"มากที่สุด",IF(B436&gt;3.5,"มาก",IF(B436&gt;2.5,"ปานกลาง",IF(B436&gt;1.5,"น้อย",IF(B436&lt;=1.5,"น้อยที่สุด")))))</f>
        <v>ปานกลาง</v>
      </c>
      <c r="E436" s="32"/>
      <c r="F436" s="32"/>
      <c r="G436" s="32"/>
    </row>
    <row r="437" spans="1:7" s="33" customFormat="1" ht="24.75" thickTop="1" x14ac:dyDescent="0.55000000000000004">
      <c r="A437" s="71" t="s">
        <v>85</v>
      </c>
      <c r="B437" s="79"/>
      <c r="C437" s="79"/>
      <c r="D437" s="79"/>
      <c r="E437" s="32"/>
      <c r="F437" s="32"/>
      <c r="G437" s="32"/>
    </row>
    <row r="438" spans="1:7" s="33" customFormat="1" ht="25.5" customHeight="1" x14ac:dyDescent="0.55000000000000004">
      <c r="A438" s="80" t="s">
        <v>87</v>
      </c>
      <c r="B438" s="72">
        <f>'กลุ่ม Intermediate (B1)'!O32</f>
        <v>4.0999999999999996</v>
      </c>
      <c r="C438" s="72">
        <f>'กลุ่ม Intermediate (B1)'!O33</f>
        <v>0.60742531824198676</v>
      </c>
      <c r="D438" s="73" t="str">
        <f>IF(B438&gt;4.5,"มากที่สุด",IF(B438&gt;3.5,"มาก",IF(B438&gt;2.5,"ปานกลาง",IF(B438&gt;1.5,"น้อย",IF(B438&lt;=1.5,"น้อยที่สุด")))))</f>
        <v>มาก</v>
      </c>
      <c r="E438" s="32"/>
      <c r="F438" s="32"/>
      <c r="G438" s="32"/>
    </row>
    <row r="439" spans="1:7" s="33" customFormat="1" ht="24.75" thickBot="1" x14ac:dyDescent="0.6">
      <c r="A439" s="75" t="s">
        <v>82</v>
      </c>
      <c r="B439" s="74">
        <f>AVERAGE(B438:B438)</f>
        <v>4.0999999999999996</v>
      </c>
      <c r="C439" s="74">
        <f>SUM(C438)</f>
        <v>0.60742531824198676</v>
      </c>
      <c r="D439" s="102" t="str">
        <f>IF(B439&gt;4.5,"มากที่สุด",IF(B439&gt;3.5,"มาก",IF(B439&gt;2.5,"ปานกลาง",IF(B439&gt;1.5,"น้อย",IF(B439&lt;=1.5,"น้อยที่สุด")))))</f>
        <v>มาก</v>
      </c>
      <c r="E439" s="32"/>
      <c r="F439" s="32"/>
      <c r="G439" s="32"/>
    </row>
    <row r="440" spans="1:7" s="33" customFormat="1" ht="24.75" thickTop="1" x14ac:dyDescent="0.55000000000000004">
      <c r="A440" s="70"/>
      <c r="E440" s="32"/>
      <c r="F440" s="32"/>
      <c r="G440" s="32"/>
    </row>
    <row r="441" spans="1:7" s="33" customFormat="1" ht="24" x14ac:dyDescent="0.55000000000000004">
      <c r="A441" s="33" t="s">
        <v>377</v>
      </c>
    </row>
    <row r="442" spans="1:7" s="33" customFormat="1" ht="24" x14ac:dyDescent="0.55000000000000004">
      <c r="A442" s="33" t="s">
        <v>372</v>
      </c>
    </row>
    <row r="443" spans="1:7" s="33" customFormat="1" ht="24" x14ac:dyDescent="0.55000000000000004">
      <c r="A443" s="33" t="s">
        <v>373</v>
      </c>
    </row>
    <row r="444" spans="1:7" s="33" customFormat="1" ht="24" x14ac:dyDescent="0.55000000000000004"/>
    <row r="445" spans="1:7" s="33" customFormat="1" ht="24" x14ac:dyDescent="0.55000000000000004"/>
    <row r="446" spans="1:7" s="33" customFormat="1" ht="24" x14ac:dyDescent="0.55000000000000004"/>
    <row r="447" spans="1:7" s="33" customFormat="1" ht="24" x14ac:dyDescent="0.55000000000000004"/>
    <row r="448" spans="1:7" s="33" customFormat="1" ht="24" x14ac:dyDescent="0.55000000000000004"/>
    <row r="449" spans="1:4" s="33" customFormat="1" ht="24" x14ac:dyDescent="0.55000000000000004"/>
    <row r="450" spans="1:4" s="33" customFormat="1" ht="24" x14ac:dyDescent="0.55000000000000004"/>
    <row r="451" spans="1:4" s="33" customFormat="1" ht="24" x14ac:dyDescent="0.55000000000000004"/>
    <row r="452" spans="1:4" s="33" customFormat="1" ht="24" x14ac:dyDescent="0.55000000000000004"/>
    <row r="453" spans="1:4" s="33" customFormat="1" ht="24" x14ac:dyDescent="0.55000000000000004"/>
    <row r="454" spans="1:4" s="33" customFormat="1" ht="24" x14ac:dyDescent="0.55000000000000004"/>
    <row r="455" spans="1:4" s="28" customFormat="1" ht="24" x14ac:dyDescent="0.55000000000000004">
      <c r="A455" s="36" t="s">
        <v>378</v>
      </c>
      <c r="B455" s="30"/>
      <c r="C455" s="30"/>
    </row>
    <row r="456" spans="1:4" s="28" customFormat="1" x14ac:dyDescent="0.5">
      <c r="A456" s="177" t="s">
        <v>38</v>
      </c>
      <c r="B456" s="178" t="s">
        <v>398</v>
      </c>
      <c r="C456" s="179"/>
      <c r="D456" s="180"/>
    </row>
    <row r="457" spans="1:4" s="28" customFormat="1" ht="56.25" x14ac:dyDescent="0.5">
      <c r="A457" s="167"/>
      <c r="B457" s="85" t="s">
        <v>32</v>
      </c>
      <c r="C457" s="84" t="s">
        <v>37</v>
      </c>
      <c r="D457" s="84" t="s">
        <v>102</v>
      </c>
    </row>
    <row r="458" spans="1:4" s="28" customFormat="1" x14ac:dyDescent="0.5">
      <c r="A458" s="43" t="s">
        <v>6</v>
      </c>
      <c r="B458" s="44">
        <f>'กลุ่ม Starter 2 (A1)'!H33</f>
        <v>4.5483870967741939</v>
      </c>
      <c r="C458" s="44">
        <f>'กลุ่ม Starter 2 (A1)'!H34</f>
        <v>0.6752140242135245</v>
      </c>
      <c r="D458" s="4" t="str">
        <f>IF(B458&gt;4.5,"มากที่สุด",IF(B458&gt;3.5,"มาก",IF(B458&gt;2.5,"ปานกลาง",IF(B458&gt;1.5,"น้อย",IF(B458&lt;=1.5,"น้อยที่สุด")))))</f>
        <v>มากที่สุด</v>
      </c>
    </row>
    <row r="459" spans="1:4" s="28" customFormat="1" x14ac:dyDescent="0.5">
      <c r="A459" s="43" t="s">
        <v>7</v>
      </c>
      <c r="B459" s="44">
        <f>'กลุ่ม Starter 2 (A1)'!I33</f>
        <v>4.580645161290323</v>
      </c>
      <c r="C459" s="44">
        <f>'กลุ่ม Starter 2 (A1)'!I34</f>
        <v>0.71991636312315588</v>
      </c>
      <c r="D459" s="4" t="str">
        <f t="shared" ref="D459:D471" si="11">IF(B459&gt;4.5,"มากที่สุด",IF(B459&gt;3.5,"มาก",IF(B459&gt;2.5,"ปานกลาง",IF(B459&gt;1.5,"น้อย",IF(B459&lt;=1.5,"น้อยที่สุด")))))</f>
        <v>มากที่สุด</v>
      </c>
    </row>
    <row r="460" spans="1:4" s="28" customFormat="1" x14ac:dyDescent="0.5">
      <c r="A460" s="43" t="s">
        <v>8</v>
      </c>
      <c r="B460" s="44">
        <f>'กลุ่ม Starter 2 (A1)'!J33</f>
        <v>4.645161290322581</v>
      </c>
      <c r="C460" s="44">
        <f>'กลุ่ม Starter 2 (A1)'!J34</f>
        <v>0.55065942873214635</v>
      </c>
      <c r="D460" s="4" t="str">
        <f t="shared" si="11"/>
        <v>มากที่สุด</v>
      </c>
    </row>
    <row r="461" spans="1:4" s="28" customFormat="1" x14ac:dyDescent="0.5">
      <c r="A461" s="43" t="s">
        <v>9</v>
      </c>
      <c r="B461" s="44">
        <f>'กลุ่ม Starter 2 (A1)'!K33</f>
        <v>4.5483870967741939</v>
      </c>
      <c r="C461" s="44">
        <f>'กลุ่ม Starter 2 (A1)'!K34</f>
        <v>0.6752140242135245</v>
      </c>
      <c r="D461" s="4" t="str">
        <f t="shared" si="11"/>
        <v>มากที่สุด</v>
      </c>
    </row>
    <row r="462" spans="1:4" s="28" customFormat="1" x14ac:dyDescent="0.5">
      <c r="A462" s="43" t="s">
        <v>10</v>
      </c>
      <c r="B462" s="44">
        <f>'กลุ่ม Starter 2 (A1)'!L33</f>
        <v>4.580645161290323</v>
      </c>
      <c r="C462" s="44">
        <f>'กลุ่ม Starter 2 (A1)'!L34</f>
        <v>0.672021505032246</v>
      </c>
      <c r="D462" s="4" t="str">
        <f t="shared" si="11"/>
        <v>มากที่สุด</v>
      </c>
    </row>
    <row r="463" spans="1:4" s="28" customFormat="1" x14ac:dyDescent="0.5">
      <c r="A463" s="43" t="s">
        <v>11</v>
      </c>
      <c r="B463" s="44">
        <f>'กลุ่ม Starter 2 (A1)'!M33</f>
        <v>4.741935483870968</v>
      </c>
      <c r="C463" s="44">
        <f>'กลุ่ม Starter 2 (A1)'!M34</f>
        <v>0.4448027229745693</v>
      </c>
      <c r="D463" s="4" t="str">
        <f t="shared" si="11"/>
        <v>มากที่สุด</v>
      </c>
    </row>
    <row r="464" spans="1:4" s="28" customFormat="1" x14ac:dyDescent="0.5">
      <c r="A464" s="43" t="s">
        <v>12</v>
      </c>
      <c r="B464" s="44">
        <f>'กลุ่ม Starter 2 (A1)'!P33</f>
        <v>4.4838709677419351</v>
      </c>
      <c r="C464" s="44">
        <f>'กลุ่ม Starter 2 (A1)'!P34</f>
        <v>0.67680463660426593</v>
      </c>
      <c r="D464" s="4" t="str">
        <f t="shared" si="11"/>
        <v>มาก</v>
      </c>
    </row>
    <row r="465" spans="1:4" s="28" customFormat="1" x14ac:dyDescent="0.5">
      <c r="A465" s="43" t="s">
        <v>13</v>
      </c>
      <c r="B465" s="44">
        <f>'กลุ่ม Starter 2 (A1)'!Q33</f>
        <v>4.5483870967741939</v>
      </c>
      <c r="C465" s="44">
        <f>'กลุ่ม Starter 2 (A1)'!Q34</f>
        <v>0.62389687595623955</v>
      </c>
      <c r="D465" s="4" t="str">
        <f t="shared" si="11"/>
        <v>มากที่สุด</v>
      </c>
    </row>
    <row r="466" spans="1:4" s="28" customFormat="1" x14ac:dyDescent="0.5">
      <c r="A466" s="43" t="s">
        <v>14</v>
      </c>
      <c r="B466" s="44">
        <f>'กลุ่ม Starter 2 (A1)'!R33</f>
        <v>4.4838709677419351</v>
      </c>
      <c r="C466" s="44">
        <f>'กลุ่ม Starter 2 (A1)'!R34</f>
        <v>0.67680463660426593</v>
      </c>
      <c r="D466" s="4" t="str">
        <f t="shared" si="11"/>
        <v>มาก</v>
      </c>
    </row>
    <row r="467" spans="1:4" s="28" customFormat="1" x14ac:dyDescent="0.5">
      <c r="A467" s="43" t="s">
        <v>15</v>
      </c>
      <c r="B467" s="44">
        <f>'กลุ่ม Starter 2 (A1)'!S33</f>
        <v>4.580645161290323</v>
      </c>
      <c r="C467" s="44">
        <f>'กลุ่ม Starter 2 (A1)'!S34</f>
        <v>0.80722543519502965</v>
      </c>
      <c r="D467" s="4" t="str">
        <f t="shared" si="11"/>
        <v>มากที่สุด</v>
      </c>
    </row>
    <row r="468" spans="1:4" s="28" customFormat="1" x14ac:dyDescent="0.5">
      <c r="A468" s="43" t="s">
        <v>16</v>
      </c>
      <c r="B468" s="44">
        <f>'กลุ่ม Starter 2 (A1)'!T33</f>
        <v>4.806451612903226</v>
      </c>
      <c r="C468" s="44">
        <f>'กลุ่ม Starter 2 (A1)'!T34</f>
        <v>0.47744841527364196</v>
      </c>
      <c r="D468" s="4" t="str">
        <f t="shared" si="11"/>
        <v>มากที่สุด</v>
      </c>
    </row>
    <row r="469" spans="1:4" s="28" customFormat="1" x14ac:dyDescent="0.5">
      <c r="A469" s="43" t="s">
        <v>17</v>
      </c>
      <c r="B469" s="44">
        <f>'กลุ่ม Starter 2 (A1)'!U33</f>
        <v>4.709677419354839</v>
      </c>
      <c r="C469" s="44">
        <f>'กลุ่ม Starter 2 (A1)'!U34</f>
        <v>0.52874369260835441</v>
      </c>
      <c r="D469" s="4" t="str">
        <f t="shared" si="11"/>
        <v>มากที่สุด</v>
      </c>
    </row>
    <row r="470" spans="1:4" s="28" customFormat="1" x14ac:dyDescent="0.5">
      <c r="A470" s="43" t="s">
        <v>18</v>
      </c>
      <c r="B470" s="44">
        <f>'กลุ่ม Starter 2 (A1)'!V33</f>
        <v>4.774193548387097</v>
      </c>
      <c r="C470" s="44">
        <f>'กลุ่ม Starter 2 (A1)'!V34</f>
        <v>0.4250237185032415</v>
      </c>
      <c r="D470" s="4" t="str">
        <f t="shared" si="11"/>
        <v>มากที่สุด</v>
      </c>
    </row>
    <row r="471" spans="1:4" s="28" customFormat="1" ht="22.5" thickBot="1" x14ac:dyDescent="0.55000000000000004">
      <c r="A471" s="45" t="s">
        <v>33</v>
      </c>
      <c r="B471" s="46">
        <f>AVERAGE(B458:B470)</f>
        <v>4.6178660049627789</v>
      </c>
      <c r="C471" s="46">
        <f>AVERAGE(C458:C470)</f>
        <v>0.61182888300263116</v>
      </c>
      <c r="D471" s="5" t="str">
        <f t="shared" si="11"/>
        <v>มากที่สุด</v>
      </c>
    </row>
    <row r="472" spans="1:4" s="28" customFormat="1" ht="22.5" thickTop="1" x14ac:dyDescent="0.5">
      <c r="A472" s="47"/>
      <c r="B472" s="48"/>
      <c r="C472" s="48"/>
      <c r="D472" s="6"/>
    </row>
    <row r="473" spans="1:4" s="33" customFormat="1" ht="24" x14ac:dyDescent="0.55000000000000004">
      <c r="A473" s="9" t="s">
        <v>55</v>
      </c>
      <c r="B473" s="49"/>
      <c r="C473" s="49"/>
      <c r="D473" s="8"/>
    </row>
    <row r="474" spans="1:4" s="33" customFormat="1" ht="24" x14ac:dyDescent="0.55000000000000004">
      <c r="A474" s="9" t="s">
        <v>382</v>
      </c>
      <c r="B474" s="49"/>
      <c r="C474" s="49"/>
      <c r="D474" s="8"/>
    </row>
    <row r="475" spans="1:4" s="33" customFormat="1" ht="24" x14ac:dyDescent="0.55000000000000004">
      <c r="A475" s="9" t="s">
        <v>437</v>
      </c>
      <c r="B475" s="49"/>
      <c r="C475" s="49"/>
      <c r="D475" s="8"/>
    </row>
    <row r="476" spans="1:4" s="33" customFormat="1" ht="24" x14ac:dyDescent="0.55000000000000004">
      <c r="A476" s="9" t="s">
        <v>438</v>
      </c>
      <c r="B476" s="49"/>
      <c r="C476" s="49"/>
      <c r="D476" s="8"/>
    </row>
    <row r="477" spans="1:4" s="33" customFormat="1" ht="24" x14ac:dyDescent="0.55000000000000004">
      <c r="A477" s="9" t="s">
        <v>540</v>
      </c>
      <c r="B477" s="49"/>
      <c r="C477" s="49"/>
      <c r="D477" s="8"/>
    </row>
    <row r="478" spans="1:4" s="33" customFormat="1" ht="24" x14ac:dyDescent="0.55000000000000004">
      <c r="A478" s="9"/>
      <c r="B478" s="49"/>
      <c r="C478" s="49"/>
      <c r="D478" s="8"/>
    </row>
    <row r="479" spans="1:4" s="33" customFormat="1" ht="24" x14ac:dyDescent="0.55000000000000004">
      <c r="A479" s="9"/>
      <c r="B479" s="49"/>
      <c r="C479" s="49"/>
      <c r="D479" s="8"/>
    </row>
    <row r="480" spans="1:4" s="33" customFormat="1" ht="24" x14ac:dyDescent="0.55000000000000004">
      <c r="A480" s="9"/>
      <c r="B480" s="49"/>
      <c r="C480" s="49"/>
      <c r="D480" s="8"/>
    </row>
    <row r="481" spans="1:7" s="33" customFormat="1" ht="24" x14ac:dyDescent="0.55000000000000004">
      <c r="A481" s="9"/>
      <c r="B481" s="49"/>
      <c r="C481" s="49"/>
      <c r="D481" s="8"/>
    </row>
    <row r="482" spans="1:7" s="33" customFormat="1" ht="24" x14ac:dyDescent="0.55000000000000004">
      <c r="A482" s="9"/>
      <c r="B482" s="49"/>
      <c r="C482" s="49"/>
      <c r="D482" s="8"/>
    </row>
    <row r="483" spans="1:7" s="33" customFormat="1" ht="24" x14ac:dyDescent="0.55000000000000004">
      <c r="A483" s="9"/>
      <c r="B483" s="49"/>
      <c r="C483" s="49"/>
      <c r="D483" s="8"/>
    </row>
    <row r="484" spans="1:7" s="33" customFormat="1" ht="24" x14ac:dyDescent="0.55000000000000004">
      <c r="A484" s="9"/>
      <c r="B484" s="49"/>
      <c r="C484" s="49"/>
      <c r="D484" s="8"/>
    </row>
    <row r="485" spans="1:7" s="33" customFormat="1" ht="24" x14ac:dyDescent="0.55000000000000004">
      <c r="A485" s="9"/>
      <c r="B485" s="49"/>
      <c r="C485" s="49"/>
      <c r="D485" s="8"/>
    </row>
    <row r="486" spans="1:7" s="33" customFormat="1" ht="24" x14ac:dyDescent="0.55000000000000004">
      <c r="A486" s="9"/>
      <c r="B486" s="49"/>
      <c r="C486" s="49"/>
      <c r="D486" s="8"/>
    </row>
    <row r="487" spans="1:7" s="33" customFormat="1" ht="24" x14ac:dyDescent="0.55000000000000004">
      <c r="A487" s="9"/>
      <c r="B487" s="49"/>
      <c r="C487" s="49"/>
      <c r="D487" s="8"/>
    </row>
    <row r="488" spans="1:7" s="68" customFormat="1" ht="24" x14ac:dyDescent="0.55000000000000004">
      <c r="A488" s="68" t="s">
        <v>381</v>
      </c>
      <c r="E488" s="76"/>
      <c r="F488" s="76"/>
      <c r="G488" s="76"/>
    </row>
    <row r="489" spans="1:7" s="68" customFormat="1" ht="24" x14ac:dyDescent="0.55000000000000004">
      <c r="A489" s="68" t="s">
        <v>380</v>
      </c>
      <c r="E489" s="76"/>
      <c r="F489" s="76"/>
      <c r="G489" s="76"/>
    </row>
    <row r="490" spans="1:7" s="68" customFormat="1" ht="21" customHeight="1" x14ac:dyDescent="0.55000000000000004">
      <c r="A490" s="171" t="s">
        <v>44</v>
      </c>
      <c r="B490" s="173"/>
      <c r="C490" s="175" t="s">
        <v>130</v>
      </c>
      <c r="D490" s="81" t="s">
        <v>83</v>
      </c>
      <c r="E490" s="76"/>
      <c r="F490" s="77"/>
      <c r="G490" s="76"/>
    </row>
    <row r="491" spans="1:7" s="68" customFormat="1" ht="13.5" customHeight="1" x14ac:dyDescent="0.55000000000000004">
      <c r="A491" s="172"/>
      <c r="B491" s="174"/>
      <c r="C491" s="176"/>
      <c r="D491" s="82" t="s">
        <v>84</v>
      </c>
      <c r="E491" s="76"/>
      <c r="F491" s="76"/>
      <c r="G491" s="76"/>
    </row>
    <row r="492" spans="1:7" s="33" customFormat="1" ht="24" x14ac:dyDescent="0.55000000000000004">
      <c r="A492" s="83" t="s">
        <v>81</v>
      </c>
      <c r="B492" s="79"/>
      <c r="C492" s="79"/>
      <c r="D492" s="78"/>
      <c r="E492" s="32"/>
      <c r="F492" s="32"/>
      <c r="G492" s="32"/>
    </row>
    <row r="493" spans="1:7" s="33" customFormat="1" ht="25.5" customHeight="1" x14ac:dyDescent="0.55000000000000004">
      <c r="A493" s="80" t="s">
        <v>86</v>
      </c>
      <c r="B493" s="72">
        <f>'กลุ่ม Starter 2 (A1)'!N33</f>
        <v>3.161290322580645</v>
      </c>
      <c r="C493" s="72">
        <f>'กลุ่ม Starter 2 (A1)'!N34</f>
        <v>1.3190090773897498</v>
      </c>
      <c r="D493" s="73" t="str">
        <f>IF(B493&gt;4.5,"มากที่สุด",IF(B493&gt;3.5,"มาก",IF(B493&gt;2.5,"ปานกลาง",IF(B493&gt;1.5,"น้อย",IF(B493&lt;=1.5,"น้อยที่สุด")))))</f>
        <v>ปานกลาง</v>
      </c>
      <c r="E493" s="32"/>
      <c r="F493" s="32"/>
      <c r="G493" s="32"/>
    </row>
    <row r="494" spans="1:7" s="33" customFormat="1" ht="24.75" thickBot="1" x14ac:dyDescent="0.6">
      <c r="A494" s="75" t="s">
        <v>82</v>
      </c>
      <c r="B494" s="74">
        <f>AVERAGE(B493:B493)</f>
        <v>3.161290322580645</v>
      </c>
      <c r="C494" s="74">
        <f>SUM(C493)</f>
        <v>1.3190090773897498</v>
      </c>
      <c r="D494" s="102" t="str">
        <f>IF(B494&gt;4.5,"มากที่สุด",IF(B494&gt;3.5,"มาก",IF(B494&gt;2.5,"ปานกลาง",IF(B494&gt;1.5,"น้อย",IF(B494&lt;=1.5,"น้อยที่สุด")))))</f>
        <v>ปานกลาง</v>
      </c>
      <c r="E494" s="32"/>
      <c r="F494" s="32"/>
      <c r="G494" s="32"/>
    </row>
    <row r="495" spans="1:7" s="33" customFormat="1" ht="24.75" thickTop="1" x14ac:dyDescent="0.55000000000000004">
      <c r="A495" s="71" t="s">
        <v>85</v>
      </c>
      <c r="B495" s="79"/>
      <c r="C495" s="79"/>
      <c r="D495" s="79"/>
      <c r="E495" s="32"/>
      <c r="F495" s="32"/>
      <c r="G495" s="32"/>
    </row>
    <row r="496" spans="1:7" s="33" customFormat="1" ht="25.5" customHeight="1" x14ac:dyDescent="0.55000000000000004">
      <c r="A496" s="80" t="s">
        <v>87</v>
      </c>
      <c r="B496" s="72">
        <f>'กลุ่ม Starter 2 (A1)'!O33</f>
        <v>4.193548387096774</v>
      </c>
      <c r="C496" s="72">
        <f>'กลุ่ม Starter 2 (A1)'!O34</f>
        <v>0.70329485702227312</v>
      </c>
      <c r="D496" s="73" t="str">
        <f>IF(B496&gt;4.5,"มากที่สุด",IF(B496&gt;3.5,"มาก",IF(B496&gt;2.5,"ปานกลาง",IF(B496&gt;1.5,"น้อย",IF(B496&lt;=1.5,"น้อยที่สุด")))))</f>
        <v>มาก</v>
      </c>
      <c r="E496" s="32"/>
      <c r="F496" s="32"/>
      <c r="G496" s="32"/>
    </row>
    <row r="497" spans="1:7" s="33" customFormat="1" ht="24.75" thickBot="1" x14ac:dyDescent="0.6">
      <c r="A497" s="75" t="s">
        <v>82</v>
      </c>
      <c r="B497" s="74">
        <f>AVERAGE(B496:B496)</f>
        <v>4.193548387096774</v>
      </c>
      <c r="C497" s="74">
        <f>SUM(C496)</f>
        <v>0.70329485702227312</v>
      </c>
      <c r="D497" s="102" t="str">
        <f>IF(B497&gt;4.5,"มากที่สุด",IF(B497&gt;3.5,"มาก",IF(B497&gt;2.5,"ปานกลาง",IF(B497&gt;1.5,"น้อย",IF(B497&lt;=1.5,"น้อยที่สุด")))))</f>
        <v>มาก</v>
      </c>
      <c r="E497" s="32"/>
      <c r="F497" s="32"/>
      <c r="G497" s="32"/>
    </row>
    <row r="498" spans="1:7" s="33" customFormat="1" ht="24.75" thickTop="1" x14ac:dyDescent="0.55000000000000004">
      <c r="A498" s="70"/>
      <c r="E498" s="32"/>
      <c r="F498" s="32"/>
      <c r="G498" s="32"/>
    </row>
    <row r="499" spans="1:7" s="33" customFormat="1" ht="24" x14ac:dyDescent="0.55000000000000004">
      <c r="A499" s="33" t="s">
        <v>379</v>
      </c>
    </row>
    <row r="500" spans="1:7" s="33" customFormat="1" ht="24" x14ac:dyDescent="0.55000000000000004">
      <c r="A500" s="33" t="s">
        <v>383</v>
      </c>
    </row>
    <row r="501" spans="1:7" s="33" customFormat="1" ht="24" x14ac:dyDescent="0.55000000000000004">
      <c r="A501" s="33" t="s">
        <v>384</v>
      </c>
    </row>
    <row r="502" spans="1:7" s="33" customFormat="1" ht="24" x14ac:dyDescent="0.55000000000000004"/>
    <row r="503" spans="1:7" s="28" customFormat="1" ht="24" x14ac:dyDescent="0.55000000000000004">
      <c r="A503" s="36" t="s">
        <v>386</v>
      </c>
      <c r="B503" s="30"/>
      <c r="C503" s="30"/>
    </row>
    <row r="504" spans="1:7" s="28" customFormat="1" x14ac:dyDescent="0.5">
      <c r="A504" s="165" t="s">
        <v>38</v>
      </c>
      <c r="B504" s="168" t="s">
        <v>389</v>
      </c>
      <c r="C504" s="169"/>
      <c r="D504" s="170"/>
    </row>
    <row r="505" spans="1:7" s="28" customFormat="1" x14ac:dyDescent="0.5">
      <c r="A505" s="166"/>
      <c r="B505" s="143"/>
      <c r="C505" s="144" t="s">
        <v>399</v>
      </c>
      <c r="D505" s="145"/>
    </row>
    <row r="506" spans="1:7" s="28" customFormat="1" ht="56.25" x14ac:dyDescent="0.5">
      <c r="A506" s="167"/>
      <c r="B506" s="122" t="s">
        <v>32</v>
      </c>
      <c r="C506" s="142" t="s">
        <v>37</v>
      </c>
      <c r="D506" s="142" t="s">
        <v>102</v>
      </c>
    </row>
    <row r="507" spans="1:7" s="28" customFormat="1" x14ac:dyDescent="0.5">
      <c r="A507" s="43" t="s">
        <v>6</v>
      </c>
      <c r="B507" s="44">
        <f>'กลุ่ม Upper-Intermediate (B2)'!H151</f>
        <v>4.9333333333333336</v>
      </c>
      <c r="C507" s="44">
        <f>'กลุ่ม Upper-Intermediate (B2)'!H152</f>
        <v>0.2581988897471611</v>
      </c>
      <c r="D507" s="4" t="str">
        <f>IF(B507&gt;4.5,"มากที่สุด",IF(B507&gt;3.5,"มาก",IF(B507&gt;2.5,"ปานกลาง",IF(B507&gt;1.5,"น้อย",IF(B507&lt;=1.5,"น้อยที่สุด")))))</f>
        <v>มากที่สุด</v>
      </c>
    </row>
    <row r="508" spans="1:7" s="28" customFormat="1" x14ac:dyDescent="0.5">
      <c r="A508" s="43" t="s">
        <v>7</v>
      </c>
      <c r="B508" s="44">
        <f>'กลุ่ม Upper-Intermediate (B2)'!I151</f>
        <v>4.7333333333333334</v>
      </c>
      <c r="C508" s="44">
        <f>'กลุ่ม Upper-Intermediate (B2)'!I152</f>
        <v>0.45773770821706344</v>
      </c>
      <c r="D508" s="4" t="str">
        <f t="shared" ref="D508:D520" si="12">IF(B508&gt;4.5,"มากที่สุด",IF(B508&gt;3.5,"มาก",IF(B508&gt;2.5,"ปานกลาง",IF(B508&gt;1.5,"น้อย",IF(B508&lt;=1.5,"น้อยที่สุด")))))</f>
        <v>มากที่สุด</v>
      </c>
    </row>
    <row r="509" spans="1:7" s="28" customFormat="1" x14ac:dyDescent="0.5">
      <c r="A509" s="43" t="s">
        <v>8</v>
      </c>
      <c r="B509" s="44">
        <f>'กลุ่ม Upper-Intermediate (B2)'!J151</f>
        <v>4.7333333333333334</v>
      </c>
      <c r="C509" s="44">
        <f>'กลุ่ม Upper-Intermediate (B2)'!J152</f>
        <v>0.45773770821706344</v>
      </c>
      <c r="D509" s="4" t="str">
        <f t="shared" si="12"/>
        <v>มากที่สุด</v>
      </c>
    </row>
    <row r="510" spans="1:7" s="28" customFormat="1" x14ac:dyDescent="0.5">
      <c r="A510" s="43" t="s">
        <v>9</v>
      </c>
      <c r="B510" s="44">
        <f>'กลุ่ม Upper-Intermediate (B2)'!K151</f>
        <v>4.8</v>
      </c>
      <c r="C510" s="44">
        <f>'กลุ่ม Upper-Intermediate (B2)'!K152</f>
        <v>0.77459666924148241</v>
      </c>
      <c r="D510" s="4" t="str">
        <f t="shared" si="12"/>
        <v>มากที่สุด</v>
      </c>
    </row>
    <row r="511" spans="1:7" s="28" customFormat="1" x14ac:dyDescent="0.5">
      <c r="A511" s="43" t="s">
        <v>10</v>
      </c>
      <c r="B511" s="44">
        <f>'กลุ่ม Upper-Intermediate (B2)'!L151</f>
        <v>4.8666666666666663</v>
      </c>
      <c r="C511" s="44">
        <f>'กลุ่ม Upper-Intermediate (B2)'!L152</f>
        <v>0.35186577527449842</v>
      </c>
      <c r="D511" s="4" t="str">
        <f t="shared" si="12"/>
        <v>มากที่สุด</v>
      </c>
    </row>
    <row r="512" spans="1:7" s="28" customFormat="1" x14ac:dyDescent="0.5">
      <c r="A512" s="43" t="s">
        <v>11</v>
      </c>
      <c r="B512" s="44">
        <f>'กลุ่ม Upper-Intermediate (B2)'!M151</f>
        <v>4.8</v>
      </c>
      <c r="C512" s="44">
        <f>'กลุ่ม Upper-Intermediate (B2)'!M152</f>
        <v>0.56061191058138671</v>
      </c>
      <c r="D512" s="4" t="str">
        <f t="shared" si="12"/>
        <v>มากที่สุด</v>
      </c>
    </row>
    <row r="513" spans="1:4" s="28" customFormat="1" x14ac:dyDescent="0.5">
      <c r="A513" s="43" t="s">
        <v>12</v>
      </c>
      <c r="B513" s="44">
        <f>'กลุ่ม Upper-Intermediate (B2)'!P151</f>
        <v>4.666666666666667</v>
      </c>
      <c r="C513" s="44">
        <f>'กลุ่ม Upper-Intermediate (B2)'!P152</f>
        <v>0.48795003647426521</v>
      </c>
      <c r="D513" s="4" t="str">
        <f t="shared" si="12"/>
        <v>มากที่สุด</v>
      </c>
    </row>
    <row r="514" spans="1:4" s="28" customFormat="1" x14ac:dyDescent="0.5">
      <c r="A514" s="43" t="s">
        <v>13</v>
      </c>
      <c r="B514" s="44">
        <f>'กลุ่ม Upper-Intermediate (B2)'!Q151</f>
        <v>4.5999999999999996</v>
      </c>
      <c r="C514" s="44">
        <f>'กลุ่ม Upper-Intermediate (B2)'!Q152</f>
        <v>0.6324555320336771</v>
      </c>
      <c r="D514" s="4" t="str">
        <f t="shared" si="12"/>
        <v>มากที่สุด</v>
      </c>
    </row>
    <row r="515" spans="1:4" s="28" customFormat="1" x14ac:dyDescent="0.5">
      <c r="A515" s="43" t="s">
        <v>14</v>
      </c>
      <c r="B515" s="44">
        <f>'กลุ่ม Upper-Intermediate (B2)'!R151</f>
        <v>4.2</v>
      </c>
      <c r="C515" s="44">
        <f>'กลุ่ม Upper-Intermediate (B2)'!R152</f>
        <v>0.86189160737133363</v>
      </c>
      <c r="D515" s="4" t="str">
        <f t="shared" si="12"/>
        <v>มาก</v>
      </c>
    </row>
    <row r="516" spans="1:4" s="28" customFormat="1" x14ac:dyDescent="0.5">
      <c r="A516" s="43" t="s">
        <v>15</v>
      </c>
      <c r="B516" s="44">
        <f>'กลุ่ม Upper-Intermediate (B2)'!S151</f>
        <v>4.9333333333333336</v>
      </c>
      <c r="C516" s="44">
        <f>'กลุ่ม Upper-Intermediate (B2)'!S152</f>
        <v>0.2581988897471611</v>
      </c>
      <c r="D516" s="4" t="str">
        <f t="shared" si="12"/>
        <v>มากที่สุด</v>
      </c>
    </row>
    <row r="517" spans="1:4" s="28" customFormat="1" x14ac:dyDescent="0.5">
      <c r="A517" s="43" t="s">
        <v>16</v>
      </c>
      <c r="B517" s="44">
        <f>'กลุ่ม Upper-Intermediate (B2)'!T151</f>
        <v>4.9333333333333336</v>
      </c>
      <c r="C517" s="44">
        <f>'กลุ่ม Upper-Intermediate (B2)'!T152</f>
        <v>0.2581988897471611</v>
      </c>
      <c r="D517" s="4" t="str">
        <f t="shared" si="12"/>
        <v>มากที่สุด</v>
      </c>
    </row>
    <row r="518" spans="1:4" s="28" customFormat="1" x14ac:dyDescent="0.5">
      <c r="A518" s="43" t="s">
        <v>17</v>
      </c>
      <c r="B518" s="44">
        <f>'กลุ่ม Upper-Intermediate (B2)'!U151</f>
        <v>4.9333333333333336</v>
      </c>
      <c r="C518" s="44">
        <f>'กลุ่ม Upper-Intermediate (B2)'!U152</f>
        <v>0.2581988897471611</v>
      </c>
      <c r="D518" s="4" t="str">
        <f t="shared" si="12"/>
        <v>มากที่สุด</v>
      </c>
    </row>
    <row r="519" spans="1:4" s="28" customFormat="1" x14ac:dyDescent="0.5">
      <c r="A519" s="43" t="s">
        <v>18</v>
      </c>
      <c r="B519" s="44">
        <f>'กลุ่ม Upper-Intermediate (B2)'!V151</f>
        <v>4.9333333333333336</v>
      </c>
      <c r="C519" s="44">
        <f>'กลุ่ม Upper-Intermediate (B2)'!V152</f>
        <v>0.2581988897471611</v>
      </c>
      <c r="D519" s="4" t="str">
        <f t="shared" si="12"/>
        <v>มากที่สุด</v>
      </c>
    </row>
    <row r="520" spans="1:4" s="28" customFormat="1" ht="22.5" thickBot="1" x14ac:dyDescent="0.55000000000000004">
      <c r="A520" s="45" t="s">
        <v>33</v>
      </c>
      <c r="B520" s="46">
        <f>AVERAGE(B507:B519)</f>
        <v>4.774358974358976</v>
      </c>
      <c r="C520" s="46">
        <f>AVERAGE(C507:C519)</f>
        <v>0.45198779970358288</v>
      </c>
      <c r="D520" s="5" t="str">
        <f t="shared" si="12"/>
        <v>มากที่สุด</v>
      </c>
    </row>
    <row r="521" spans="1:4" s="28" customFormat="1" ht="22.5" thickTop="1" x14ac:dyDescent="0.5">
      <c r="A521" s="47"/>
      <c r="B521" s="48"/>
      <c r="C521" s="48"/>
      <c r="D521" s="6"/>
    </row>
    <row r="522" spans="1:4" s="33" customFormat="1" ht="24" x14ac:dyDescent="0.55000000000000004">
      <c r="A522" s="9" t="s">
        <v>55</v>
      </c>
      <c r="B522" s="49"/>
      <c r="C522" s="49"/>
      <c r="D522" s="8"/>
    </row>
    <row r="523" spans="1:4" s="33" customFormat="1" ht="24" x14ac:dyDescent="0.55000000000000004">
      <c r="A523" s="9" t="s">
        <v>390</v>
      </c>
      <c r="B523" s="49"/>
      <c r="C523" s="49"/>
      <c r="D523" s="8"/>
    </row>
    <row r="524" spans="1:4" s="33" customFormat="1" ht="24" x14ac:dyDescent="0.55000000000000004">
      <c r="A524" s="9" t="s">
        <v>541</v>
      </c>
      <c r="B524" s="49"/>
      <c r="C524" s="49"/>
      <c r="D524" s="8"/>
    </row>
    <row r="525" spans="1:4" s="33" customFormat="1" ht="24" x14ac:dyDescent="0.55000000000000004">
      <c r="A525" s="9" t="s">
        <v>391</v>
      </c>
      <c r="B525" s="49"/>
      <c r="C525" s="49"/>
      <c r="D525" s="8"/>
    </row>
    <row r="526" spans="1:4" s="33" customFormat="1" ht="24" x14ac:dyDescent="0.55000000000000004">
      <c r="A526" s="9" t="s">
        <v>439</v>
      </c>
      <c r="B526" s="49"/>
      <c r="C526" s="49"/>
      <c r="D526" s="8"/>
    </row>
    <row r="527" spans="1:4" s="33" customFormat="1" ht="24" x14ac:dyDescent="0.55000000000000004">
      <c r="A527" s="9" t="s">
        <v>542</v>
      </c>
      <c r="B527" s="49"/>
      <c r="C527" s="49"/>
      <c r="D527" s="8"/>
    </row>
    <row r="528" spans="1:4" s="33" customFormat="1" ht="24" x14ac:dyDescent="0.55000000000000004">
      <c r="A528" s="9" t="s">
        <v>543</v>
      </c>
      <c r="B528" s="49"/>
      <c r="C528" s="49"/>
      <c r="D528" s="8"/>
    </row>
    <row r="529" spans="1:7" s="33" customFormat="1" ht="24" x14ac:dyDescent="0.55000000000000004">
      <c r="A529" s="9" t="s">
        <v>544</v>
      </c>
      <c r="B529" s="49"/>
      <c r="C529" s="49"/>
      <c r="D529" s="8"/>
    </row>
    <row r="530" spans="1:7" s="33" customFormat="1" ht="24" x14ac:dyDescent="0.55000000000000004">
      <c r="A530" s="9"/>
      <c r="B530" s="49"/>
      <c r="C530" s="49"/>
      <c r="D530" s="8"/>
    </row>
    <row r="531" spans="1:7" s="68" customFormat="1" ht="24" x14ac:dyDescent="0.55000000000000004">
      <c r="A531" s="68" t="s">
        <v>387</v>
      </c>
      <c r="E531" s="76"/>
      <c r="F531" s="76"/>
      <c r="G531" s="76"/>
    </row>
    <row r="532" spans="1:7" s="68" customFormat="1" ht="24" x14ac:dyDescent="0.55000000000000004">
      <c r="A532" s="68" t="s">
        <v>388</v>
      </c>
      <c r="E532" s="76"/>
      <c r="F532" s="76"/>
      <c r="G532" s="76"/>
    </row>
    <row r="533" spans="1:7" s="68" customFormat="1" ht="21" customHeight="1" x14ac:dyDescent="0.55000000000000004">
      <c r="A533" s="171" t="s">
        <v>44</v>
      </c>
      <c r="B533" s="173"/>
      <c r="C533" s="175" t="s">
        <v>130</v>
      </c>
      <c r="D533" s="81" t="s">
        <v>83</v>
      </c>
      <c r="E533" s="76"/>
      <c r="F533" s="77"/>
      <c r="G533" s="76"/>
    </row>
    <row r="534" spans="1:7" s="68" customFormat="1" ht="13.5" customHeight="1" x14ac:dyDescent="0.55000000000000004">
      <c r="A534" s="172"/>
      <c r="B534" s="174"/>
      <c r="C534" s="176"/>
      <c r="D534" s="82" t="s">
        <v>84</v>
      </c>
      <c r="E534" s="76"/>
      <c r="F534" s="76"/>
      <c r="G534" s="76"/>
    </row>
    <row r="535" spans="1:7" s="33" customFormat="1" ht="24" x14ac:dyDescent="0.55000000000000004">
      <c r="A535" s="83" t="s">
        <v>81</v>
      </c>
      <c r="B535" s="79"/>
      <c r="C535" s="79"/>
      <c r="D535" s="78"/>
      <c r="E535" s="32"/>
      <c r="F535" s="32"/>
      <c r="G535" s="32"/>
    </row>
    <row r="536" spans="1:7" s="33" customFormat="1" ht="25.5" customHeight="1" x14ac:dyDescent="0.55000000000000004">
      <c r="A536" s="80" t="s">
        <v>86</v>
      </c>
      <c r="B536" s="72">
        <f>'กลุ่ม Upper-Intermediate (B2)'!N151</f>
        <v>2.8666666666666667</v>
      </c>
      <c r="C536" s="72">
        <f>'กลุ่ม Upper-Intermediate (B2)'!N152</f>
        <v>1.0600988273786194</v>
      </c>
      <c r="D536" s="73" t="str">
        <f>IF(B536&gt;4.5,"มากที่สุด",IF(B536&gt;3.5,"มาก",IF(B536&gt;2.5,"ปานกลาง",IF(B536&gt;1.5,"น้อย",IF(B536&lt;=1.5,"น้อยที่สุด")))))</f>
        <v>ปานกลาง</v>
      </c>
      <c r="E536" s="32"/>
      <c r="F536" s="32"/>
      <c r="G536" s="32"/>
    </row>
    <row r="537" spans="1:7" s="33" customFormat="1" ht="24.75" thickBot="1" x14ac:dyDescent="0.6">
      <c r="A537" s="75" t="s">
        <v>82</v>
      </c>
      <c r="B537" s="74">
        <f>AVERAGE(B536:B536)</f>
        <v>2.8666666666666667</v>
      </c>
      <c r="C537" s="74">
        <f>SUM(C536)</f>
        <v>1.0600988273786194</v>
      </c>
      <c r="D537" s="102" t="str">
        <f>IF(B537&gt;4.5,"มากที่สุด",IF(B537&gt;3.5,"มาก",IF(B537&gt;2.5,"ปานกลาง",IF(B537&gt;1.5,"น้อย",IF(B537&lt;=1.5,"น้อยที่สุด")))))</f>
        <v>ปานกลาง</v>
      </c>
      <c r="E537" s="32"/>
      <c r="F537" s="32"/>
      <c r="G537" s="32"/>
    </row>
    <row r="538" spans="1:7" s="33" customFormat="1" ht="24.75" thickTop="1" x14ac:dyDescent="0.55000000000000004">
      <c r="A538" s="71" t="s">
        <v>85</v>
      </c>
      <c r="B538" s="79"/>
      <c r="C538" s="79"/>
      <c r="D538" s="79"/>
      <c r="E538" s="32"/>
      <c r="F538" s="32"/>
      <c r="G538" s="32"/>
    </row>
    <row r="539" spans="1:7" s="33" customFormat="1" ht="25.5" customHeight="1" x14ac:dyDescent="0.55000000000000004">
      <c r="A539" s="80" t="s">
        <v>87</v>
      </c>
      <c r="B539" s="72">
        <f>'กลุ่ม Upper-Intermediate (B2)'!O151</f>
        <v>4.5333333333333332</v>
      </c>
      <c r="C539" s="72">
        <f>'กลุ่ม Upper-Intermediate (B2)'!O152</f>
        <v>0.51639777949432331</v>
      </c>
      <c r="D539" s="73" t="str">
        <f>IF(B539&gt;4.5,"มากที่สุด",IF(B539&gt;3.5,"มาก",IF(B539&gt;2.5,"ปานกลาง",IF(B539&gt;1.5,"น้อย",IF(B539&lt;=1.5,"น้อยที่สุด")))))</f>
        <v>มากที่สุด</v>
      </c>
      <c r="E539" s="32"/>
      <c r="F539" s="32"/>
      <c r="G539" s="32"/>
    </row>
    <row r="540" spans="1:7" s="33" customFormat="1" ht="24.75" thickBot="1" x14ac:dyDescent="0.6">
      <c r="A540" s="75" t="s">
        <v>82</v>
      </c>
      <c r="B540" s="74">
        <f>AVERAGE(B539:B539)</f>
        <v>4.5333333333333332</v>
      </c>
      <c r="C540" s="74">
        <f>SUM(C539)</f>
        <v>0.51639777949432331</v>
      </c>
      <c r="D540" s="102" t="str">
        <f>IF(B540&gt;4.5,"มากที่สุด",IF(B540&gt;3.5,"มาก",IF(B540&gt;2.5,"ปานกลาง",IF(B540&gt;1.5,"น้อย",IF(B540&lt;=1.5,"น้อยที่สุด")))))</f>
        <v>มากที่สุด</v>
      </c>
      <c r="E540" s="32"/>
      <c r="F540" s="32"/>
      <c r="G540" s="32"/>
    </row>
    <row r="541" spans="1:7" s="33" customFormat="1" ht="24.75" thickTop="1" x14ac:dyDescent="0.55000000000000004">
      <c r="A541" s="70"/>
      <c r="E541" s="32"/>
      <c r="F541" s="32"/>
      <c r="G541" s="32"/>
    </row>
    <row r="542" spans="1:7" s="33" customFormat="1" ht="24" x14ac:dyDescent="0.55000000000000004">
      <c r="A542" s="33" t="s">
        <v>385</v>
      </c>
    </row>
    <row r="543" spans="1:7" s="33" customFormat="1" ht="24" x14ac:dyDescent="0.55000000000000004">
      <c r="A543" s="33" t="s">
        <v>392</v>
      </c>
    </row>
    <row r="544" spans="1:7" s="33" customFormat="1" ht="24" x14ac:dyDescent="0.55000000000000004">
      <c r="A544" s="33" t="s">
        <v>393</v>
      </c>
    </row>
    <row r="545" spans="1:3" s="20" customFormat="1" ht="24" x14ac:dyDescent="0.55000000000000004">
      <c r="A545" s="18"/>
      <c r="B545" s="19"/>
      <c r="C545" s="19"/>
    </row>
    <row r="546" spans="1:3" s="33" customFormat="1" ht="24" x14ac:dyDescent="0.55000000000000004">
      <c r="A546" s="36" t="s">
        <v>129</v>
      </c>
      <c r="B546" s="32"/>
      <c r="C546" s="32"/>
    </row>
    <row r="547" spans="1:3" s="20" customFormat="1" ht="24" x14ac:dyDescent="0.55000000000000004">
      <c r="A547" s="98" t="s">
        <v>394</v>
      </c>
      <c r="B547" s="99" t="s">
        <v>42</v>
      </c>
      <c r="C547" s="99" t="s">
        <v>43</v>
      </c>
    </row>
    <row r="548" spans="1:3" s="92" customFormat="1" ht="26.25" customHeight="1" x14ac:dyDescent="0.55000000000000004">
      <c r="A548" s="111" t="s">
        <v>400</v>
      </c>
      <c r="B548" s="135">
        <v>3</v>
      </c>
      <c r="C548" s="101">
        <f>B548*100/5</f>
        <v>60</v>
      </c>
    </row>
    <row r="549" spans="1:3" s="92" customFormat="1" ht="26.25" customHeight="1" x14ac:dyDescent="0.55000000000000004">
      <c r="A549" s="111" t="s">
        <v>401</v>
      </c>
      <c r="B549" s="135">
        <v>1</v>
      </c>
      <c r="C549" s="101">
        <f>B549*100/5</f>
        <v>20</v>
      </c>
    </row>
    <row r="550" spans="1:3" s="92" customFormat="1" ht="24" x14ac:dyDescent="0.55000000000000004">
      <c r="A550" s="134" t="s">
        <v>402</v>
      </c>
      <c r="B550" s="140">
        <v>1</v>
      </c>
      <c r="C550" s="162">
        <f>B550*100/5</f>
        <v>20</v>
      </c>
    </row>
    <row r="551" spans="1:3" s="92" customFormat="1" ht="24" x14ac:dyDescent="0.55000000000000004">
      <c r="A551" s="136" t="s">
        <v>403</v>
      </c>
      <c r="B551" s="137"/>
      <c r="C551" s="164"/>
    </row>
    <row r="552" spans="1:3" s="92" customFormat="1" ht="24.75" thickBot="1" x14ac:dyDescent="0.6">
      <c r="A552" s="103" t="s">
        <v>48</v>
      </c>
      <c r="B552" s="104">
        <f>SUM(B548:B551)</f>
        <v>5</v>
      </c>
      <c r="C552" s="105">
        <f>B552*100/5</f>
        <v>100</v>
      </c>
    </row>
    <row r="553" spans="1:3" s="92" customFormat="1" ht="24.75" thickTop="1" x14ac:dyDescent="0.55000000000000004">
      <c r="A553" s="147"/>
      <c r="B553" s="148"/>
      <c r="C553" s="148"/>
    </row>
    <row r="554" spans="1:3" s="20" customFormat="1" ht="24" x14ac:dyDescent="0.55000000000000004">
      <c r="A554" s="98" t="s">
        <v>395</v>
      </c>
      <c r="B554" s="99" t="s">
        <v>42</v>
      </c>
      <c r="C554" s="99" t="s">
        <v>43</v>
      </c>
    </row>
    <row r="555" spans="1:3" s="20" customFormat="1" ht="24" x14ac:dyDescent="0.55000000000000004">
      <c r="A555" s="149" t="s">
        <v>404</v>
      </c>
      <c r="B555" s="146">
        <v>1</v>
      </c>
      <c r="C555" s="141">
        <f>B555*100/9</f>
        <v>11.111111111111111</v>
      </c>
    </row>
    <row r="556" spans="1:3" s="20" customFormat="1" ht="24" x14ac:dyDescent="0.55000000000000004">
      <c r="A556" s="134" t="s">
        <v>408</v>
      </c>
      <c r="B556" s="159">
        <v>1</v>
      </c>
      <c r="C556" s="162">
        <f t="shared" ref="C556" si="13">B556*100/9</f>
        <v>11.111111111111111</v>
      </c>
    </row>
    <row r="557" spans="1:3" s="20" customFormat="1" ht="24" x14ac:dyDescent="0.55000000000000004">
      <c r="A557" s="138" t="s">
        <v>405</v>
      </c>
      <c r="B557" s="161"/>
      <c r="C557" s="164"/>
    </row>
    <row r="558" spans="1:3" s="20" customFormat="1" ht="24" x14ac:dyDescent="0.55000000000000004">
      <c r="A558" s="111" t="s">
        <v>409</v>
      </c>
      <c r="B558" s="135">
        <v>1</v>
      </c>
      <c r="C558" s="151">
        <f>B558*100/9</f>
        <v>11.111111111111111</v>
      </c>
    </row>
    <row r="559" spans="1:3" s="20" customFormat="1" ht="24" x14ac:dyDescent="0.55000000000000004">
      <c r="A559" s="134" t="s">
        <v>410</v>
      </c>
      <c r="B559" s="159">
        <v>1</v>
      </c>
      <c r="C559" s="162">
        <v>11.111111111111111</v>
      </c>
    </row>
    <row r="560" spans="1:3" s="20" customFormat="1" ht="24" x14ac:dyDescent="0.55000000000000004">
      <c r="A560" s="139" t="s">
        <v>406</v>
      </c>
      <c r="B560" s="160"/>
      <c r="C560" s="163"/>
    </row>
    <row r="561" spans="1:3" s="20" customFormat="1" ht="24" x14ac:dyDescent="0.55000000000000004">
      <c r="A561" s="138" t="s">
        <v>407</v>
      </c>
      <c r="B561" s="161"/>
      <c r="C561" s="164"/>
    </row>
    <row r="562" spans="1:3" s="20" customFormat="1" ht="24" x14ac:dyDescent="0.55000000000000004">
      <c r="A562" s="111" t="s">
        <v>427</v>
      </c>
      <c r="B562" s="135">
        <v>1</v>
      </c>
      <c r="C562" s="151">
        <f t="shared" ref="C562:C567" si="14">B562*100/9</f>
        <v>11.111111111111111</v>
      </c>
    </row>
    <row r="563" spans="1:3" s="20" customFormat="1" ht="24" x14ac:dyDescent="0.55000000000000004">
      <c r="A563" s="111" t="s">
        <v>411</v>
      </c>
      <c r="B563" s="100">
        <v>1</v>
      </c>
      <c r="C563" s="151">
        <f t="shared" si="14"/>
        <v>11.111111111111111</v>
      </c>
    </row>
    <row r="564" spans="1:3" s="20" customFormat="1" ht="26.25" customHeight="1" x14ac:dyDescent="0.55000000000000004">
      <c r="A564" s="111" t="s">
        <v>428</v>
      </c>
      <c r="B564" s="100">
        <v>1</v>
      </c>
      <c r="C564" s="151">
        <f t="shared" si="14"/>
        <v>11.111111111111111</v>
      </c>
    </row>
    <row r="565" spans="1:3" s="20" customFormat="1" ht="26.25" customHeight="1" x14ac:dyDescent="0.55000000000000004">
      <c r="A565" s="111" t="s">
        <v>413</v>
      </c>
      <c r="B565" s="100">
        <v>1</v>
      </c>
      <c r="C565" s="151">
        <f t="shared" si="14"/>
        <v>11.111111111111111</v>
      </c>
    </row>
    <row r="566" spans="1:3" s="20" customFormat="1" ht="26.25" customHeight="1" x14ac:dyDescent="0.55000000000000004">
      <c r="A566" s="111" t="s">
        <v>412</v>
      </c>
      <c r="B566" s="100">
        <v>1</v>
      </c>
      <c r="C566" s="151">
        <f t="shared" si="14"/>
        <v>11.111111111111111</v>
      </c>
    </row>
    <row r="567" spans="1:3" s="20" customFormat="1" ht="24.75" thickBot="1" x14ac:dyDescent="0.6">
      <c r="A567" s="103" t="s">
        <v>48</v>
      </c>
      <c r="B567" s="104">
        <f>SUM(B555:B566)</f>
        <v>9</v>
      </c>
      <c r="C567" s="105">
        <f t="shared" si="14"/>
        <v>100</v>
      </c>
    </row>
    <row r="568" spans="1:3" s="20" customFormat="1" ht="24.75" thickTop="1" x14ac:dyDescent="0.55000000000000004">
      <c r="A568" s="18"/>
      <c r="B568" s="19"/>
      <c r="C568" s="19"/>
    </row>
    <row r="569" spans="1:3" s="20" customFormat="1" ht="24" x14ac:dyDescent="0.55000000000000004">
      <c r="A569" s="98" t="s">
        <v>519</v>
      </c>
      <c r="B569" s="99" t="s">
        <v>42</v>
      </c>
      <c r="C569" s="99" t="s">
        <v>43</v>
      </c>
    </row>
    <row r="570" spans="1:3" s="92" customFormat="1" ht="26.25" customHeight="1" x14ac:dyDescent="0.55000000000000004">
      <c r="A570" s="134" t="s">
        <v>414</v>
      </c>
      <c r="B570" s="159">
        <v>1</v>
      </c>
      <c r="C570" s="162">
        <f>B570*100/3</f>
        <v>33.333333333333336</v>
      </c>
    </row>
    <row r="571" spans="1:3" s="92" customFormat="1" ht="26.25" customHeight="1" x14ac:dyDescent="0.55000000000000004">
      <c r="A571" s="138" t="s">
        <v>415</v>
      </c>
      <c r="B571" s="161"/>
      <c r="C571" s="164"/>
    </row>
    <row r="572" spans="1:3" s="92" customFormat="1" ht="26.25" customHeight="1" x14ac:dyDescent="0.55000000000000004">
      <c r="A572" s="111" t="s">
        <v>416</v>
      </c>
      <c r="B572" s="135">
        <v>1</v>
      </c>
      <c r="C572" s="151">
        <f>B572*100/3</f>
        <v>33.333333333333336</v>
      </c>
    </row>
    <row r="573" spans="1:3" s="92" customFormat="1" ht="24" x14ac:dyDescent="0.55000000000000004">
      <c r="A573" s="139" t="s">
        <v>417</v>
      </c>
      <c r="B573" s="135">
        <v>1</v>
      </c>
      <c r="C573" s="151">
        <f t="shared" ref="C573:C574" si="15">B573*100/3</f>
        <v>33.333333333333336</v>
      </c>
    </row>
    <row r="574" spans="1:3" s="92" customFormat="1" ht="24.75" thickBot="1" x14ac:dyDescent="0.6">
      <c r="A574" s="103" t="s">
        <v>48</v>
      </c>
      <c r="B574" s="104">
        <f>SUM(B570:B573)</f>
        <v>3</v>
      </c>
      <c r="C574" s="152">
        <f t="shared" si="15"/>
        <v>100</v>
      </c>
    </row>
    <row r="575" spans="1:3" s="20" customFormat="1" ht="24.75" thickTop="1" x14ac:dyDescent="0.55000000000000004">
      <c r="A575" s="18"/>
      <c r="B575" s="19"/>
      <c r="C575" s="19"/>
    </row>
    <row r="576" spans="1:3" s="20" customFormat="1" ht="24" x14ac:dyDescent="0.55000000000000004">
      <c r="A576" s="98" t="s">
        <v>418</v>
      </c>
      <c r="B576" s="99" t="s">
        <v>42</v>
      </c>
      <c r="C576" s="99" t="s">
        <v>43</v>
      </c>
    </row>
    <row r="577" spans="1:3" s="92" customFormat="1" ht="26.25" customHeight="1" x14ac:dyDescent="0.55000000000000004">
      <c r="A577" s="111" t="s">
        <v>419</v>
      </c>
      <c r="B577" s="135">
        <v>1</v>
      </c>
      <c r="C577" s="151">
        <f>B577*100/5</f>
        <v>20</v>
      </c>
    </row>
    <row r="578" spans="1:3" s="92" customFormat="1" ht="26.25" customHeight="1" x14ac:dyDescent="0.55000000000000004">
      <c r="A578" s="111" t="s">
        <v>420</v>
      </c>
      <c r="B578" s="135">
        <v>1</v>
      </c>
      <c r="C578" s="151">
        <f t="shared" ref="C578:C582" si="16">B578*100/5</f>
        <v>20</v>
      </c>
    </row>
    <row r="579" spans="1:3" s="92" customFormat="1" ht="24" x14ac:dyDescent="0.55000000000000004">
      <c r="A579" s="111" t="s">
        <v>422</v>
      </c>
      <c r="B579" s="135">
        <v>1</v>
      </c>
      <c r="C579" s="151">
        <f t="shared" si="16"/>
        <v>20</v>
      </c>
    </row>
    <row r="580" spans="1:3" s="92" customFormat="1" ht="24" x14ac:dyDescent="0.55000000000000004">
      <c r="A580" s="111" t="s">
        <v>421</v>
      </c>
      <c r="B580" s="135">
        <v>1</v>
      </c>
      <c r="C580" s="151">
        <f t="shared" si="16"/>
        <v>20</v>
      </c>
    </row>
    <row r="581" spans="1:3" s="92" customFormat="1" ht="24" x14ac:dyDescent="0.55000000000000004">
      <c r="A581" s="111" t="s">
        <v>423</v>
      </c>
      <c r="B581" s="135">
        <v>1</v>
      </c>
      <c r="C581" s="151">
        <f t="shared" si="16"/>
        <v>20</v>
      </c>
    </row>
    <row r="582" spans="1:3" s="92" customFormat="1" ht="24.75" thickBot="1" x14ac:dyDescent="0.6">
      <c r="A582" s="103" t="s">
        <v>48</v>
      </c>
      <c r="B582" s="104">
        <f>SUM(B577:B581)</f>
        <v>5</v>
      </c>
      <c r="C582" s="152">
        <f t="shared" si="16"/>
        <v>100</v>
      </c>
    </row>
    <row r="583" spans="1:3" s="20" customFormat="1" ht="24.75" thickTop="1" x14ac:dyDescent="0.55000000000000004">
      <c r="A583" s="18"/>
      <c r="B583" s="19"/>
      <c r="C583" s="19"/>
    </row>
    <row r="584" spans="1:3" s="20" customFormat="1" ht="24" x14ac:dyDescent="0.55000000000000004">
      <c r="A584" s="18"/>
      <c r="B584" s="19"/>
      <c r="C584" s="19"/>
    </row>
    <row r="585" spans="1:3" s="20" customFormat="1" ht="24" x14ac:dyDescent="0.55000000000000004">
      <c r="A585" s="98" t="s">
        <v>424</v>
      </c>
      <c r="B585" s="99" t="s">
        <v>42</v>
      </c>
      <c r="C585" s="99" t="s">
        <v>43</v>
      </c>
    </row>
    <row r="586" spans="1:3" s="92" customFormat="1" ht="26.25" customHeight="1" x14ac:dyDescent="0.55000000000000004">
      <c r="A586" s="111" t="s">
        <v>425</v>
      </c>
      <c r="B586" s="150">
        <v>1</v>
      </c>
      <c r="C586" s="151">
        <f>B586*100/2</f>
        <v>50</v>
      </c>
    </row>
    <row r="587" spans="1:3" s="92" customFormat="1" ht="24" x14ac:dyDescent="0.55000000000000004">
      <c r="A587" s="139" t="s">
        <v>426</v>
      </c>
      <c r="B587" s="146">
        <v>1</v>
      </c>
      <c r="C587" s="151">
        <f t="shared" ref="C587:C588" si="17">B587*100/2</f>
        <v>50</v>
      </c>
    </row>
    <row r="588" spans="1:3" s="92" customFormat="1" ht="24.75" thickBot="1" x14ac:dyDescent="0.6">
      <c r="A588" s="103" t="s">
        <v>48</v>
      </c>
      <c r="B588" s="104">
        <f>SUM(B586:B587)</f>
        <v>2</v>
      </c>
      <c r="C588" s="152">
        <f t="shared" si="17"/>
        <v>100</v>
      </c>
    </row>
    <row r="589" spans="1:3" s="92" customFormat="1" ht="24.75" thickTop="1" x14ac:dyDescent="0.55000000000000004">
      <c r="A589" s="155"/>
      <c r="B589" s="156"/>
      <c r="C589" s="157"/>
    </row>
    <row r="590" spans="1:3" s="20" customFormat="1" ht="24" x14ac:dyDescent="0.55000000000000004">
      <c r="A590" s="36" t="s">
        <v>545</v>
      </c>
      <c r="B590" s="19"/>
      <c r="C590" s="19"/>
    </row>
    <row r="591" spans="1:3" s="20" customFormat="1" ht="24" x14ac:dyDescent="0.55000000000000004">
      <c r="A591" s="153" t="s">
        <v>546</v>
      </c>
      <c r="B591" s="154"/>
      <c r="C591" s="154"/>
    </row>
    <row r="592" spans="1:3" s="20" customFormat="1" ht="24" x14ac:dyDescent="0.55000000000000004">
      <c r="A592" s="153" t="s">
        <v>547</v>
      </c>
      <c r="B592" s="154"/>
      <c r="C592" s="154"/>
    </row>
    <row r="593" spans="1:3" s="20" customFormat="1" ht="24" x14ac:dyDescent="0.55000000000000004">
      <c r="A593" s="153" t="s">
        <v>548</v>
      </c>
      <c r="B593" s="154"/>
      <c r="C593" s="154"/>
    </row>
    <row r="594" spans="1:3" s="20" customFormat="1" ht="24" x14ac:dyDescent="0.55000000000000004">
      <c r="A594" s="153" t="s">
        <v>549</v>
      </c>
      <c r="B594" s="154"/>
      <c r="C594" s="154"/>
    </row>
    <row r="595" spans="1:3" s="20" customFormat="1" ht="24" x14ac:dyDescent="0.55000000000000004">
      <c r="A595" s="153"/>
      <c r="B595" s="154"/>
      <c r="C595" s="154"/>
    </row>
    <row r="596" spans="1:3" s="20" customFormat="1" ht="24" x14ac:dyDescent="0.55000000000000004">
      <c r="A596" s="18"/>
      <c r="B596" s="19"/>
      <c r="C596" s="19"/>
    </row>
    <row r="597" spans="1:3" s="20" customFormat="1" ht="24" x14ac:dyDescent="0.55000000000000004">
      <c r="A597" s="18"/>
      <c r="B597" s="19"/>
      <c r="C597" s="19"/>
    </row>
    <row r="598" spans="1:3" s="20" customFormat="1" ht="24" x14ac:dyDescent="0.55000000000000004">
      <c r="A598" s="18"/>
      <c r="B598" s="19"/>
      <c r="C598" s="19"/>
    </row>
    <row r="599" spans="1:3" s="20" customFormat="1" ht="24" x14ac:dyDescent="0.55000000000000004">
      <c r="A599" s="18"/>
      <c r="B599" s="19"/>
      <c r="C599" s="19"/>
    </row>
    <row r="600" spans="1:3" s="20" customFormat="1" ht="24" x14ac:dyDescent="0.55000000000000004">
      <c r="A600" s="18"/>
      <c r="B600" s="19"/>
      <c r="C600" s="19"/>
    </row>
    <row r="601" spans="1:3" s="20" customFormat="1" ht="24" x14ac:dyDescent="0.55000000000000004">
      <c r="A601" s="18"/>
      <c r="B601" s="19"/>
      <c r="C601" s="19"/>
    </row>
    <row r="602" spans="1:3" s="20" customFormat="1" ht="24" x14ac:dyDescent="0.55000000000000004">
      <c r="A602" s="18"/>
      <c r="B602" s="19"/>
      <c r="C602" s="19"/>
    </row>
    <row r="603" spans="1:3" s="20" customFormat="1" ht="24" x14ac:dyDescent="0.55000000000000004">
      <c r="A603" s="18"/>
      <c r="B603" s="19"/>
      <c r="C603" s="19"/>
    </row>
    <row r="604" spans="1:3" s="20" customFormat="1" ht="24" x14ac:dyDescent="0.55000000000000004">
      <c r="A604" s="18"/>
      <c r="B604" s="19"/>
      <c r="C604" s="19"/>
    </row>
    <row r="605" spans="1:3" s="20" customFormat="1" ht="24" x14ac:dyDescent="0.55000000000000004">
      <c r="A605" s="18"/>
      <c r="B605" s="19"/>
      <c r="C605" s="19"/>
    </row>
    <row r="606" spans="1:3" s="20" customFormat="1" ht="24" x14ac:dyDescent="0.55000000000000004">
      <c r="A606" s="18"/>
      <c r="B606" s="19"/>
      <c r="C606" s="19"/>
    </row>
    <row r="607" spans="1:3" s="20" customFormat="1" ht="24" x14ac:dyDescent="0.55000000000000004">
      <c r="A607" s="18"/>
      <c r="B607" s="19"/>
      <c r="C607" s="19"/>
    </row>
    <row r="608" spans="1:3" s="20" customFormat="1" ht="24" x14ac:dyDescent="0.55000000000000004">
      <c r="A608" s="18"/>
      <c r="B608" s="19"/>
      <c r="C608" s="19"/>
    </row>
    <row r="609" spans="1:3" s="20" customFormat="1" ht="24" x14ac:dyDescent="0.55000000000000004">
      <c r="A609" s="18"/>
      <c r="B609" s="19"/>
      <c r="C609" s="19"/>
    </row>
    <row r="610" spans="1:3" s="20" customFormat="1" ht="24" x14ac:dyDescent="0.55000000000000004">
      <c r="A610" s="18"/>
      <c r="B610" s="19"/>
      <c r="C610" s="19"/>
    </row>
    <row r="611" spans="1:3" s="20" customFormat="1" ht="24" x14ac:dyDescent="0.55000000000000004">
      <c r="A611" s="18"/>
      <c r="B611" s="19"/>
      <c r="C611" s="19"/>
    </row>
    <row r="612" spans="1:3" s="20" customFormat="1" ht="24" x14ac:dyDescent="0.55000000000000004">
      <c r="A612" s="18"/>
      <c r="B612" s="19"/>
      <c r="C612" s="19"/>
    </row>
    <row r="613" spans="1:3" s="20" customFormat="1" ht="24" x14ac:dyDescent="0.55000000000000004">
      <c r="A613" s="18"/>
      <c r="B613" s="19"/>
      <c r="C613" s="19"/>
    </row>
    <row r="614" spans="1:3" s="20" customFormat="1" ht="24" x14ac:dyDescent="0.55000000000000004">
      <c r="A614" s="18"/>
      <c r="B614" s="19"/>
      <c r="C614" s="19"/>
    </row>
    <row r="615" spans="1:3" s="20" customFormat="1" ht="24" x14ac:dyDescent="0.55000000000000004">
      <c r="A615" s="18"/>
      <c r="B615" s="19"/>
      <c r="C615" s="19"/>
    </row>
    <row r="616" spans="1:3" s="20" customFormat="1" ht="24" x14ac:dyDescent="0.55000000000000004">
      <c r="A616" s="18"/>
      <c r="B616" s="19"/>
      <c r="C616" s="19"/>
    </row>
    <row r="617" spans="1:3" s="20" customFormat="1" ht="24" x14ac:dyDescent="0.55000000000000004">
      <c r="A617" s="18"/>
      <c r="B617" s="19"/>
      <c r="C617" s="19"/>
    </row>
    <row r="618" spans="1:3" s="20" customFormat="1" ht="24" x14ac:dyDescent="0.55000000000000004">
      <c r="A618" s="18"/>
      <c r="B618" s="19"/>
      <c r="C618" s="19"/>
    </row>
    <row r="619" spans="1:3" s="20" customFormat="1" ht="24" x14ac:dyDescent="0.55000000000000004">
      <c r="A619" s="18"/>
      <c r="B619" s="19"/>
      <c r="C619" s="19"/>
    </row>
    <row r="620" spans="1:3" s="20" customFormat="1" ht="24" x14ac:dyDescent="0.55000000000000004">
      <c r="A620" s="18"/>
      <c r="B620" s="19"/>
      <c r="C620" s="19"/>
    </row>
    <row r="621" spans="1:3" s="20" customFormat="1" ht="24" x14ac:dyDescent="0.55000000000000004">
      <c r="A621" s="18"/>
      <c r="B621" s="19"/>
      <c r="C621" s="19"/>
    </row>
    <row r="622" spans="1:3" s="20" customFormat="1" ht="24" x14ac:dyDescent="0.55000000000000004">
      <c r="A622" s="18"/>
      <c r="B622" s="19"/>
      <c r="C622" s="19"/>
    </row>
    <row r="623" spans="1:3" s="20" customFormat="1" ht="24" x14ac:dyDescent="0.55000000000000004">
      <c r="A623" s="18"/>
      <c r="B623" s="19"/>
      <c r="C623" s="19"/>
    </row>
    <row r="624" spans="1:3" s="20" customFormat="1" ht="24" x14ac:dyDescent="0.55000000000000004">
      <c r="A624" s="18"/>
      <c r="B624" s="19"/>
      <c r="C624" s="19"/>
    </row>
    <row r="625" spans="1:3" s="20" customFormat="1" ht="24" x14ac:dyDescent="0.55000000000000004">
      <c r="A625" s="18"/>
      <c r="B625" s="19"/>
      <c r="C625" s="19"/>
    </row>
    <row r="626" spans="1:3" s="20" customFormat="1" ht="24" x14ac:dyDescent="0.55000000000000004">
      <c r="A626" s="18"/>
      <c r="B626" s="19"/>
      <c r="C626" s="19"/>
    </row>
    <row r="627" spans="1:3" s="20" customFormat="1" ht="24" x14ac:dyDescent="0.55000000000000004">
      <c r="A627" s="18"/>
      <c r="B627" s="19"/>
      <c r="C627" s="19"/>
    </row>
    <row r="628" spans="1:3" s="20" customFormat="1" ht="24" x14ac:dyDescent="0.55000000000000004">
      <c r="A628" s="18"/>
      <c r="B628" s="19"/>
      <c r="C628" s="19"/>
    </row>
    <row r="629" spans="1:3" s="20" customFormat="1" ht="24" x14ac:dyDescent="0.55000000000000004">
      <c r="A629" s="18"/>
      <c r="B629" s="19"/>
      <c r="C629" s="19"/>
    </row>
    <row r="630" spans="1:3" s="20" customFormat="1" ht="24" x14ac:dyDescent="0.55000000000000004">
      <c r="A630" s="18"/>
      <c r="B630" s="19"/>
      <c r="C630" s="19"/>
    </row>
    <row r="631" spans="1:3" s="20" customFormat="1" ht="24" x14ac:dyDescent="0.55000000000000004">
      <c r="A631" s="18"/>
      <c r="B631" s="19"/>
      <c r="C631" s="19"/>
    </row>
    <row r="632" spans="1:3" s="20" customFormat="1" ht="24" x14ac:dyDescent="0.55000000000000004">
      <c r="A632" s="18"/>
      <c r="B632" s="19"/>
      <c r="C632" s="19"/>
    </row>
    <row r="633" spans="1:3" s="20" customFormat="1" ht="24" x14ac:dyDescent="0.55000000000000004">
      <c r="A633" s="18"/>
      <c r="B633" s="19"/>
      <c r="C633" s="19"/>
    </row>
    <row r="634" spans="1:3" s="20" customFormat="1" ht="24" x14ac:dyDescent="0.55000000000000004">
      <c r="A634" s="18"/>
      <c r="B634" s="19"/>
      <c r="C634" s="19"/>
    </row>
    <row r="635" spans="1:3" s="20" customFormat="1" ht="24" x14ac:dyDescent="0.55000000000000004">
      <c r="A635" s="18"/>
      <c r="B635" s="19"/>
      <c r="C635" s="19"/>
    </row>
    <row r="636" spans="1:3" s="20" customFormat="1" ht="24" x14ac:dyDescent="0.55000000000000004">
      <c r="A636" s="18"/>
      <c r="B636" s="19"/>
      <c r="C636" s="19"/>
    </row>
    <row r="637" spans="1:3" s="20" customFormat="1" ht="24" x14ac:dyDescent="0.55000000000000004">
      <c r="A637" s="18"/>
      <c r="B637" s="19"/>
      <c r="C637" s="19"/>
    </row>
    <row r="638" spans="1:3" s="20" customFormat="1" ht="24" x14ac:dyDescent="0.55000000000000004">
      <c r="A638" s="18"/>
      <c r="B638" s="19"/>
      <c r="C638" s="19"/>
    </row>
    <row r="639" spans="1:3" s="20" customFormat="1" ht="24" x14ac:dyDescent="0.55000000000000004">
      <c r="A639" s="18"/>
      <c r="B639" s="19"/>
      <c r="C639" s="19"/>
    </row>
    <row r="640" spans="1:3" s="20" customFormat="1" ht="24" x14ac:dyDescent="0.55000000000000004">
      <c r="A640" s="18"/>
      <c r="B640" s="19"/>
      <c r="C640" s="19"/>
    </row>
    <row r="641" spans="1:3" s="20" customFormat="1" ht="24" x14ac:dyDescent="0.55000000000000004">
      <c r="A641" s="18"/>
      <c r="B641" s="19"/>
      <c r="C641" s="19"/>
    </row>
    <row r="642" spans="1:3" s="20" customFormat="1" ht="24" x14ac:dyDescent="0.55000000000000004">
      <c r="A642" s="18"/>
      <c r="B642" s="19"/>
      <c r="C642" s="19"/>
    </row>
    <row r="643" spans="1:3" s="20" customFormat="1" ht="24" x14ac:dyDescent="0.55000000000000004">
      <c r="A643" s="18"/>
      <c r="B643" s="19"/>
      <c r="C643" s="19"/>
    </row>
    <row r="644" spans="1:3" s="20" customFormat="1" ht="24" x14ac:dyDescent="0.55000000000000004">
      <c r="A644" s="18"/>
      <c r="B644" s="19"/>
      <c r="C644" s="19"/>
    </row>
    <row r="645" spans="1:3" s="20" customFormat="1" ht="24" x14ac:dyDescent="0.55000000000000004">
      <c r="A645" s="18"/>
      <c r="B645" s="19"/>
      <c r="C645" s="19"/>
    </row>
    <row r="646" spans="1:3" s="20" customFormat="1" ht="24" x14ac:dyDescent="0.55000000000000004">
      <c r="A646" s="18"/>
      <c r="B646" s="19"/>
      <c r="C646" s="19"/>
    </row>
    <row r="647" spans="1:3" s="20" customFormat="1" ht="24" x14ac:dyDescent="0.55000000000000004">
      <c r="A647" s="18"/>
      <c r="B647" s="19"/>
      <c r="C647" s="19"/>
    </row>
    <row r="648" spans="1:3" s="20" customFormat="1" ht="24" x14ac:dyDescent="0.55000000000000004">
      <c r="A648" s="18"/>
      <c r="B648" s="19"/>
      <c r="C648" s="19"/>
    </row>
    <row r="649" spans="1:3" s="20" customFormat="1" ht="24" x14ac:dyDescent="0.55000000000000004">
      <c r="A649" s="18"/>
      <c r="B649" s="19"/>
      <c r="C649" s="19"/>
    </row>
    <row r="650" spans="1:3" s="20" customFormat="1" ht="24" x14ac:dyDescent="0.55000000000000004">
      <c r="A650" s="18"/>
      <c r="B650" s="19"/>
      <c r="C650" s="19"/>
    </row>
    <row r="651" spans="1:3" s="20" customFormat="1" ht="24" x14ac:dyDescent="0.55000000000000004">
      <c r="A651" s="18"/>
      <c r="B651" s="19"/>
      <c r="C651" s="19"/>
    </row>
    <row r="652" spans="1:3" s="20" customFormat="1" ht="24" x14ac:dyDescent="0.55000000000000004">
      <c r="A652" s="18"/>
      <c r="B652" s="19"/>
      <c r="C652" s="19"/>
    </row>
    <row r="653" spans="1:3" s="20" customFormat="1" ht="24" x14ac:dyDescent="0.55000000000000004">
      <c r="A653" s="18"/>
      <c r="B653" s="19"/>
      <c r="C653" s="19"/>
    </row>
    <row r="654" spans="1:3" s="20" customFormat="1" ht="24" x14ac:dyDescent="0.55000000000000004">
      <c r="A654" s="18"/>
      <c r="B654" s="19"/>
      <c r="C654" s="19"/>
    </row>
    <row r="655" spans="1:3" s="20" customFormat="1" ht="24" x14ac:dyDescent="0.55000000000000004">
      <c r="A655" s="18"/>
      <c r="B655" s="19"/>
      <c r="C655" s="19"/>
    </row>
    <row r="656" spans="1:3" s="20" customFormat="1" ht="24" x14ac:dyDescent="0.55000000000000004">
      <c r="A656" s="18"/>
      <c r="B656" s="19"/>
      <c r="C656" s="19"/>
    </row>
    <row r="657" spans="1:3" s="20" customFormat="1" ht="24" x14ac:dyDescent="0.55000000000000004">
      <c r="A657" s="18"/>
      <c r="B657" s="19"/>
      <c r="C657" s="19"/>
    </row>
    <row r="658" spans="1:3" s="20" customFormat="1" ht="24" x14ac:dyDescent="0.55000000000000004">
      <c r="A658" s="18"/>
      <c r="B658" s="19"/>
      <c r="C658" s="19"/>
    </row>
    <row r="659" spans="1:3" s="20" customFormat="1" ht="24" x14ac:dyDescent="0.55000000000000004">
      <c r="A659" s="18"/>
      <c r="B659" s="19"/>
      <c r="C659" s="19"/>
    </row>
    <row r="660" spans="1:3" s="20" customFormat="1" ht="24" x14ac:dyDescent="0.55000000000000004">
      <c r="A660" s="18"/>
      <c r="B660" s="19"/>
      <c r="C660" s="19"/>
    </row>
    <row r="661" spans="1:3" s="20" customFormat="1" ht="24" x14ac:dyDescent="0.55000000000000004">
      <c r="A661" s="18"/>
      <c r="B661" s="19"/>
      <c r="C661" s="19"/>
    </row>
    <row r="662" spans="1:3" s="20" customFormat="1" ht="24" x14ac:dyDescent="0.55000000000000004">
      <c r="A662" s="18"/>
      <c r="B662" s="19"/>
      <c r="C662" s="19"/>
    </row>
    <row r="663" spans="1:3" s="20" customFormat="1" ht="24" x14ac:dyDescent="0.55000000000000004">
      <c r="A663" s="18"/>
      <c r="B663" s="19"/>
      <c r="C663" s="19"/>
    </row>
    <row r="664" spans="1:3" s="20" customFormat="1" ht="24" x14ac:dyDescent="0.55000000000000004">
      <c r="A664" s="18"/>
      <c r="B664" s="19"/>
      <c r="C664" s="19"/>
    </row>
    <row r="665" spans="1:3" s="20" customFormat="1" ht="24" x14ac:dyDescent="0.55000000000000004">
      <c r="A665" s="18"/>
      <c r="B665" s="19"/>
      <c r="C665" s="19"/>
    </row>
    <row r="666" spans="1:3" s="20" customFormat="1" ht="24" x14ac:dyDescent="0.55000000000000004">
      <c r="A666" s="18"/>
      <c r="B666" s="19"/>
      <c r="C666" s="19"/>
    </row>
    <row r="667" spans="1:3" s="20" customFormat="1" ht="24" x14ac:dyDescent="0.55000000000000004">
      <c r="A667" s="18"/>
      <c r="B667" s="19"/>
      <c r="C667" s="19"/>
    </row>
    <row r="668" spans="1:3" s="20" customFormat="1" ht="24" x14ac:dyDescent="0.55000000000000004">
      <c r="A668" s="18"/>
      <c r="B668" s="19"/>
      <c r="C668" s="19"/>
    </row>
    <row r="669" spans="1:3" s="20" customFormat="1" ht="24" x14ac:dyDescent="0.55000000000000004">
      <c r="A669" s="18"/>
      <c r="B669" s="19"/>
      <c r="C669" s="19"/>
    </row>
    <row r="670" spans="1:3" s="20" customFormat="1" ht="24" x14ac:dyDescent="0.55000000000000004">
      <c r="A670" s="18"/>
      <c r="B670" s="19"/>
      <c r="C670" s="19"/>
    </row>
    <row r="671" spans="1:3" s="20" customFormat="1" ht="24" x14ac:dyDescent="0.55000000000000004">
      <c r="A671" s="18"/>
      <c r="B671" s="19"/>
      <c r="C671" s="19"/>
    </row>
    <row r="672" spans="1:3" s="20" customFormat="1" ht="24" x14ac:dyDescent="0.55000000000000004">
      <c r="A672" s="18"/>
      <c r="B672" s="19"/>
      <c r="C672" s="19"/>
    </row>
    <row r="673" spans="1:3" s="20" customFormat="1" ht="24" x14ac:dyDescent="0.55000000000000004">
      <c r="A673" s="18"/>
      <c r="B673" s="19"/>
      <c r="C673" s="19"/>
    </row>
    <row r="674" spans="1:3" s="20" customFormat="1" ht="24" x14ac:dyDescent="0.55000000000000004">
      <c r="A674" s="18"/>
      <c r="B674" s="19"/>
      <c r="C674" s="19"/>
    </row>
    <row r="675" spans="1:3" s="20" customFormat="1" ht="24" x14ac:dyDescent="0.55000000000000004">
      <c r="A675" s="18"/>
      <c r="B675" s="19"/>
      <c r="C675" s="19"/>
    </row>
    <row r="676" spans="1:3" s="20" customFormat="1" ht="24" x14ac:dyDescent="0.55000000000000004">
      <c r="A676" s="18"/>
      <c r="B676" s="19"/>
      <c r="C676" s="19"/>
    </row>
    <row r="677" spans="1:3" s="20" customFormat="1" ht="24" x14ac:dyDescent="0.55000000000000004">
      <c r="A677" s="18"/>
      <c r="B677" s="19"/>
      <c r="C677" s="19"/>
    </row>
    <row r="678" spans="1:3" s="20" customFormat="1" ht="24" x14ac:dyDescent="0.55000000000000004">
      <c r="A678" s="18"/>
      <c r="B678" s="19"/>
      <c r="C678" s="19"/>
    </row>
    <row r="679" spans="1:3" s="20" customFormat="1" ht="24" x14ac:dyDescent="0.55000000000000004">
      <c r="A679" s="18"/>
      <c r="B679" s="19"/>
      <c r="C679" s="19"/>
    </row>
    <row r="680" spans="1:3" s="20" customFormat="1" ht="24" x14ac:dyDescent="0.55000000000000004">
      <c r="A680" s="18"/>
      <c r="B680" s="19"/>
      <c r="C680" s="19"/>
    </row>
    <row r="681" spans="1:3" s="20" customFormat="1" ht="24" x14ac:dyDescent="0.55000000000000004">
      <c r="A681" s="18"/>
      <c r="B681" s="19"/>
      <c r="C681" s="19"/>
    </row>
    <row r="682" spans="1:3" s="20" customFormat="1" ht="24" x14ac:dyDescent="0.55000000000000004">
      <c r="A682" s="18"/>
      <c r="B682" s="19"/>
      <c r="C682" s="19"/>
    </row>
    <row r="683" spans="1:3" s="20" customFormat="1" ht="24" x14ac:dyDescent="0.55000000000000004">
      <c r="A683" s="18"/>
      <c r="B683" s="19"/>
      <c r="C683" s="19"/>
    </row>
    <row r="684" spans="1:3" s="20" customFormat="1" ht="24" x14ac:dyDescent="0.55000000000000004">
      <c r="A684" s="18"/>
      <c r="B684" s="19"/>
      <c r="C684" s="19"/>
    </row>
    <row r="685" spans="1:3" s="20" customFormat="1" ht="24" x14ac:dyDescent="0.55000000000000004">
      <c r="A685" s="18"/>
      <c r="B685" s="19"/>
      <c r="C685" s="19"/>
    </row>
    <row r="686" spans="1:3" s="20" customFormat="1" ht="24" x14ac:dyDescent="0.55000000000000004">
      <c r="A686" s="18"/>
      <c r="B686" s="19"/>
      <c r="C686" s="19"/>
    </row>
    <row r="687" spans="1:3" s="20" customFormat="1" ht="24" x14ac:dyDescent="0.55000000000000004">
      <c r="A687" s="18"/>
      <c r="B687" s="19"/>
      <c r="C687" s="19"/>
    </row>
    <row r="688" spans="1:3" s="20" customFormat="1" ht="24" x14ac:dyDescent="0.55000000000000004">
      <c r="A688" s="18"/>
      <c r="B688" s="19"/>
      <c r="C688" s="19"/>
    </row>
    <row r="689" spans="1:3" s="20" customFormat="1" ht="24" x14ac:dyDescent="0.55000000000000004">
      <c r="A689" s="18"/>
      <c r="B689" s="19"/>
      <c r="C689" s="19"/>
    </row>
    <row r="690" spans="1:3" s="20" customFormat="1" ht="24" x14ac:dyDescent="0.55000000000000004">
      <c r="A690" s="18"/>
      <c r="B690" s="19"/>
      <c r="C690" s="19"/>
    </row>
    <row r="691" spans="1:3" s="20" customFormat="1" ht="24" x14ac:dyDescent="0.55000000000000004">
      <c r="A691" s="18"/>
      <c r="B691" s="19"/>
      <c r="C691" s="19"/>
    </row>
    <row r="692" spans="1:3" s="20" customFormat="1" ht="24" x14ac:dyDescent="0.55000000000000004">
      <c r="A692" s="18"/>
      <c r="B692" s="19"/>
      <c r="C692" s="19"/>
    </row>
    <row r="693" spans="1:3" s="20" customFormat="1" ht="24" x14ac:dyDescent="0.55000000000000004">
      <c r="A693" s="18"/>
      <c r="B693" s="19"/>
      <c r="C693" s="19"/>
    </row>
    <row r="694" spans="1:3" s="20" customFormat="1" ht="24" x14ac:dyDescent="0.55000000000000004">
      <c r="A694" s="18"/>
      <c r="B694" s="19"/>
      <c r="C694" s="19"/>
    </row>
    <row r="695" spans="1:3" s="20" customFormat="1" ht="24" x14ac:dyDescent="0.55000000000000004">
      <c r="A695" s="18"/>
      <c r="B695" s="19"/>
      <c r="C695" s="19"/>
    </row>
    <row r="696" spans="1:3" s="20" customFormat="1" ht="24" x14ac:dyDescent="0.55000000000000004">
      <c r="A696" s="18"/>
      <c r="B696" s="19"/>
      <c r="C696" s="19"/>
    </row>
    <row r="697" spans="1:3" s="20" customFormat="1" ht="24" x14ac:dyDescent="0.55000000000000004">
      <c r="A697" s="18"/>
      <c r="B697" s="19"/>
      <c r="C697" s="19"/>
    </row>
    <row r="698" spans="1:3" s="20" customFormat="1" ht="24" x14ac:dyDescent="0.55000000000000004">
      <c r="A698" s="18"/>
      <c r="B698" s="19"/>
      <c r="C698" s="19"/>
    </row>
    <row r="699" spans="1:3" s="20" customFormat="1" ht="24" x14ac:dyDescent="0.55000000000000004">
      <c r="A699" s="18"/>
      <c r="B699" s="19"/>
      <c r="C699" s="19"/>
    </row>
    <row r="700" spans="1:3" s="20" customFormat="1" ht="24" x14ac:dyDescent="0.55000000000000004">
      <c r="A700" s="18"/>
      <c r="B700" s="19"/>
      <c r="C700" s="19"/>
    </row>
    <row r="701" spans="1:3" s="20" customFormat="1" ht="24" x14ac:dyDescent="0.55000000000000004">
      <c r="A701" s="18"/>
      <c r="B701" s="19"/>
      <c r="C701" s="19"/>
    </row>
    <row r="702" spans="1:3" s="20" customFormat="1" ht="24" x14ac:dyDescent="0.55000000000000004">
      <c r="A702" s="18"/>
      <c r="B702" s="19"/>
      <c r="C702" s="19"/>
    </row>
    <row r="703" spans="1:3" s="20" customFormat="1" ht="24" x14ac:dyDescent="0.55000000000000004">
      <c r="A703" s="18"/>
      <c r="B703" s="19"/>
      <c r="C703" s="19"/>
    </row>
    <row r="704" spans="1:3" s="20" customFormat="1" ht="24" x14ac:dyDescent="0.55000000000000004">
      <c r="A704" s="18"/>
      <c r="B704" s="19"/>
      <c r="C704" s="19"/>
    </row>
    <row r="705" spans="1:3" s="20" customFormat="1" ht="24" x14ac:dyDescent="0.55000000000000004">
      <c r="A705" s="18"/>
      <c r="B705" s="19"/>
      <c r="C705" s="19"/>
    </row>
    <row r="706" spans="1:3" s="20" customFormat="1" ht="24" x14ac:dyDescent="0.55000000000000004">
      <c r="A706" s="18"/>
      <c r="B706" s="19"/>
      <c r="C706" s="19"/>
    </row>
    <row r="707" spans="1:3" s="20" customFormat="1" ht="24" x14ac:dyDescent="0.55000000000000004">
      <c r="A707" s="18"/>
      <c r="B707" s="19"/>
      <c r="C707" s="19"/>
    </row>
    <row r="708" spans="1:3" s="20" customFormat="1" ht="24" x14ac:dyDescent="0.55000000000000004">
      <c r="A708" s="18"/>
      <c r="B708" s="19"/>
      <c r="C708" s="19"/>
    </row>
    <row r="709" spans="1:3" s="20" customFormat="1" ht="24" x14ac:dyDescent="0.55000000000000004">
      <c r="A709" s="18"/>
      <c r="B709" s="19"/>
      <c r="C709" s="19"/>
    </row>
    <row r="710" spans="1:3" s="20" customFormat="1" ht="24" x14ac:dyDescent="0.55000000000000004">
      <c r="A710" s="18"/>
      <c r="B710" s="19"/>
      <c r="C710" s="19"/>
    </row>
    <row r="711" spans="1:3" s="20" customFormat="1" ht="24" x14ac:dyDescent="0.55000000000000004">
      <c r="A711" s="18"/>
      <c r="B711" s="19"/>
      <c r="C711" s="19"/>
    </row>
    <row r="712" spans="1:3" s="20" customFormat="1" ht="24" x14ac:dyDescent="0.55000000000000004">
      <c r="A712" s="18"/>
      <c r="B712" s="19"/>
      <c r="C712" s="19"/>
    </row>
    <row r="713" spans="1:3" s="20" customFormat="1" ht="24" x14ac:dyDescent="0.55000000000000004">
      <c r="A713" s="18"/>
      <c r="B713" s="19"/>
      <c r="C713" s="19"/>
    </row>
    <row r="714" spans="1:3" s="20" customFormat="1" ht="24" x14ac:dyDescent="0.55000000000000004">
      <c r="A714" s="18"/>
      <c r="B714" s="19"/>
      <c r="C714" s="19"/>
    </row>
    <row r="715" spans="1:3" s="20" customFormat="1" ht="24" x14ac:dyDescent="0.55000000000000004">
      <c r="A715" s="18"/>
      <c r="B715" s="19"/>
      <c r="C715" s="19"/>
    </row>
    <row r="716" spans="1:3" s="20" customFormat="1" ht="24" x14ac:dyDescent="0.55000000000000004">
      <c r="A716" s="18"/>
      <c r="B716" s="19"/>
      <c r="C716" s="19"/>
    </row>
    <row r="717" spans="1:3" s="20" customFormat="1" ht="24" x14ac:dyDescent="0.55000000000000004">
      <c r="A717" s="18"/>
      <c r="B717" s="19"/>
      <c r="C717" s="19"/>
    </row>
  </sheetData>
  <mergeCells count="34">
    <mergeCell ref="A303:A304"/>
    <mergeCell ref="A1:D1"/>
    <mergeCell ref="A2:D2"/>
    <mergeCell ref="B303:D303"/>
    <mergeCell ref="A333:A334"/>
    <mergeCell ref="B333:B334"/>
    <mergeCell ref="C333:C334"/>
    <mergeCell ref="A357:A358"/>
    <mergeCell ref="B357:D357"/>
    <mergeCell ref="A432:A433"/>
    <mergeCell ref="B432:B433"/>
    <mergeCell ref="C432:C433"/>
    <mergeCell ref="A405:A407"/>
    <mergeCell ref="B405:D405"/>
    <mergeCell ref="A391:A392"/>
    <mergeCell ref="B391:B392"/>
    <mergeCell ref="C391:C392"/>
    <mergeCell ref="A456:A457"/>
    <mergeCell ref="B456:D456"/>
    <mergeCell ref="A490:A491"/>
    <mergeCell ref="B490:B491"/>
    <mergeCell ref="C490:C491"/>
    <mergeCell ref="A504:A506"/>
    <mergeCell ref="B504:D504"/>
    <mergeCell ref="A533:A534"/>
    <mergeCell ref="B533:B534"/>
    <mergeCell ref="C533:C534"/>
    <mergeCell ref="B559:B561"/>
    <mergeCell ref="C559:C561"/>
    <mergeCell ref="C550:C551"/>
    <mergeCell ref="B570:B571"/>
    <mergeCell ref="C570:C571"/>
    <mergeCell ref="B556:B557"/>
    <mergeCell ref="C556:C557"/>
  </mergeCells>
  <pageMargins left="0.7" right="0" top="0.9" bottom="0.15" header="0.3" footer="0.3"/>
  <pageSetup paperSize="9" orientation="portrait" horizontalDpi="0" verticalDpi="0" r:id="rId1"/>
  <headerFooter>
    <oddHeader>Page &amp;P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5134" r:id="rId4">
          <objectPr defaultSize="0" autoPict="0" r:id="rId5">
            <anchor moveWithCells="1" sizeWithCells="1">
              <from>
                <xdr:col>1</xdr:col>
                <xdr:colOff>123825</xdr:colOff>
                <xdr:row>431</xdr:row>
                <xdr:rowOff>161925</xdr:rowOff>
              </from>
              <to>
                <xdr:col>1</xdr:col>
                <xdr:colOff>257175</xdr:colOff>
                <xdr:row>432</xdr:row>
                <xdr:rowOff>28575</xdr:rowOff>
              </to>
            </anchor>
          </objectPr>
        </oleObject>
      </mc:Choice>
      <mc:Fallback>
        <oleObject progId="Equation.3" shapeId="5134" r:id="rId4"/>
      </mc:Fallback>
    </mc:AlternateContent>
    <mc:AlternateContent xmlns:mc="http://schemas.openxmlformats.org/markup-compatibility/2006">
      <mc:Choice Requires="x14">
        <oleObject progId="Equation.3" shapeId="5137" r:id="rId6">
          <objectPr defaultSize="0" autoPict="0" r:id="rId5">
            <anchor moveWithCells="1" sizeWithCells="1">
              <from>
                <xdr:col>1</xdr:col>
                <xdr:colOff>123825</xdr:colOff>
                <xdr:row>332</xdr:row>
                <xdr:rowOff>219075</xdr:rowOff>
              </from>
              <to>
                <xdr:col>1</xdr:col>
                <xdr:colOff>257175</xdr:colOff>
                <xdr:row>333</xdr:row>
                <xdr:rowOff>85725</xdr:rowOff>
              </to>
            </anchor>
          </objectPr>
        </oleObject>
      </mc:Choice>
      <mc:Fallback>
        <oleObject progId="Equation.3" shapeId="5137" r:id="rId6"/>
      </mc:Fallback>
    </mc:AlternateContent>
    <mc:AlternateContent xmlns:mc="http://schemas.openxmlformats.org/markup-compatibility/2006">
      <mc:Choice Requires="x14">
        <oleObject progId="Equation.3" shapeId="5138" r:id="rId7">
          <objectPr defaultSize="0" autoPict="0" r:id="rId5">
            <anchor moveWithCells="1" sizeWithCells="1">
              <from>
                <xdr:col>1</xdr:col>
                <xdr:colOff>123825</xdr:colOff>
                <xdr:row>390</xdr:row>
                <xdr:rowOff>161925</xdr:rowOff>
              </from>
              <to>
                <xdr:col>1</xdr:col>
                <xdr:colOff>257175</xdr:colOff>
                <xdr:row>391</xdr:row>
                <xdr:rowOff>28575</xdr:rowOff>
              </to>
            </anchor>
          </objectPr>
        </oleObject>
      </mc:Choice>
      <mc:Fallback>
        <oleObject progId="Equation.3" shapeId="5138" r:id="rId7"/>
      </mc:Fallback>
    </mc:AlternateContent>
    <mc:AlternateContent xmlns:mc="http://schemas.openxmlformats.org/markup-compatibility/2006">
      <mc:Choice Requires="x14">
        <oleObject progId="Equation.3" shapeId="5139" r:id="rId8">
          <objectPr defaultSize="0" autoPict="0" r:id="rId5">
            <anchor moveWithCells="1" sizeWithCells="1">
              <from>
                <xdr:col>1</xdr:col>
                <xdr:colOff>123825</xdr:colOff>
                <xdr:row>489</xdr:row>
                <xdr:rowOff>161925</xdr:rowOff>
              </from>
              <to>
                <xdr:col>1</xdr:col>
                <xdr:colOff>257175</xdr:colOff>
                <xdr:row>490</xdr:row>
                <xdr:rowOff>28575</xdr:rowOff>
              </to>
            </anchor>
          </objectPr>
        </oleObject>
      </mc:Choice>
      <mc:Fallback>
        <oleObject progId="Equation.3" shapeId="5139" r:id="rId8"/>
      </mc:Fallback>
    </mc:AlternateContent>
    <mc:AlternateContent xmlns:mc="http://schemas.openxmlformats.org/markup-compatibility/2006">
      <mc:Choice Requires="x14">
        <oleObject progId="Equation.3" shapeId="5140" r:id="rId9">
          <objectPr defaultSize="0" autoPict="0" r:id="rId5">
            <anchor moveWithCells="1" sizeWithCells="1">
              <from>
                <xdr:col>1</xdr:col>
                <xdr:colOff>123825</xdr:colOff>
                <xdr:row>532</xdr:row>
                <xdr:rowOff>161925</xdr:rowOff>
              </from>
              <to>
                <xdr:col>1</xdr:col>
                <xdr:colOff>257175</xdr:colOff>
                <xdr:row>533</xdr:row>
                <xdr:rowOff>28575</xdr:rowOff>
              </to>
            </anchor>
          </objectPr>
        </oleObject>
      </mc:Choice>
      <mc:Fallback>
        <oleObject progId="Equation.3" shapeId="5140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รวมทั้งหมด</vt:lpstr>
      <vt:lpstr>กลุ่ม EIementary (A2)</vt:lpstr>
      <vt:lpstr>กลุ่ม Intermediate (B1)</vt:lpstr>
      <vt:lpstr>กลุ่ม Per-Internediate (B1)</vt:lpstr>
      <vt:lpstr>กลุ่ม Starter 2 (A1)</vt:lpstr>
      <vt:lpstr>กลุ่ม Upper-Intermediate (B2)</vt:lpstr>
      <vt:lpstr>บทสรุปผู้บริหาร</vt:lpstr>
      <vt:lpstr>report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kanukkarn yahongkarn</dc:creator>
  <cp:lastModifiedBy>monta chat-apiwan</cp:lastModifiedBy>
  <cp:lastPrinted>2020-03-02T02:29:22Z</cp:lastPrinted>
  <dcterms:created xsi:type="dcterms:W3CDTF">2018-04-27T06:56:30Z</dcterms:created>
  <dcterms:modified xsi:type="dcterms:W3CDTF">2020-03-02T02:33:21Z</dcterms:modified>
</cp:coreProperties>
</file>